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11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PROJECTS'!$A$7:$M$116</definedName>
    <definedName name="_xlnm._FilterDatabase" localSheetId="2" hidden="1">'DEBT SERVICE'!$A$7:$M$20</definedName>
    <definedName name="_xlnm._FilterDatabase" localSheetId="0" hidden="1">'GENERAL FUND'!$A$7:$M$539</definedName>
    <definedName name="_xlnm._FilterDatabase" localSheetId="4" hidden="1">'SCHOOL NUTRITION'!$A$7:$M$88</definedName>
    <definedName name="_xlnm._FilterDatabase" localSheetId="1" hidden="1">'SPECIAL REVENUE'!$A$7:$M$506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90" i="5" l="1"/>
  <c r="F90" i="5"/>
  <c r="G90" i="5"/>
  <c r="H90" i="5"/>
  <c r="D90" i="5"/>
  <c r="E44" i="5"/>
  <c r="F44" i="5"/>
  <c r="G44" i="5"/>
  <c r="H44" i="5"/>
  <c r="D44" i="5"/>
  <c r="E118" i="4"/>
  <c r="F118" i="4"/>
  <c r="G118" i="4"/>
  <c r="H118" i="4"/>
  <c r="D118" i="4"/>
  <c r="E26" i="4"/>
  <c r="F26" i="4"/>
  <c r="G26" i="4"/>
  <c r="H26" i="4"/>
  <c r="D26" i="4"/>
  <c r="E506" i="2"/>
  <c r="F506" i="2"/>
  <c r="G506" i="2"/>
  <c r="H506" i="2"/>
  <c r="D506" i="2"/>
  <c r="E43" i="2"/>
  <c r="F43" i="2"/>
  <c r="G43" i="2"/>
  <c r="H43" i="2"/>
  <c r="D43" i="2"/>
  <c r="E539" i="1"/>
  <c r="F539" i="1"/>
  <c r="G539" i="1"/>
  <c r="H539" i="1"/>
  <c r="D539" i="1"/>
  <c r="E45" i="1"/>
  <c r="F45" i="1"/>
  <c r="G45" i="1"/>
  <c r="H45" i="1"/>
  <c r="D45" i="1"/>
  <c r="M88" i="5"/>
  <c r="L88" i="5"/>
  <c r="K88" i="5"/>
  <c r="I88" i="5"/>
  <c r="J88" i="5" s="1"/>
  <c r="M87" i="5"/>
  <c r="L87" i="5"/>
  <c r="K87" i="5"/>
  <c r="I87" i="5"/>
  <c r="J87" i="5" s="1"/>
  <c r="I86" i="5"/>
  <c r="J86" i="5" s="1"/>
  <c r="K86" i="5" s="1"/>
  <c r="I85" i="5"/>
  <c r="J85" i="5" s="1"/>
  <c r="K85" i="5" s="1"/>
  <c r="I84" i="5"/>
  <c r="J84" i="5" s="1"/>
  <c r="K84" i="5" s="1"/>
  <c r="I83" i="5"/>
  <c r="J83" i="5" s="1"/>
  <c r="K83" i="5" s="1"/>
  <c r="I82" i="5"/>
  <c r="J82" i="5" s="1"/>
  <c r="K82" i="5" s="1"/>
  <c r="I81" i="5"/>
  <c r="J81" i="5" s="1"/>
  <c r="K81" i="5" s="1"/>
  <c r="I80" i="5"/>
  <c r="J80" i="5" s="1"/>
  <c r="K80" i="5" s="1"/>
  <c r="M33" i="5"/>
  <c r="L33" i="5"/>
  <c r="K33" i="5"/>
  <c r="I33" i="5"/>
  <c r="J33" i="5" s="1"/>
  <c r="M32" i="5"/>
  <c r="L32" i="5"/>
  <c r="K32" i="5"/>
  <c r="I32" i="5"/>
  <c r="J32" i="5" s="1"/>
  <c r="M31" i="5"/>
  <c r="L31" i="5"/>
  <c r="K31" i="5"/>
  <c r="I31" i="5"/>
  <c r="J31" i="5" s="1"/>
  <c r="M30" i="5"/>
  <c r="L30" i="5"/>
  <c r="K30" i="5"/>
  <c r="I30" i="5"/>
  <c r="J30" i="5" s="1"/>
  <c r="I29" i="5"/>
  <c r="J29" i="5" s="1"/>
  <c r="K29" i="5" s="1"/>
  <c r="M28" i="5"/>
  <c r="L28" i="5"/>
  <c r="K28" i="5"/>
  <c r="I28" i="5"/>
  <c r="J28" i="5" s="1"/>
  <c r="M27" i="5"/>
  <c r="L27" i="5"/>
  <c r="K27" i="5"/>
  <c r="I27" i="5"/>
  <c r="J27" i="5" s="1"/>
  <c r="I26" i="5"/>
  <c r="J26" i="5" s="1"/>
  <c r="K26" i="5" s="1"/>
  <c r="I25" i="5"/>
  <c r="J25" i="5" s="1"/>
  <c r="K25" i="5" s="1"/>
  <c r="M24" i="5"/>
  <c r="L24" i="5"/>
  <c r="K24" i="5"/>
  <c r="I24" i="5"/>
  <c r="J24" i="5" s="1"/>
  <c r="I23" i="5"/>
  <c r="J23" i="5" s="1"/>
  <c r="K23" i="5" s="1"/>
  <c r="I22" i="5"/>
  <c r="J22" i="5" s="1"/>
  <c r="K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I16" i="5"/>
  <c r="J16" i="5" s="1"/>
  <c r="K16" i="5" s="1"/>
  <c r="M15" i="5"/>
  <c r="L15" i="5"/>
  <c r="K15" i="5"/>
  <c r="I15" i="5"/>
  <c r="J15" i="5" s="1"/>
  <c r="M14" i="5"/>
  <c r="L14" i="5"/>
  <c r="K14" i="5"/>
  <c r="I14" i="5"/>
  <c r="J14" i="5" s="1"/>
  <c r="M13" i="5"/>
  <c r="L13" i="5"/>
  <c r="K13" i="5"/>
  <c r="I13" i="5"/>
  <c r="J13" i="5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J13" i="4" s="1"/>
  <c r="K13" i="4" s="1"/>
  <c r="M12" i="4"/>
  <c r="L12" i="4"/>
  <c r="K12" i="4"/>
  <c r="I12" i="4"/>
  <c r="J12" i="4" s="1"/>
  <c r="M11" i="4"/>
  <c r="L11" i="4"/>
  <c r="K11" i="4"/>
  <c r="I11" i="4"/>
  <c r="J11" i="4" s="1"/>
  <c r="I116" i="4"/>
  <c r="J116" i="4" s="1"/>
  <c r="K116" i="4" s="1"/>
  <c r="I115" i="4"/>
  <c r="J115" i="4" s="1"/>
  <c r="K115" i="4" s="1"/>
  <c r="M114" i="4"/>
  <c r="L114" i="4"/>
  <c r="K114" i="4"/>
  <c r="I114" i="4"/>
  <c r="J114" i="4" s="1"/>
  <c r="M113" i="4"/>
  <c r="L113" i="4"/>
  <c r="K113" i="4"/>
  <c r="I113" i="4"/>
  <c r="J113" i="4" s="1"/>
  <c r="I112" i="4"/>
  <c r="J112" i="4" s="1"/>
  <c r="K112" i="4" s="1"/>
  <c r="I111" i="4"/>
  <c r="J111" i="4" s="1"/>
  <c r="K111" i="4" s="1"/>
  <c r="I110" i="4"/>
  <c r="J110" i="4" s="1"/>
  <c r="K110" i="4" s="1"/>
  <c r="M109" i="4"/>
  <c r="L109" i="4"/>
  <c r="K109" i="4"/>
  <c r="I109" i="4"/>
  <c r="J109" i="4" s="1"/>
  <c r="M108" i="4"/>
  <c r="L108" i="4"/>
  <c r="K108" i="4"/>
  <c r="I108" i="4"/>
  <c r="J108" i="4" s="1"/>
  <c r="M107" i="4"/>
  <c r="L107" i="4"/>
  <c r="K107" i="4"/>
  <c r="I107" i="4"/>
  <c r="J107" i="4" s="1"/>
  <c r="M106" i="4"/>
  <c r="L106" i="4"/>
  <c r="K106" i="4"/>
  <c r="I106" i="4"/>
  <c r="J106" i="4" s="1"/>
  <c r="M105" i="4"/>
  <c r="L105" i="4"/>
  <c r="K105" i="4"/>
  <c r="I105" i="4"/>
  <c r="J105" i="4" s="1"/>
  <c r="I104" i="4"/>
  <c r="J104" i="4" s="1"/>
  <c r="K104" i="4" s="1"/>
  <c r="I103" i="4"/>
  <c r="J103" i="4" s="1"/>
  <c r="K103" i="4" s="1"/>
  <c r="I102" i="4"/>
  <c r="J102" i="4" s="1"/>
  <c r="K102" i="4" s="1"/>
  <c r="I101" i="4"/>
  <c r="J101" i="4" s="1"/>
  <c r="K101" i="4" s="1"/>
  <c r="M100" i="4"/>
  <c r="L100" i="4"/>
  <c r="K100" i="4"/>
  <c r="I100" i="4"/>
  <c r="J100" i="4" s="1"/>
  <c r="I99" i="4"/>
  <c r="J99" i="4" s="1"/>
  <c r="K99" i="4" s="1"/>
  <c r="I98" i="4"/>
  <c r="J98" i="4" s="1"/>
  <c r="K98" i="4" s="1"/>
  <c r="I97" i="4"/>
  <c r="J97" i="4" s="1"/>
  <c r="K97" i="4" s="1"/>
  <c r="M96" i="4"/>
  <c r="L96" i="4"/>
  <c r="K96" i="4"/>
  <c r="I96" i="4"/>
  <c r="J96" i="4" s="1"/>
  <c r="I95" i="4"/>
  <c r="J95" i="4" s="1"/>
  <c r="K95" i="4" s="1"/>
  <c r="I94" i="4"/>
  <c r="J94" i="4" s="1"/>
  <c r="K94" i="4" s="1"/>
  <c r="I93" i="4"/>
  <c r="J93" i="4" s="1"/>
  <c r="K93" i="4" s="1"/>
  <c r="I92" i="4"/>
  <c r="J92" i="4" s="1"/>
  <c r="K92" i="4" s="1"/>
  <c r="I91" i="4"/>
  <c r="J91" i="4" s="1"/>
  <c r="K91" i="4" s="1"/>
  <c r="M90" i="4"/>
  <c r="L90" i="4"/>
  <c r="K90" i="4"/>
  <c r="I90" i="4"/>
  <c r="J90" i="4" s="1"/>
  <c r="I89" i="4"/>
  <c r="J89" i="4" s="1"/>
  <c r="K89" i="4" s="1"/>
  <c r="I88" i="4"/>
  <c r="J88" i="4" s="1"/>
  <c r="K88" i="4" s="1"/>
  <c r="I87" i="4"/>
  <c r="J87" i="4" s="1"/>
  <c r="K87" i="4" s="1"/>
  <c r="I86" i="4"/>
  <c r="J86" i="4" s="1"/>
  <c r="K86" i="4" s="1"/>
  <c r="I41" i="2"/>
  <c r="J41" i="2" s="1"/>
  <c r="K41" i="2" s="1"/>
  <c r="M40" i="2"/>
  <c r="L40" i="2"/>
  <c r="K40" i="2"/>
  <c r="I40" i="2"/>
  <c r="J40" i="2" s="1"/>
  <c r="I39" i="2"/>
  <c r="J39" i="2" s="1"/>
  <c r="K39" i="2" s="1"/>
  <c r="I38" i="2"/>
  <c r="J38" i="2" s="1"/>
  <c r="K38" i="2" s="1"/>
  <c r="M37" i="2"/>
  <c r="L37" i="2"/>
  <c r="K37" i="2"/>
  <c r="I37" i="2"/>
  <c r="J37" i="2" s="1"/>
  <c r="I36" i="2"/>
  <c r="J36" i="2" s="1"/>
  <c r="K36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M30" i="2"/>
  <c r="L30" i="2"/>
  <c r="K30" i="2"/>
  <c r="I30" i="2"/>
  <c r="J30" i="2" s="1"/>
  <c r="I29" i="2"/>
  <c r="J29" i="2" s="1"/>
  <c r="K29" i="2" s="1"/>
  <c r="I504" i="2"/>
  <c r="J504" i="2" s="1"/>
  <c r="K504" i="2" s="1"/>
  <c r="M503" i="2"/>
  <c r="L503" i="2"/>
  <c r="K503" i="2"/>
  <c r="I503" i="2"/>
  <c r="J503" i="2" s="1"/>
  <c r="M502" i="2"/>
  <c r="L502" i="2"/>
  <c r="K502" i="2"/>
  <c r="I502" i="2"/>
  <c r="J502" i="2" s="1"/>
  <c r="M501" i="2"/>
  <c r="L501" i="2"/>
  <c r="K501" i="2"/>
  <c r="I501" i="2"/>
  <c r="J501" i="2" s="1"/>
  <c r="M500" i="2"/>
  <c r="L500" i="2"/>
  <c r="K500" i="2"/>
  <c r="I500" i="2"/>
  <c r="J500" i="2" s="1"/>
  <c r="M499" i="2"/>
  <c r="L499" i="2"/>
  <c r="K499" i="2"/>
  <c r="I499" i="2"/>
  <c r="J499" i="2" s="1"/>
  <c r="M498" i="2"/>
  <c r="L498" i="2"/>
  <c r="K498" i="2"/>
  <c r="I498" i="2"/>
  <c r="J498" i="2" s="1"/>
  <c r="I497" i="2"/>
  <c r="J497" i="2" s="1"/>
  <c r="K497" i="2" s="1"/>
  <c r="I496" i="2"/>
  <c r="J496" i="2" s="1"/>
  <c r="K496" i="2" s="1"/>
  <c r="M495" i="2"/>
  <c r="L495" i="2"/>
  <c r="K495" i="2"/>
  <c r="I495" i="2"/>
  <c r="J495" i="2" s="1"/>
  <c r="I494" i="2"/>
  <c r="J494" i="2" s="1"/>
  <c r="K494" i="2" s="1"/>
  <c r="I493" i="2"/>
  <c r="J493" i="2" s="1"/>
  <c r="K493" i="2" s="1"/>
  <c r="I492" i="2"/>
  <c r="J492" i="2" s="1"/>
  <c r="K492" i="2" s="1"/>
  <c r="I491" i="2"/>
  <c r="J491" i="2" s="1"/>
  <c r="K491" i="2" s="1"/>
  <c r="M490" i="2"/>
  <c r="L490" i="2"/>
  <c r="K490" i="2"/>
  <c r="I490" i="2"/>
  <c r="J490" i="2" s="1"/>
  <c r="M489" i="2"/>
  <c r="L489" i="2"/>
  <c r="K489" i="2"/>
  <c r="I489" i="2"/>
  <c r="J489" i="2" s="1"/>
  <c r="M488" i="2"/>
  <c r="L488" i="2"/>
  <c r="K488" i="2"/>
  <c r="I488" i="2"/>
  <c r="J488" i="2" s="1"/>
  <c r="M487" i="2"/>
  <c r="L487" i="2"/>
  <c r="K487" i="2"/>
  <c r="I487" i="2"/>
  <c r="J487" i="2" s="1"/>
  <c r="M486" i="2"/>
  <c r="L486" i="2"/>
  <c r="K486" i="2"/>
  <c r="I486" i="2"/>
  <c r="J486" i="2" s="1"/>
  <c r="M485" i="2"/>
  <c r="L485" i="2"/>
  <c r="K485" i="2"/>
  <c r="I485" i="2"/>
  <c r="J485" i="2" s="1"/>
  <c r="I484" i="2"/>
  <c r="J484" i="2" s="1"/>
  <c r="K484" i="2" s="1"/>
  <c r="M483" i="2"/>
  <c r="L483" i="2"/>
  <c r="K483" i="2"/>
  <c r="I483" i="2"/>
  <c r="J483" i="2" s="1"/>
  <c r="I482" i="2"/>
  <c r="J482" i="2" s="1"/>
  <c r="K482" i="2" s="1"/>
  <c r="I481" i="2"/>
  <c r="J481" i="2" s="1"/>
  <c r="K481" i="2" s="1"/>
  <c r="I480" i="2"/>
  <c r="J480" i="2" s="1"/>
  <c r="K480" i="2" s="1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I474" i="2"/>
  <c r="J474" i="2" s="1"/>
  <c r="K474" i="2" s="1"/>
  <c r="I473" i="2"/>
  <c r="J473" i="2" s="1"/>
  <c r="K473" i="2" s="1"/>
  <c r="M472" i="2"/>
  <c r="L472" i="2"/>
  <c r="K472" i="2"/>
  <c r="I472" i="2"/>
  <c r="J472" i="2" s="1"/>
  <c r="M471" i="2"/>
  <c r="L471" i="2"/>
  <c r="K471" i="2"/>
  <c r="I471" i="2"/>
  <c r="J471" i="2" s="1"/>
  <c r="I470" i="2"/>
  <c r="J470" i="2" s="1"/>
  <c r="K470" i="2" s="1"/>
  <c r="I469" i="2"/>
  <c r="J469" i="2" s="1"/>
  <c r="K469" i="2" s="1"/>
  <c r="I468" i="2"/>
  <c r="J468" i="2" s="1"/>
  <c r="K468" i="2" s="1"/>
  <c r="M467" i="2"/>
  <c r="L467" i="2"/>
  <c r="K467" i="2"/>
  <c r="I467" i="2"/>
  <c r="J467" i="2" s="1"/>
  <c r="I466" i="2"/>
  <c r="J466" i="2" s="1"/>
  <c r="K466" i="2" s="1"/>
  <c r="M465" i="2"/>
  <c r="L465" i="2"/>
  <c r="K465" i="2"/>
  <c r="I465" i="2"/>
  <c r="J465" i="2" s="1"/>
  <c r="I464" i="2"/>
  <c r="J464" i="2" s="1"/>
  <c r="K464" i="2" s="1"/>
  <c r="M463" i="2"/>
  <c r="L463" i="2"/>
  <c r="K463" i="2"/>
  <c r="I463" i="2"/>
  <c r="J463" i="2" s="1"/>
  <c r="M462" i="2"/>
  <c r="L462" i="2"/>
  <c r="K462" i="2"/>
  <c r="I462" i="2"/>
  <c r="J462" i="2" s="1"/>
  <c r="M461" i="2"/>
  <c r="L461" i="2"/>
  <c r="K461" i="2"/>
  <c r="I461" i="2"/>
  <c r="J461" i="2" s="1"/>
  <c r="M460" i="2"/>
  <c r="L460" i="2"/>
  <c r="K460" i="2"/>
  <c r="I460" i="2"/>
  <c r="J460" i="2" s="1"/>
  <c r="M459" i="2"/>
  <c r="L459" i="2"/>
  <c r="K459" i="2"/>
  <c r="I459" i="2"/>
  <c r="J459" i="2" s="1"/>
  <c r="M458" i="2"/>
  <c r="L458" i="2"/>
  <c r="K458" i="2"/>
  <c r="I458" i="2"/>
  <c r="J458" i="2" s="1"/>
  <c r="I457" i="2"/>
  <c r="J457" i="2" s="1"/>
  <c r="K457" i="2" s="1"/>
  <c r="I456" i="2"/>
  <c r="J456" i="2" s="1"/>
  <c r="K456" i="2" s="1"/>
  <c r="I455" i="2"/>
  <c r="J455" i="2" s="1"/>
  <c r="K455" i="2" s="1"/>
  <c r="M454" i="2"/>
  <c r="L454" i="2"/>
  <c r="K454" i="2"/>
  <c r="I454" i="2"/>
  <c r="J454" i="2" s="1"/>
  <c r="I453" i="2"/>
  <c r="J453" i="2" s="1"/>
  <c r="K453" i="2" s="1"/>
  <c r="I452" i="2"/>
  <c r="J452" i="2" s="1"/>
  <c r="K452" i="2" s="1"/>
  <c r="M451" i="2"/>
  <c r="L451" i="2"/>
  <c r="K451" i="2"/>
  <c r="I451" i="2"/>
  <c r="J451" i="2" s="1"/>
  <c r="I450" i="2"/>
  <c r="J450" i="2" s="1"/>
  <c r="K450" i="2" s="1"/>
  <c r="I449" i="2"/>
  <c r="J449" i="2" s="1"/>
  <c r="K449" i="2" s="1"/>
  <c r="M448" i="2"/>
  <c r="L448" i="2"/>
  <c r="K448" i="2"/>
  <c r="I448" i="2"/>
  <c r="J448" i="2" s="1"/>
  <c r="I447" i="2"/>
  <c r="J447" i="2" s="1"/>
  <c r="K447" i="2" s="1"/>
  <c r="M446" i="2"/>
  <c r="L446" i="2"/>
  <c r="K446" i="2"/>
  <c r="I446" i="2"/>
  <c r="J446" i="2" s="1"/>
  <c r="I445" i="2"/>
  <c r="J445" i="2" s="1"/>
  <c r="K445" i="2" s="1"/>
  <c r="I444" i="2"/>
  <c r="J444" i="2" s="1"/>
  <c r="K444" i="2" s="1"/>
  <c r="M443" i="2"/>
  <c r="L443" i="2"/>
  <c r="K443" i="2"/>
  <c r="I443" i="2"/>
  <c r="J443" i="2" s="1"/>
  <c r="I442" i="2"/>
  <c r="J442" i="2" s="1"/>
  <c r="K442" i="2" s="1"/>
  <c r="M441" i="2"/>
  <c r="L441" i="2"/>
  <c r="K441" i="2"/>
  <c r="I441" i="2"/>
  <c r="J441" i="2" s="1"/>
  <c r="I440" i="2"/>
  <c r="J440" i="2" s="1"/>
  <c r="K440" i="2" s="1"/>
  <c r="I439" i="2"/>
  <c r="J439" i="2" s="1"/>
  <c r="K439" i="2" s="1"/>
  <c r="I438" i="2"/>
  <c r="J438" i="2" s="1"/>
  <c r="K438" i="2" s="1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M430" i="2"/>
  <c r="L430" i="2"/>
  <c r="K430" i="2"/>
  <c r="I430" i="2"/>
  <c r="J430" i="2" s="1"/>
  <c r="I429" i="2"/>
  <c r="J429" i="2" s="1"/>
  <c r="K429" i="2" s="1"/>
  <c r="M428" i="2"/>
  <c r="L428" i="2"/>
  <c r="K428" i="2"/>
  <c r="I428" i="2"/>
  <c r="J428" i="2" s="1"/>
  <c r="M427" i="2"/>
  <c r="L427" i="2"/>
  <c r="K427" i="2"/>
  <c r="I427" i="2"/>
  <c r="J427" i="2" s="1"/>
  <c r="M426" i="2"/>
  <c r="L426" i="2"/>
  <c r="K426" i="2"/>
  <c r="I426" i="2"/>
  <c r="J426" i="2" s="1"/>
  <c r="I425" i="2"/>
  <c r="J425" i="2" s="1"/>
  <c r="K425" i="2" s="1"/>
  <c r="I424" i="2"/>
  <c r="J424" i="2" s="1"/>
  <c r="K424" i="2" s="1"/>
  <c r="I423" i="2"/>
  <c r="J423" i="2" s="1"/>
  <c r="K423" i="2" s="1"/>
  <c r="M422" i="2"/>
  <c r="L422" i="2"/>
  <c r="K422" i="2"/>
  <c r="I422" i="2"/>
  <c r="J422" i="2" s="1"/>
  <c r="I421" i="2"/>
  <c r="J421" i="2" s="1"/>
  <c r="K421" i="2" s="1"/>
  <c r="I420" i="2"/>
  <c r="J420" i="2" s="1"/>
  <c r="K420" i="2" s="1"/>
  <c r="M419" i="2"/>
  <c r="L419" i="2"/>
  <c r="K419" i="2"/>
  <c r="I419" i="2"/>
  <c r="J419" i="2" s="1"/>
  <c r="I418" i="2"/>
  <c r="J418" i="2" s="1"/>
  <c r="K418" i="2" s="1"/>
  <c r="M417" i="2"/>
  <c r="L417" i="2"/>
  <c r="K417" i="2"/>
  <c r="I417" i="2"/>
  <c r="J417" i="2" s="1"/>
  <c r="M416" i="2"/>
  <c r="L416" i="2"/>
  <c r="K416" i="2"/>
  <c r="I416" i="2"/>
  <c r="J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I411" i="2"/>
  <c r="J411" i="2" s="1"/>
  <c r="K411" i="2" s="1"/>
  <c r="I410" i="2"/>
  <c r="J410" i="2" s="1"/>
  <c r="K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M402" i="2"/>
  <c r="L402" i="2"/>
  <c r="K402" i="2"/>
  <c r="I402" i="2"/>
  <c r="J402" i="2" s="1"/>
  <c r="I401" i="2"/>
  <c r="J401" i="2" s="1"/>
  <c r="K401" i="2" s="1"/>
  <c r="I400" i="2"/>
  <c r="J400" i="2" s="1"/>
  <c r="K400" i="2" s="1"/>
  <c r="I399" i="2"/>
  <c r="J399" i="2" s="1"/>
  <c r="K399" i="2" s="1"/>
  <c r="M398" i="2"/>
  <c r="L398" i="2"/>
  <c r="K398" i="2"/>
  <c r="I398" i="2"/>
  <c r="J398" i="2" s="1"/>
  <c r="I397" i="2"/>
  <c r="J397" i="2" s="1"/>
  <c r="K397" i="2" s="1"/>
  <c r="M396" i="2"/>
  <c r="L396" i="2"/>
  <c r="K396" i="2"/>
  <c r="I396" i="2"/>
  <c r="J396" i="2" s="1"/>
  <c r="I395" i="2"/>
  <c r="J395" i="2" s="1"/>
  <c r="K395" i="2" s="1"/>
  <c r="I394" i="2"/>
  <c r="J394" i="2" s="1"/>
  <c r="K394" i="2" s="1"/>
  <c r="I393" i="2"/>
  <c r="J393" i="2" s="1"/>
  <c r="K393" i="2" s="1"/>
  <c r="M392" i="2"/>
  <c r="L392" i="2"/>
  <c r="K392" i="2"/>
  <c r="I392" i="2"/>
  <c r="J392" i="2" s="1"/>
  <c r="M391" i="2"/>
  <c r="L391" i="2"/>
  <c r="K391" i="2"/>
  <c r="I391" i="2"/>
  <c r="J391" i="2" s="1"/>
  <c r="M390" i="2"/>
  <c r="L390" i="2"/>
  <c r="K390" i="2"/>
  <c r="I390" i="2"/>
  <c r="J390" i="2" s="1"/>
  <c r="M389" i="2"/>
  <c r="L389" i="2"/>
  <c r="K389" i="2"/>
  <c r="I389" i="2"/>
  <c r="J389" i="2" s="1"/>
  <c r="I388" i="2"/>
  <c r="J388" i="2" s="1"/>
  <c r="K388" i="2" s="1"/>
  <c r="M387" i="2"/>
  <c r="L387" i="2"/>
  <c r="K387" i="2"/>
  <c r="I387" i="2"/>
  <c r="J387" i="2" s="1"/>
  <c r="M386" i="2"/>
  <c r="L386" i="2"/>
  <c r="K386" i="2"/>
  <c r="I386" i="2"/>
  <c r="J386" i="2" s="1"/>
  <c r="M385" i="2"/>
  <c r="L385" i="2"/>
  <c r="K385" i="2"/>
  <c r="I385" i="2"/>
  <c r="J385" i="2" s="1"/>
  <c r="I384" i="2"/>
  <c r="J384" i="2" s="1"/>
  <c r="K384" i="2" s="1"/>
  <c r="I383" i="2"/>
  <c r="J383" i="2" s="1"/>
  <c r="K383" i="2" s="1"/>
  <c r="M382" i="2"/>
  <c r="L382" i="2"/>
  <c r="K382" i="2"/>
  <c r="I382" i="2"/>
  <c r="J382" i="2" s="1"/>
  <c r="I381" i="2"/>
  <c r="J381" i="2" s="1"/>
  <c r="K381" i="2" s="1"/>
  <c r="I380" i="2"/>
  <c r="J380" i="2" s="1"/>
  <c r="K380" i="2" s="1"/>
  <c r="M379" i="2"/>
  <c r="L379" i="2"/>
  <c r="K379" i="2"/>
  <c r="I379" i="2"/>
  <c r="J379" i="2" s="1"/>
  <c r="I378" i="2"/>
  <c r="J378" i="2" s="1"/>
  <c r="K378" i="2" s="1"/>
  <c r="M377" i="2"/>
  <c r="L377" i="2"/>
  <c r="K377" i="2"/>
  <c r="I377" i="2"/>
  <c r="J377" i="2" s="1"/>
  <c r="I376" i="2"/>
  <c r="J376" i="2" s="1"/>
  <c r="K376" i="2" s="1"/>
  <c r="I375" i="2"/>
  <c r="J375" i="2" s="1"/>
  <c r="K375" i="2" s="1"/>
  <c r="M374" i="2"/>
  <c r="L374" i="2"/>
  <c r="K374" i="2"/>
  <c r="I374" i="2"/>
  <c r="J374" i="2" s="1"/>
  <c r="M373" i="2"/>
  <c r="L373" i="2"/>
  <c r="K373" i="2"/>
  <c r="I373" i="2"/>
  <c r="J373" i="2" s="1"/>
  <c r="I372" i="2"/>
  <c r="J372" i="2" s="1"/>
  <c r="K372" i="2" s="1"/>
  <c r="I371" i="2"/>
  <c r="J371" i="2" s="1"/>
  <c r="K371" i="2" s="1"/>
  <c r="M370" i="2"/>
  <c r="L370" i="2"/>
  <c r="K370" i="2"/>
  <c r="I370" i="2"/>
  <c r="J370" i="2" s="1"/>
  <c r="M369" i="2"/>
  <c r="L369" i="2"/>
  <c r="K369" i="2"/>
  <c r="I369" i="2"/>
  <c r="J369" i="2" s="1"/>
  <c r="M368" i="2"/>
  <c r="L368" i="2"/>
  <c r="K368" i="2"/>
  <c r="I368" i="2"/>
  <c r="J368" i="2" s="1"/>
  <c r="I367" i="2"/>
  <c r="J367" i="2" s="1"/>
  <c r="K367" i="2" s="1"/>
  <c r="M366" i="2"/>
  <c r="L366" i="2"/>
  <c r="K366" i="2"/>
  <c r="I366" i="2"/>
  <c r="J366" i="2" s="1"/>
  <c r="I365" i="2"/>
  <c r="J365" i="2" s="1"/>
  <c r="K365" i="2" s="1"/>
  <c r="M364" i="2"/>
  <c r="L364" i="2"/>
  <c r="K364" i="2"/>
  <c r="I364" i="2"/>
  <c r="J364" i="2" s="1"/>
  <c r="M363" i="2"/>
  <c r="L363" i="2"/>
  <c r="K363" i="2"/>
  <c r="I363" i="2"/>
  <c r="J363" i="2" s="1"/>
  <c r="M362" i="2"/>
  <c r="L362" i="2"/>
  <c r="K362" i="2"/>
  <c r="I362" i="2"/>
  <c r="J362" i="2" s="1"/>
  <c r="I361" i="2"/>
  <c r="J361" i="2" s="1"/>
  <c r="K361" i="2" s="1"/>
  <c r="I360" i="2"/>
  <c r="J360" i="2" s="1"/>
  <c r="K360" i="2" s="1"/>
  <c r="M359" i="2"/>
  <c r="L359" i="2"/>
  <c r="K359" i="2"/>
  <c r="I359" i="2"/>
  <c r="J359" i="2" s="1"/>
  <c r="I358" i="2"/>
  <c r="J358" i="2" s="1"/>
  <c r="K358" i="2" s="1"/>
  <c r="I357" i="2"/>
  <c r="J357" i="2" s="1"/>
  <c r="K357" i="2" s="1"/>
  <c r="I356" i="2"/>
  <c r="J356" i="2" s="1"/>
  <c r="K356" i="2" s="1"/>
  <c r="I355" i="2"/>
  <c r="J355" i="2" s="1"/>
  <c r="K355" i="2" s="1"/>
  <c r="I354" i="2"/>
  <c r="J354" i="2" s="1"/>
  <c r="K354" i="2" s="1"/>
  <c r="I353" i="2"/>
  <c r="J353" i="2" s="1"/>
  <c r="K353" i="2" s="1"/>
  <c r="I352" i="2"/>
  <c r="J352" i="2" s="1"/>
  <c r="K352" i="2" s="1"/>
  <c r="M351" i="2"/>
  <c r="L351" i="2"/>
  <c r="K351" i="2"/>
  <c r="I351" i="2"/>
  <c r="J351" i="2" s="1"/>
  <c r="M350" i="2"/>
  <c r="L350" i="2"/>
  <c r="K350" i="2"/>
  <c r="I350" i="2"/>
  <c r="J350" i="2" s="1"/>
  <c r="M349" i="2"/>
  <c r="L349" i="2"/>
  <c r="K349" i="2"/>
  <c r="I349" i="2"/>
  <c r="J349" i="2" s="1"/>
  <c r="M348" i="2"/>
  <c r="L348" i="2"/>
  <c r="K348" i="2"/>
  <c r="I348" i="2"/>
  <c r="J348" i="2" s="1"/>
  <c r="M347" i="2"/>
  <c r="L347" i="2"/>
  <c r="K347" i="2"/>
  <c r="I347" i="2"/>
  <c r="J347" i="2" s="1"/>
  <c r="I346" i="2"/>
  <c r="J346" i="2" s="1"/>
  <c r="K346" i="2" s="1"/>
  <c r="I345" i="2"/>
  <c r="J345" i="2" s="1"/>
  <c r="K345" i="2" s="1"/>
  <c r="M344" i="2"/>
  <c r="L344" i="2"/>
  <c r="K344" i="2"/>
  <c r="I344" i="2"/>
  <c r="J344" i="2" s="1"/>
  <c r="M343" i="2"/>
  <c r="L343" i="2"/>
  <c r="K343" i="2"/>
  <c r="I343" i="2"/>
  <c r="J343" i="2" s="1"/>
  <c r="I342" i="2"/>
  <c r="J342" i="2" s="1"/>
  <c r="K342" i="2" s="1"/>
  <c r="M341" i="2"/>
  <c r="L341" i="2"/>
  <c r="K341" i="2"/>
  <c r="I341" i="2"/>
  <c r="J341" i="2" s="1"/>
  <c r="M340" i="2"/>
  <c r="L340" i="2"/>
  <c r="K340" i="2"/>
  <c r="I340" i="2"/>
  <c r="J340" i="2" s="1"/>
  <c r="I339" i="2"/>
  <c r="J339" i="2" s="1"/>
  <c r="K339" i="2" s="1"/>
  <c r="M338" i="2"/>
  <c r="L338" i="2"/>
  <c r="K338" i="2"/>
  <c r="I338" i="2"/>
  <c r="J338" i="2" s="1"/>
  <c r="I337" i="2"/>
  <c r="J337" i="2" s="1"/>
  <c r="K337" i="2" s="1"/>
  <c r="I336" i="2"/>
  <c r="J336" i="2" s="1"/>
  <c r="K336" i="2" s="1"/>
  <c r="I335" i="2"/>
  <c r="J335" i="2" s="1"/>
  <c r="K335" i="2" s="1"/>
  <c r="I334" i="2"/>
  <c r="J334" i="2" s="1"/>
  <c r="K334" i="2" s="1"/>
  <c r="I333" i="2"/>
  <c r="J333" i="2" s="1"/>
  <c r="K333" i="2" s="1"/>
  <c r="I332" i="2"/>
  <c r="J332" i="2" s="1"/>
  <c r="K332" i="2" s="1"/>
  <c r="I331" i="2"/>
  <c r="J331" i="2" s="1"/>
  <c r="K331" i="2" s="1"/>
  <c r="I330" i="2"/>
  <c r="J330" i="2" s="1"/>
  <c r="K330" i="2" s="1"/>
  <c r="I329" i="2"/>
  <c r="J329" i="2" s="1"/>
  <c r="K329" i="2" s="1"/>
  <c r="M328" i="2"/>
  <c r="L328" i="2"/>
  <c r="K328" i="2"/>
  <c r="I328" i="2"/>
  <c r="J328" i="2" s="1"/>
  <c r="I327" i="2"/>
  <c r="J327" i="2" s="1"/>
  <c r="K327" i="2" s="1"/>
  <c r="M326" i="2"/>
  <c r="L326" i="2"/>
  <c r="K326" i="2"/>
  <c r="I326" i="2"/>
  <c r="J326" i="2" s="1"/>
  <c r="I325" i="2"/>
  <c r="J325" i="2" s="1"/>
  <c r="K325" i="2" s="1"/>
  <c r="I324" i="2"/>
  <c r="J324" i="2" s="1"/>
  <c r="K324" i="2" s="1"/>
  <c r="M323" i="2"/>
  <c r="L323" i="2"/>
  <c r="K323" i="2"/>
  <c r="I323" i="2"/>
  <c r="J323" i="2" s="1"/>
  <c r="I322" i="2"/>
  <c r="J322" i="2" s="1"/>
  <c r="K322" i="2" s="1"/>
  <c r="I321" i="2"/>
  <c r="J321" i="2" s="1"/>
  <c r="K321" i="2" s="1"/>
  <c r="I320" i="2"/>
  <c r="J320" i="2" s="1"/>
  <c r="K320" i="2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K322" i="1"/>
  <c r="I322" i="1"/>
  <c r="J322" i="1" s="1"/>
  <c r="M321" i="1"/>
  <c r="L321" i="1"/>
  <c r="I321" i="1"/>
  <c r="J321" i="1" s="1"/>
  <c r="K321" i="1" s="1"/>
  <c r="M320" i="1"/>
  <c r="L320" i="1"/>
  <c r="K320" i="1"/>
  <c r="I320" i="1"/>
  <c r="J320" i="1" s="1"/>
  <c r="M319" i="1"/>
  <c r="L319" i="1"/>
  <c r="I319" i="1"/>
  <c r="J319" i="1" s="1"/>
  <c r="K319" i="1" s="1"/>
  <c r="M318" i="1"/>
  <c r="L318" i="1"/>
  <c r="K318" i="1"/>
  <c r="I318" i="1"/>
  <c r="J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K310" i="1"/>
  <c r="I310" i="1"/>
  <c r="J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K304" i="1"/>
  <c r="I304" i="1"/>
  <c r="J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K300" i="1"/>
  <c r="I300" i="1"/>
  <c r="J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K297" i="1"/>
  <c r="I297" i="1"/>
  <c r="J297" i="1" s="1"/>
  <c r="M296" i="1"/>
  <c r="L296" i="1"/>
  <c r="K296" i="1"/>
  <c r="I296" i="1"/>
  <c r="J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K292" i="1"/>
  <c r="I292" i="1"/>
  <c r="J292" i="1" s="1"/>
  <c r="M291" i="1"/>
  <c r="L291" i="1"/>
  <c r="K291" i="1"/>
  <c r="I291" i="1"/>
  <c r="J291" i="1" s="1"/>
  <c r="M290" i="1"/>
  <c r="L290" i="1"/>
  <c r="K290" i="1"/>
  <c r="I290" i="1"/>
  <c r="J290" i="1" s="1"/>
  <c r="M289" i="1"/>
  <c r="L289" i="1"/>
  <c r="K289" i="1"/>
  <c r="I289" i="1"/>
  <c r="J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K269" i="1"/>
  <c r="I269" i="1"/>
  <c r="J269" i="1" s="1"/>
  <c r="M268" i="1"/>
  <c r="L268" i="1"/>
  <c r="I268" i="1"/>
  <c r="J268" i="1" s="1"/>
  <c r="K268" i="1" s="1"/>
  <c r="M267" i="1"/>
  <c r="L267" i="1"/>
  <c r="K267" i="1"/>
  <c r="I267" i="1"/>
  <c r="J267" i="1" s="1"/>
  <c r="M266" i="1"/>
  <c r="L266" i="1"/>
  <c r="K266" i="1"/>
  <c r="I266" i="1"/>
  <c r="J266" i="1" s="1"/>
  <c r="M265" i="1"/>
  <c r="L265" i="1"/>
  <c r="K265" i="1"/>
  <c r="I265" i="1"/>
  <c r="J265" i="1" s="1"/>
  <c r="M264" i="1"/>
  <c r="L264" i="1"/>
  <c r="K264" i="1"/>
  <c r="I264" i="1"/>
  <c r="J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K256" i="1"/>
  <c r="I256" i="1"/>
  <c r="J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K252" i="1"/>
  <c r="I252" i="1"/>
  <c r="J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K249" i="1"/>
  <c r="I249" i="1"/>
  <c r="J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K240" i="1"/>
  <c r="I240" i="1"/>
  <c r="J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K227" i="1"/>
  <c r="I227" i="1"/>
  <c r="J227" i="1" s="1"/>
  <c r="M226" i="1"/>
  <c r="L226" i="1"/>
  <c r="K226" i="1"/>
  <c r="I226" i="1"/>
  <c r="J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K221" i="1"/>
  <c r="I221" i="1"/>
  <c r="J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K218" i="1"/>
  <c r="I218" i="1"/>
  <c r="J218" i="1" s="1"/>
  <c r="M217" i="1"/>
  <c r="L217" i="1"/>
  <c r="K217" i="1"/>
  <c r="I217" i="1"/>
  <c r="J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K214" i="1"/>
  <c r="I214" i="1"/>
  <c r="J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K205" i="1"/>
  <c r="I205" i="1"/>
  <c r="J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K202" i="1"/>
  <c r="I202" i="1"/>
  <c r="J202" i="1" s="1"/>
  <c r="M201" i="1"/>
  <c r="L201" i="1"/>
  <c r="K201" i="1"/>
  <c r="I201" i="1"/>
  <c r="J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K195" i="1"/>
  <c r="I195" i="1"/>
  <c r="J195" i="1" s="1"/>
  <c r="M194" i="1"/>
  <c r="L194" i="1"/>
  <c r="I194" i="1"/>
  <c r="J194" i="1" s="1"/>
  <c r="K194" i="1" s="1"/>
  <c r="M193" i="1"/>
  <c r="L193" i="1"/>
  <c r="I193" i="1"/>
  <c r="J193" i="1" s="1"/>
  <c r="K193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79" i="5" l="1"/>
  <c r="J79" i="5" s="1"/>
  <c r="K79" i="5" s="1"/>
  <c r="I78" i="5"/>
  <c r="J78" i="5" s="1"/>
  <c r="K78" i="5" s="1"/>
  <c r="I77" i="5"/>
  <c r="J77" i="5" s="1"/>
  <c r="K77" i="5" s="1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M79" i="4"/>
  <c r="L79" i="4"/>
  <c r="K79" i="4"/>
  <c r="I79" i="4"/>
  <c r="J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65" i="5" l="1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M61" i="5"/>
  <c r="L61" i="5"/>
  <c r="K61" i="5"/>
  <c r="I61" i="5"/>
  <c r="J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K54" i="5"/>
  <c r="I54" i="5"/>
  <c r="J54" i="5" s="1"/>
  <c r="I53" i="5"/>
  <c r="J53" i="5" s="1"/>
  <c r="K53" i="5" s="1"/>
  <c r="I52" i="5"/>
  <c r="J52" i="5" s="1"/>
  <c r="K52" i="5" s="1"/>
  <c r="M385" i="1" l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K365" i="1"/>
  <c r="I365" i="1"/>
  <c r="J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K352" i="1"/>
  <c r="I352" i="1"/>
  <c r="J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K177" i="1"/>
  <c r="I177" i="1"/>
  <c r="J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K166" i="1"/>
  <c r="I166" i="1"/>
  <c r="J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K163" i="1"/>
  <c r="I163" i="1"/>
  <c r="J163" i="1" s="1"/>
  <c r="M162" i="1"/>
  <c r="L162" i="1"/>
  <c r="I162" i="1"/>
  <c r="J162" i="1" s="1"/>
  <c r="K162" i="1" s="1"/>
  <c r="M161" i="1"/>
  <c r="L161" i="1"/>
  <c r="K161" i="1"/>
  <c r="I161" i="1"/>
  <c r="J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I158" i="1"/>
  <c r="J158" i="1" s="1"/>
  <c r="K158" i="1" s="1"/>
  <c r="M157" i="1"/>
  <c r="L157" i="1"/>
  <c r="I157" i="1"/>
  <c r="J157" i="1" s="1"/>
  <c r="K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K154" i="1"/>
  <c r="I154" i="1"/>
  <c r="J154" i="1" s="1"/>
  <c r="M153" i="1"/>
  <c r="L153" i="1"/>
  <c r="I153" i="1"/>
  <c r="J153" i="1" s="1"/>
  <c r="K153" i="1" s="1"/>
  <c r="M190" i="2"/>
  <c r="L190" i="2"/>
  <c r="K190" i="2"/>
  <c r="I190" i="2"/>
  <c r="J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M170" i="2"/>
  <c r="L170" i="2"/>
  <c r="K170" i="2"/>
  <c r="I170" i="2"/>
  <c r="J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M156" i="2"/>
  <c r="L156" i="2"/>
  <c r="K156" i="2"/>
  <c r="I156" i="2"/>
  <c r="J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M142" i="2"/>
  <c r="L142" i="2"/>
  <c r="K142" i="2"/>
  <c r="I142" i="2"/>
  <c r="J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M131" i="2"/>
  <c r="L131" i="2"/>
  <c r="K131" i="2"/>
  <c r="I131" i="2"/>
  <c r="J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57" i="4"/>
  <c r="J57" i="4" s="1"/>
  <c r="K57" i="4" s="1"/>
  <c r="I56" i="4"/>
  <c r="J56" i="4" s="1"/>
  <c r="K56" i="4" s="1"/>
  <c r="I55" i="4"/>
  <c r="J55" i="4" s="1"/>
  <c r="K55" i="4" s="1"/>
  <c r="I54" i="4"/>
  <c r="J54" i="4" s="1"/>
  <c r="K54" i="4" s="1"/>
  <c r="I53" i="4"/>
  <c r="J53" i="4" s="1"/>
  <c r="K53" i="4" s="1"/>
  <c r="I52" i="4"/>
  <c r="J52" i="4" s="1"/>
  <c r="K52" i="4" s="1"/>
  <c r="I51" i="4"/>
  <c r="J51" i="4" s="1"/>
  <c r="K51" i="4" s="1"/>
  <c r="I50" i="4"/>
  <c r="J50" i="4" s="1"/>
  <c r="K50" i="4" s="1"/>
  <c r="I43" i="1" l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I35" i="1"/>
  <c r="J35" i="1" s="1"/>
  <c r="I34" i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13" i="1"/>
  <c r="J13" i="1" s="1"/>
  <c r="I12" i="1"/>
  <c r="J12" i="1" s="1"/>
  <c r="I11" i="1"/>
  <c r="J11" i="1" s="1"/>
  <c r="I10" i="1"/>
  <c r="J10" i="1" s="1"/>
  <c r="I9" i="1"/>
  <c r="J9" i="1" s="1"/>
  <c r="J36" i="1" l="1"/>
  <c r="J45" i="1" s="1"/>
  <c r="I45" i="1"/>
  <c r="J34" i="1"/>
  <c r="M24" i="4"/>
  <c r="L24" i="4"/>
  <c r="K24" i="4"/>
  <c r="I24" i="4"/>
  <c r="J24" i="4" s="1"/>
  <c r="M23" i="4"/>
  <c r="L23" i="4"/>
  <c r="K23" i="4"/>
  <c r="I23" i="4"/>
  <c r="J23" i="4" s="1"/>
  <c r="I22" i="4"/>
  <c r="J22" i="4" s="1"/>
  <c r="K22" i="4" s="1"/>
  <c r="I21" i="4"/>
  <c r="J21" i="4" s="1"/>
  <c r="K21" i="4" s="1"/>
  <c r="I20" i="4"/>
  <c r="M19" i="4"/>
  <c r="L19" i="4"/>
  <c r="K19" i="4"/>
  <c r="I19" i="4"/>
  <c r="J19" i="4" s="1"/>
  <c r="I319" i="2"/>
  <c r="J319" i="2" s="1"/>
  <c r="K319" i="2" s="1"/>
  <c r="I318" i="2"/>
  <c r="J318" i="2" s="1"/>
  <c r="K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I312" i="2"/>
  <c r="J312" i="2" s="1"/>
  <c r="K312" i="2" s="1"/>
  <c r="I311" i="2"/>
  <c r="J311" i="2" s="1"/>
  <c r="K311" i="2" s="1"/>
  <c r="M310" i="2"/>
  <c r="L310" i="2"/>
  <c r="K310" i="2"/>
  <c r="I310" i="2"/>
  <c r="J310" i="2" s="1"/>
  <c r="I28" i="2"/>
  <c r="J28" i="2" s="1"/>
  <c r="K28" i="2" s="1"/>
  <c r="I27" i="2"/>
  <c r="J27" i="2" s="1"/>
  <c r="K27" i="2" s="1"/>
  <c r="M26" i="2"/>
  <c r="L26" i="2"/>
  <c r="K26" i="2"/>
  <c r="I26" i="2"/>
  <c r="J26" i="2" s="1"/>
  <c r="I25" i="2"/>
  <c r="I24" i="2"/>
  <c r="I23" i="2"/>
  <c r="J23" i="2" s="1"/>
  <c r="K23" i="2" s="1"/>
  <c r="I22" i="2"/>
  <c r="J22" i="2" s="1"/>
  <c r="K22" i="2" s="1"/>
  <c r="M21" i="2"/>
  <c r="L21" i="2"/>
  <c r="K21" i="2"/>
  <c r="I21" i="2"/>
  <c r="J21" i="2" s="1"/>
  <c r="I20" i="2"/>
  <c r="J20" i="2" s="1"/>
  <c r="K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I15" i="2"/>
  <c r="J15" i="2" s="1"/>
  <c r="K15" i="2" s="1"/>
  <c r="I14" i="2"/>
  <c r="J14" i="2" s="1"/>
  <c r="K14" i="2" s="1"/>
  <c r="I13" i="2"/>
  <c r="J13" i="2" s="1"/>
  <c r="K13" i="2" s="1"/>
  <c r="I12" i="2"/>
  <c r="J12" i="2" s="1"/>
  <c r="K12" i="2" s="1"/>
  <c r="J25" i="2" l="1"/>
  <c r="I43" i="2"/>
  <c r="J20" i="4"/>
  <c r="J24" i="2"/>
  <c r="I76" i="5"/>
  <c r="J76" i="5" s="1"/>
  <c r="K76" i="5" s="1"/>
  <c r="I75" i="5"/>
  <c r="J75" i="5" s="1"/>
  <c r="K75" i="5" s="1"/>
  <c r="I74" i="5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M51" i="5"/>
  <c r="L51" i="5"/>
  <c r="K51" i="5"/>
  <c r="I51" i="5"/>
  <c r="J51" i="5" s="1"/>
  <c r="I50" i="5"/>
  <c r="J50" i="5" s="1"/>
  <c r="K50" i="5" s="1"/>
  <c r="M49" i="5"/>
  <c r="L49" i="5"/>
  <c r="K49" i="5"/>
  <c r="I49" i="5"/>
  <c r="I90" i="5" s="1"/>
  <c r="I42" i="5"/>
  <c r="J42" i="5" s="1"/>
  <c r="K42" i="5" s="1"/>
  <c r="M41" i="5"/>
  <c r="L41" i="5"/>
  <c r="K41" i="5"/>
  <c r="I41" i="5"/>
  <c r="J41" i="5" s="1"/>
  <c r="I40" i="5"/>
  <c r="J40" i="5" s="1"/>
  <c r="K40" i="5" s="1"/>
  <c r="I39" i="5"/>
  <c r="M38" i="5"/>
  <c r="L38" i="5"/>
  <c r="K38" i="5"/>
  <c r="I38" i="5"/>
  <c r="J38" i="5" s="1"/>
  <c r="I37" i="5"/>
  <c r="I36" i="5"/>
  <c r="J36" i="5" s="1"/>
  <c r="K36" i="5" s="1"/>
  <c r="M35" i="5"/>
  <c r="L35" i="5"/>
  <c r="K35" i="5"/>
  <c r="I35" i="5"/>
  <c r="J35" i="5" s="1"/>
  <c r="M18" i="4"/>
  <c r="L18" i="4"/>
  <c r="K18" i="4"/>
  <c r="I18" i="4"/>
  <c r="I10" i="4"/>
  <c r="J10" i="4" s="1"/>
  <c r="K10" i="4" s="1"/>
  <c r="I309" i="2"/>
  <c r="J309" i="2" s="1"/>
  <c r="K309" i="2" s="1"/>
  <c r="I308" i="2"/>
  <c r="J308" i="2" s="1"/>
  <c r="K308" i="2" s="1"/>
  <c r="I307" i="2"/>
  <c r="J307" i="2" s="1"/>
  <c r="K307" i="2" s="1"/>
  <c r="I306" i="2"/>
  <c r="J306" i="2" s="1"/>
  <c r="K306" i="2" s="1"/>
  <c r="I305" i="2"/>
  <c r="J305" i="2" s="1"/>
  <c r="K305" i="2" s="1"/>
  <c r="I304" i="2"/>
  <c r="J304" i="2" s="1"/>
  <c r="K304" i="2" s="1"/>
  <c r="I303" i="2"/>
  <c r="J303" i="2" s="1"/>
  <c r="K303" i="2" s="1"/>
  <c r="I302" i="2"/>
  <c r="J302" i="2" s="1"/>
  <c r="K302" i="2" s="1"/>
  <c r="I301" i="2"/>
  <c r="J301" i="2" s="1"/>
  <c r="K301" i="2" s="1"/>
  <c r="I300" i="2"/>
  <c r="J300" i="2" s="1"/>
  <c r="K300" i="2" s="1"/>
  <c r="I299" i="2"/>
  <c r="J299" i="2" s="1"/>
  <c r="K299" i="2" s="1"/>
  <c r="I298" i="2"/>
  <c r="J298" i="2" s="1"/>
  <c r="K298" i="2" s="1"/>
  <c r="I297" i="2"/>
  <c r="J297" i="2" s="1"/>
  <c r="K297" i="2" s="1"/>
  <c r="I296" i="2"/>
  <c r="J296" i="2" s="1"/>
  <c r="K296" i="2" s="1"/>
  <c r="I295" i="2"/>
  <c r="J295" i="2" s="1"/>
  <c r="K295" i="2" s="1"/>
  <c r="I294" i="2"/>
  <c r="J294" i="2" s="1"/>
  <c r="K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I287" i="2"/>
  <c r="J287" i="2" s="1"/>
  <c r="K287" i="2" s="1"/>
  <c r="M286" i="2"/>
  <c r="L286" i="2"/>
  <c r="K286" i="2"/>
  <c r="I286" i="2"/>
  <c r="J286" i="2" s="1"/>
  <c r="I285" i="2"/>
  <c r="J285" i="2" s="1"/>
  <c r="K285" i="2" s="1"/>
  <c r="M284" i="2"/>
  <c r="L284" i="2"/>
  <c r="K284" i="2"/>
  <c r="I284" i="2"/>
  <c r="J284" i="2" s="1"/>
  <c r="I283" i="2"/>
  <c r="J283" i="2" s="1"/>
  <c r="K283" i="2" s="1"/>
  <c r="I282" i="2"/>
  <c r="J282" i="2" s="1"/>
  <c r="K282" i="2" s="1"/>
  <c r="I281" i="2"/>
  <c r="J281" i="2" s="1"/>
  <c r="K281" i="2" s="1"/>
  <c r="I280" i="2"/>
  <c r="J280" i="2" s="1"/>
  <c r="K280" i="2" s="1"/>
  <c r="I279" i="2"/>
  <c r="J279" i="2" s="1"/>
  <c r="K279" i="2" s="1"/>
  <c r="I278" i="2"/>
  <c r="J278" i="2" s="1"/>
  <c r="K278" i="2" s="1"/>
  <c r="I277" i="2"/>
  <c r="J277" i="2" s="1"/>
  <c r="K277" i="2" s="1"/>
  <c r="I276" i="2"/>
  <c r="J276" i="2" s="1"/>
  <c r="K276" i="2" s="1"/>
  <c r="I275" i="2"/>
  <c r="J275" i="2" s="1"/>
  <c r="K275" i="2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I270" i="2"/>
  <c r="J270" i="2" s="1"/>
  <c r="K270" i="2" s="1"/>
  <c r="I269" i="2"/>
  <c r="J269" i="2" s="1"/>
  <c r="K269" i="2" s="1"/>
  <c r="I268" i="2"/>
  <c r="J268" i="2" s="1"/>
  <c r="K268" i="2" s="1"/>
  <c r="I267" i="2"/>
  <c r="J267" i="2" s="1"/>
  <c r="K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I256" i="2"/>
  <c r="J256" i="2" s="1"/>
  <c r="K256" i="2" s="1"/>
  <c r="I255" i="2"/>
  <c r="J255" i="2" s="1"/>
  <c r="K255" i="2" s="1"/>
  <c r="I254" i="2"/>
  <c r="J254" i="2" s="1"/>
  <c r="K254" i="2" s="1"/>
  <c r="I253" i="2"/>
  <c r="J253" i="2" s="1"/>
  <c r="K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I230" i="2"/>
  <c r="J230" i="2" s="1"/>
  <c r="K230" i="2" s="1"/>
  <c r="I229" i="2"/>
  <c r="J229" i="2" s="1"/>
  <c r="K229" i="2" s="1"/>
  <c r="I228" i="2"/>
  <c r="J228" i="2" s="1"/>
  <c r="K228" i="2" s="1"/>
  <c r="M227" i="2"/>
  <c r="L227" i="2"/>
  <c r="K227" i="2"/>
  <c r="I227" i="2"/>
  <c r="J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M218" i="2"/>
  <c r="L218" i="2"/>
  <c r="K218" i="2"/>
  <c r="I218" i="2"/>
  <c r="J218" i="2" s="1"/>
  <c r="I217" i="2"/>
  <c r="J217" i="2" s="1"/>
  <c r="K217" i="2" s="1"/>
  <c r="I216" i="2"/>
  <c r="J216" i="2" s="1"/>
  <c r="K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M106" i="2"/>
  <c r="L106" i="2"/>
  <c r="K106" i="2"/>
  <c r="I106" i="2"/>
  <c r="J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I99" i="2"/>
  <c r="I98" i="2"/>
  <c r="J98" i="2" s="1"/>
  <c r="K98" i="2" s="1"/>
  <c r="I97" i="2"/>
  <c r="J97" i="2" s="1"/>
  <c r="K97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M537" i="1"/>
  <c r="L537" i="1"/>
  <c r="I537" i="1"/>
  <c r="J537" i="1" s="1"/>
  <c r="K537" i="1" s="1"/>
  <c r="M536" i="1"/>
  <c r="L536" i="1"/>
  <c r="I536" i="1"/>
  <c r="J536" i="1" s="1"/>
  <c r="K536" i="1" s="1"/>
  <c r="M535" i="1"/>
  <c r="L535" i="1"/>
  <c r="I535" i="1"/>
  <c r="J535" i="1" s="1"/>
  <c r="K535" i="1" s="1"/>
  <c r="M534" i="1"/>
  <c r="L534" i="1"/>
  <c r="I534" i="1"/>
  <c r="J534" i="1" s="1"/>
  <c r="K534" i="1" s="1"/>
  <c r="M533" i="1"/>
  <c r="L533" i="1"/>
  <c r="I533" i="1"/>
  <c r="J533" i="1" s="1"/>
  <c r="K533" i="1" s="1"/>
  <c r="M532" i="1"/>
  <c r="L532" i="1"/>
  <c r="I532" i="1"/>
  <c r="J532" i="1" s="1"/>
  <c r="K532" i="1" s="1"/>
  <c r="M531" i="1"/>
  <c r="L531" i="1"/>
  <c r="I531" i="1"/>
  <c r="J531" i="1" s="1"/>
  <c r="K531" i="1" s="1"/>
  <c r="M530" i="1"/>
  <c r="L530" i="1"/>
  <c r="I530" i="1"/>
  <c r="J530" i="1" s="1"/>
  <c r="K530" i="1" s="1"/>
  <c r="M529" i="1"/>
  <c r="L529" i="1"/>
  <c r="I529" i="1"/>
  <c r="J529" i="1" s="1"/>
  <c r="K529" i="1" s="1"/>
  <c r="M528" i="1"/>
  <c r="L528" i="1"/>
  <c r="I528" i="1"/>
  <c r="J528" i="1" s="1"/>
  <c r="K528" i="1" s="1"/>
  <c r="M527" i="1"/>
  <c r="L527" i="1"/>
  <c r="I527" i="1"/>
  <c r="J527" i="1" s="1"/>
  <c r="K527" i="1" s="1"/>
  <c r="M526" i="1"/>
  <c r="L526" i="1"/>
  <c r="I526" i="1"/>
  <c r="J526" i="1" s="1"/>
  <c r="K526" i="1" s="1"/>
  <c r="M525" i="1"/>
  <c r="L525" i="1"/>
  <c r="I525" i="1"/>
  <c r="J525" i="1" s="1"/>
  <c r="K525" i="1" s="1"/>
  <c r="M524" i="1"/>
  <c r="L524" i="1"/>
  <c r="I524" i="1"/>
  <c r="J524" i="1" s="1"/>
  <c r="K524" i="1" s="1"/>
  <c r="M523" i="1"/>
  <c r="L523" i="1"/>
  <c r="I523" i="1"/>
  <c r="J523" i="1" s="1"/>
  <c r="K523" i="1" s="1"/>
  <c r="M522" i="1"/>
  <c r="L522" i="1"/>
  <c r="I522" i="1"/>
  <c r="J522" i="1" s="1"/>
  <c r="K522" i="1" s="1"/>
  <c r="M521" i="1"/>
  <c r="L521" i="1"/>
  <c r="I521" i="1"/>
  <c r="J521" i="1" s="1"/>
  <c r="K521" i="1" s="1"/>
  <c r="M520" i="1"/>
  <c r="L520" i="1"/>
  <c r="I520" i="1"/>
  <c r="J520" i="1" s="1"/>
  <c r="K520" i="1" s="1"/>
  <c r="M519" i="1"/>
  <c r="L519" i="1"/>
  <c r="I519" i="1"/>
  <c r="J519" i="1" s="1"/>
  <c r="K519" i="1" s="1"/>
  <c r="M518" i="1"/>
  <c r="L518" i="1"/>
  <c r="I518" i="1"/>
  <c r="J518" i="1" s="1"/>
  <c r="K518" i="1" s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J39" i="5" l="1"/>
  <c r="I44" i="5"/>
  <c r="J18" i="4"/>
  <c r="J26" i="4" s="1"/>
  <c r="I26" i="4"/>
  <c r="I506" i="2"/>
  <c r="K25" i="2"/>
  <c r="J43" i="2"/>
  <c r="K20" i="4"/>
  <c r="J74" i="5"/>
  <c r="J100" i="2"/>
  <c r="J506" i="2" s="1"/>
  <c r="K24" i="2"/>
  <c r="J37" i="5"/>
  <c r="J49" i="5"/>
  <c r="J90" i="5" s="1"/>
  <c r="J99" i="2"/>
  <c r="E20" i="3"/>
  <c r="F20" i="3"/>
  <c r="G20" i="3"/>
  <c r="H20" i="3"/>
  <c r="D20" i="3"/>
  <c r="E13" i="3"/>
  <c r="F13" i="3"/>
  <c r="G13" i="3"/>
  <c r="H13" i="3"/>
  <c r="D13" i="3"/>
  <c r="I72" i="4"/>
  <c r="J72" i="4" s="1"/>
  <c r="K72" i="4" s="1"/>
  <c r="I71" i="4"/>
  <c r="J71" i="4" s="1"/>
  <c r="K71" i="4" s="1"/>
  <c r="I70" i="4"/>
  <c r="J70" i="4" s="1"/>
  <c r="K70" i="4" s="1"/>
  <c r="I69" i="4"/>
  <c r="J69" i="4" s="1"/>
  <c r="K69" i="4" s="1"/>
  <c r="I68" i="4"/>
  <c r="J68" i="4" s="1"/>
  <c r="K68" i="4" s="1"/>
  <c r="I67" i="4"/>
  <c r="J67" i="4" s="1"/>
  <c r="K67" i="4" s="1"/>
  <c r="I66" i="4"/>
  <c r="J66" i="4" s="1"/>
  <c r="K66" i="4" s="1"/>
  <c r="I65" i="4"/>
  <c r="J65" i="4" s="1"/>
  <c r="K65" i="4" s="1"/>
  <c r="I64" i="4"/>
  <c r="J64" i="4" s="1"/>
  <c r="K64" i="4" s="1"/>
  <c r="I63" i="4"/>
  <c r="J63" i="4" s="1"/>
  <c r="K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49" i="4"/>
  <c r="J49" i="4" s="1"/>
  <c r="K49" i="4" s="1"/>
  <c r="M11" i="2"/>
  <c r="L11" i="2"/>
  <c r="K11" i="2"/>
  <c r="I11" i="2"/>
  <c r="J11" i="2" s="1"/>
  <c r="I10" i="2"/>
  <c r="J10" i="2" s="1"/>
  <c r="K10" i="2" s="1"/>
  <c r="K39" i="5" l="1"/>
  <c r="J44" i="5"/>
  <c r="K74" i="5"/>
  <c r="K100" i="2"/>
  <c r="K37" i="5"/>
  <c r="K99" i="2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M455" i="1" l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4" i="5" l="1"/>
  <c r="L34" i="5"/>
  <c r="K34" i="5"/>
  <c r="I34" i="5"/>
  <c r="J34" i="5" s="1"/>
  <c r="I74" i="4" l="1"/>
  <c r="J74" i="4" s="1"/>
  <c r="K74" i="4" s="1"/>
  <c r="I73" i="4"/>
  <c r="J73" i="4" s="1"/>
  <c r="K73" i="4" s="1"/>
  <c r="K26" i="4" l="1"/>
  <c r="I12" i="5" l="1"/>
  <c r="J12" i="5" s="1"/>
  <c r="K12" i="5" s="1"/>
  <c r="I11" i="5"/>
  <c r="J11" i="5" s="1"/>
  <c r="K11" i="5" s="1"/>
  <c r="I10" i="5"/>
  <c r="J10" i="5" s="1"/>
  <c r="K10" i="5" s="1"/>
  <c r="I48" i="4"/>
  <c r="J48" i="4" s="1"/>
  <c r="K48" i="4" s="1"/>
  <c r="I9" i="4" l="1"/>
  <c r="J9" i="4" s="1"/>
  <c r="K9" i="4" s="1"/>
  <c r="I41" i="4" l="1"/>
  <c r="I118" i="4" s="1"/>
  <c r="I40" i="4"/>
  <c r="J40" i="4" s="1"/>
  <c r="K40" i="4" s="1"/>
  <c r="I39" i="4"/>
  <c r="J39" i="4" s="1"/>
  <c r="K39" i="4" s="1"/>
  <c r="I38" i="4"/>
  <c r="J38" i="4" s="1"/>
  <c r="K38" i="4" s="1"/>
  <c r="I37" i="4"/>
  <c r="M36" i="4"/>
  <c r="L36" i="4"/>
  <c r="I36" i="4"/>
  <c r="J36" i="4" s="1"/>
  <c r="K36" i="4" s="1"/>
  <c r="I35" i="4"/>
  <c r="J35" i="4" s="1"/>
  <c r="K35" i="4" s="1"/>
  <c r="I34" i="4"/>
  <c r="I33" i="4"/>
  <c r="J33" i="4" s="1"/>
  <c r="K33" i="4" s="1"/>
  <c r="M386" i="1"/>
  <c r="L386" i="1"/>
  <c r="I386" i="1"/>
  <c r="J386" i="1" s="1"/>
  <c r="K386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J34" i="4" l="1"/>
  <c r="J37" i="4"/>
  <c r="J41" i="4"/>
  <c r="J118" i="4" s="1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I11" i="3"/>
  <c r="J11" i="3" s="1"/>
  <c r="K11" i="3" s="1"/>
  <c r="K34" i="4" l="1"/>
  <c r="J15" i="3"/>
  <c r="J20" i="3" s="1"/>
  <c r="I20" i="3"/>
  <c r="K37" i="4"/>
  <c r="J16" i="3"/>
  <c r="K41" i="4"/>
  <c r="I48" i="5"/>
  <c r="J48" i="5" s="1"/>
  <c r="K48" i="5" s="1"/>
  <c r="I47" i="5"/>
  <c r="J47" i="5" s="1"/>
  <c r="K47" i="5" s="1"/>
  <c r="I46" i="5"/>
  <c r="J46" i="5" s="1"/>
  <c r="K46" i="5" s="1"/>
  <c r="I46" i="4"/>
  <c r="J46" i="4" s="1"/>
  <c r="K46" i="4" s="1"/>
  <c r="I45" i="4"/>
  <c r="J45" i="4" s="1"/>
  <c r="K45" i="4" s="1"/>
  <c r="I44" i="4"/>
  <c r="I43" i="4"/>
  <c r="J43" i="4" s="1"/>
  <c r="K43" i="4" s="1"/>
  <c r="I42" i="4"/>
  <c r="J42" i="4" s="1"/>
  <c r="K42" i="4" s="1"/>
  <c r="I32" i="4"/>
  <c r="I31" i="4"/>
  <c r="J31" i="4" s="1"/>
  <c r="K31" i="4" s="1"/>
  <c r="I30" i="4"/>
  <c r="J30" i="4" s="1"/>
  <c r="K30" i="4" s="1"/>
  <c r="I29" i="4"/>
  <c r="J29" i="4" s="1"/>
  <c r="K29" i="4" s="1"/>
  <c r="M138" i="1"/>
  <c r="L138" i="1"/>
  <c r="I138" i="1"/>
  <c r="J138" i="1" s="1"/>
  <c r="K138" i="1" s="1"/>
  <c r="J44" i="4" l="1"/>
  <c r="J32" i="4"/>
  <c r="I9" i="2"/>
  <c r="J9" i="2" s="1"/>
  <c r="K9" i="2" s="1"/>
  <c r="K44" i="4" l="1"/>
  <c r="K32" i="4"/>
  <c r="I82" i="2" l="1"/>
  <c r="J82" i="2" s="1"/>
  <c r="K82" i="2" s="1"/>
  <c r="I81" i="2"/>
  <c r="J81" i="2" s="1"/>
  <c r="K81" i="2" s="1"/>
  <c r="I80" i="2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I61" i="1"/>
  <c r="J61" i="1" s="1"/>
  <c r="K61" i="1" s="1"/>
  <c r="L61" i="1"/>
  <c r="M61" i="1"/>
  <c r="I62" i="1"/>
  <c r="J62" i="1" s="1"/>
  <c r="K62" i="1" s="1"/>
  <c r="L62" i="1"/>
  <c r="M62" i="1"/>
  <c r="I63" i="1"/>
  <c r="J63" i="1" s="1"/>
  <c r="K63" i="1" s="1"/>
  <c r="L63" i="1"/>
  <c r="M63" i="1"/>
  <c r="J80" i="2" l="1"/>
  <c r="K80" i="2" l="1"/>
  <c r="M10" i="1" l="1"/>
  <c r="L10" i="1"/>
  <c r="K10" i="1"/>
  <c r="M9" i="1"/>
  <c r="L9" i="1"/>
  <c r="K9" i="1"/>
  <c r="L45" i="1" l="1"/>
  <c r="M45" i="1"/>
  <c r="I47" i="4"/>
  <c r="I28" i="4"/>
  <c r="J28" i="4" s="1"/>
  <c r="K28" i="4" s="1"/>
  <c r="J47" i="4" l="1"/>
  <c r="I9" i="5"/>
  <c r="J9" i="5" s="1"/>
  <c r="K9" i="5" s="1"/>
  <c r="I8" i="5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M107" i="1"/>
  <c r="L107" i="1"/>
  <c r="I107" i="1"/>
  <c r="M106" i="1"/>
  <c r="L106" i="1"/>
  <c r="I106" i="1"/>
  <c r="M105" i="1"/>
  <c r="L105" i="1"/>
  <c r="I105" i="1"/>
  <c r="M104" i="1"/>
  <c r="L104" i="1"/>
  <c r="I104" i="1"/>
  <c r="J104" i="1" s="1"/>
  <c r="K104" i="1" s="1"/>
  <c r="M103" i="1"/>
  <c r="L103" i="1"/>
  <c r="I103" i="1"/>
  <c r="M102" i="1"/>
  <c r="L102" i="1"/>
  <c r="I102" i="1"/>
  <c r="M101" i="1"/>
  <c r="L101" i="1"/>
  <c r="I101" i="1"/>
  <c r="M100" i="1"/>
  <c r="L100" i="1"/>
  <c r="I100" i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J108" i="1" l="1"/>
  <c r="I539" i="1"/>
  <c r="J107" i="1"/>
  <c r="J106" i="1"/>
  <c r="J105" i="1"/>
  <c r="K47" i="4"/>
  <c r="K118" i="4"/>
  <c r="J103" i="1"/>
  <c r="J102" i="1"/>
  <c r="J91" i="1"/>
  <c r="J100" i="1"/>
  <c r="J101" i="1"/>
  <c r="J96" i="1"/>
  <c r="J88" i="1"/>
  <c r="J86" i="1"/>
  <c r="K108" i="1" l="1"/>
  <c r="J539" i="1"/>
  <c r="K107" i="1"/>
  <c r="K106" i="1"/>
  <c r="K105" i="1"/>
  <c r="K103" i="1"/>
  <c r="K102" i="1"/>
  <c r="K91" i="1"/>
  <c r="K100" i="1"/>
  <c r="K101" i="1"/>
  <c r="K45" i="1"/>
  <c r="K96" i="1"/>
  <c r="K88" i="1"/>
  <c r="K86" i="1"/>
  <c r="I45" i="2" l="1"/>
  <c r="J45" i="2" s="1"/>
  <c r="K45" i="2" s="1"/>
  <c r="K506" i="2" l="1"/>
  <c r="K539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80" i="5" l="1"/>
  <c r="L83" i="5"/>
  <c r="L86" i="5"/>
  <c r="L82" i="5"/>
  <c r="L85" i="5"/>
  <c r="L81" i="5"/>
  <c r="L84" i="5"/>
  <c r="L59" i="5"/>
  <c r="M80" i="5"/>
  <c r="M83" i="5"/>
  <c r="M86" i="5"/>
  <c r="M82" i="5"/>
  <c r="M85" i="5"/>
  <c r="M81" i="5"/>
  <c r="M84" i="5"/>
  <c r="M59" i="5"/>
  <c r="L23" i="5"/>
  <c r="L26" i="5"/>
  <c r="L29" i="5"/>
  <c r="L22" i="5"/>
  <c r="L16" i="5"/>
  <c r="L25" i="5"/>
  <c r="L42" i="5"/>
  <c r="L39" i="5"/>
  <c r="L40" i="5"/>
  <c r="M23" i="5"/>
  <c r="M26" i="5"/>
  <c r="M29" i="5"/>
  <c r="M22" i="5"/>
  <c r="M16" i="5"/>
  <c r="M25" i="5"/>
  <c r="M42" i="5"/>
  <c r="M39" i="5"/>
  <c r="M40" i="5"/>
  <c r="L13" i="4"/>
  <c r="L15" i="4"/>
  <c r="L14" i="4"/>
  <c r="M13" i="4"/>
  <c r="M15" i="4"/>
  <c r="M14" i="4"/>
  <c r="L101" i="4"/>
  <c r="L110" i="4"/>
  <c r="L94" i="4"/>
  <c r="L97" i="4"/>
  <c r="L104" i="4"/>
  <c r="L87" i="4"/>
  <c r="L93" i="4"/>
  <c r="L91" i="4"/>
  <c r="L116" i="4"/>
  <c r="L98" i="4"/>
  <c r="L103" i="4"/>
  <c r="L112" i="4"/>
  <c r="L99" i="4"/>
  <c r="L89" i="4"/>
  <c r="L86" i="4"/>
  <c r="L115" i="4"/>
  <c r="L92" i="4"/>
  <c r="L88" i="4"/>
  <c r="L102" i="4"/>
  <c r="L95" i="4"/>
  <c r="L111" i="4"/>
  <c r="L85" i="4"/>
  <c r="L51" i="4"/>
  <c r="L65" i="4"/>
  <c r="M110" i="4"/>
  <c r="M94" i="4"/>
  <c r="M97" i="4"/>
  <c r="M104" i="4"/>
  <c r="M87" i="4"/>
  <c r="M101" i="4"/>
  <c r="M93" i="4"/>
  <c r="M98" i="4"/>
  <c r="M116" i="4"/>
  <c r="M103" i="4"/>
  <c r="M112" i="4"/>
  <c r="M99" i="4"/>
  <c r="M89" i="4"/>
  <c r="M86" i="4"/>
  <c r="M115" i="4"/>
  <c r="M92" i="4"/>
  <c r="M102" i="4"/>
  <c r="M95" i="4"/>
  <c r="M111" i="4"/>
  <c r="M88" i="4"/>
  <c r="M91" i="4"/>
  <c r="M85" i="4"/>
  <c r="M51" i="4"/>
  <c r="M65" i="4"/>
  <c r="L479" i="2"/>
  <c r="L450" i="2"/>
  <c r="L440" i="2"/>
  <c r="L383" i="2"/>
  <c r="L358" i="2"/>
  <c r="L354" i="2"/>
  <c r="L335" i="2"/>
  <c r="L322" i="2"/>
  <c r="L456" i="2"/>
  <c r="L367" i="2"/>
  <c r="L325" i="2"/>
  <c r="L406" i="2"/>
  <c r="L380" i="2"/>
  <c r="L492" i="2"/>
  <c r="L475" i="2"/>
  <c r="L453" i="2"/>
  <c r="L433" i="2"/>
  <c r="L423" i="2"/>
  <c r="L409" i="2"/>
  <c r="L361" i="2"/>
  <c r="L436" i="2"/>
  <c r="L412" i="2"/>
  <c r="L405" i="2"/>
  <c r="L331" i="2"/>
  <c r="L332" i="2"/>
  <c r="L469" i="2"/>
  <c r="L504" i="2"/>
  <c r="L413" i="2"/>
  <c r="L482" i="2"/>
  <c r="L478" i="2"/>
  <c r="L468" i="2"/>
  <c r="L395" i="2"/>
  <c r="L376" i="2"/>
  <c r="L357" i="2"/>
  <c r="L353" i="2"/>
  <c r="L321" i="2"/>
  <c r="L342" i="2"/>
  <c r="L466" i="2"/>
  <c r="L447" i="2"/>
  <c r="L491" i="2"/>
  <c r="L474" i="2"/>
  <c r="L452" i="2"/>
  <c r="L449" i="2"/>
  <c r="L439" i="2"/>
  <c r="L429" i="2"/>
  <c r="L408" i="2"/>
  <c r="L401" i="2"/>
  <c r="L334" i="2"/>
  <c r="L330" i="2"/>
  <c r="L497" i="2"/>
  <c r="L494" i="2"/>
  <c r="L455" i="2"/>
  <c r="L442" i="2"/>
  <c r="L435" i="2"/>
  <c r="L432" i="2"/>
  <c r="L415" i="2"/>
  <c r="L388" i="2"/>
  <c r="L360" i="2"/>
  <c r="L337" i="2"/>
  <c r="L327" i="2"/>
  <c r="L324" i="2"/>
  <c r="L444" i="2"/>
  <c r="L437" i="2"/>
  <c r="L481" i="2"/>
  <c r="L477" i="2"/>
  <c r="L418" i="2"/>
  <c r="L411" i="2"/>
  <c r="L404" i="2"/>
  <c r="L394" i="2"/>
  <c r="L356" i="2"/>
  <c r="L320" i="2"/>
  <c r="L371" i="2"/>
  <c r="L457" i="2"/>
  <c r="L399" i="2"/>
  <c r="L470" i="2"/>
  <c r="L464" i="2"/>
  <c r="L445" i="2"/>
  <c r="L438" i="2"/>
  <c r="L425" i="2"/>
  <c r="L407" i="2"/>
  <c r="L397" i="2"/>
  <c r="L378" i="2"/>
  <c r="L375" i="2"/>
  <c r="L372" i="2"/>
  <c r="L352" i="2"/>
  <c r="L346" i="2"/>
  <c r="L333" i="2"/>
  <c r="L484" i="2"/>
  <c r="L473" i="2"/>
  <c r="L431" i="2"/>
  <c r="L421" i="2"/>
  <c r="L414" i="2"/>
  <c r="L400" i="2"/>
  <c r="L384" i="2"/>
  <c r="L381" i="2"/>
  <c r="L336" i="2"/>
  <c r="L393" i="2"/>
  <c r="L496" i="2"/>
  <c r="L493" i="2"/>
  <c r="L480" i="2"/>
  <c r="L434" i="2"/>
  <c r="L410" i="2"/>
  <c r="L403" i="2"/>
  <c r="L355" i="2"/>
  <c r="L339" i="2"/>
  <c r="L329" i="2"/>
  <c r="L476" i="2"/>
  <c r="L424" i="2"/>
  <c r="L365" i="2"/>
  <c r="L345" i="2"/>
  <c r="L420" i="2"/>
  <c r="L144" i="2"/>
  <c r="L130" i="2"/>
  <c r="L127" i="2"/>
  <c r="L171" i="2"/>
  <c r="L150" i="2"/>
  <c r="L181" i="2"/>
  <c r="L125" i="2"/>
  <c r="L185" i="2"/>
  <c r="L163" i="2"/>
  <c r="L167" i="2"/>
  <c r="L152" i="2"/>
  <c r="L168" i="2"/>
  <c r="L148" i="2"/>
  <c r="L160" i="2"/>
  <c r="L141" i="2"/>
  <c r="L122" i="2"/>
  <c r="L105" i="2"/>
  <c r="L233" i="2"/>
  <c r="L104" i="2"/>
  <c r="L117" i="2"/>
  <c r="L35" i="2"/>
  <c r="L38" i="2"/>
  <c r="L31" i="2"/>
  <c r="L41" i="2"/>
  <c r="L34" i="2"/>
  <c r="L33" i="2"/>
  <c r="L32" i="2"/>
  <c r="L36" i="2"/>
  <c r="L29" i="2"/>
  <c r="L39" i="2"/>
  <c r="L14" i="2"/>
  <c r="L25" i="2"/>
  <c r="L13" i="2"/>
  <c r="L12" i="2"/>
  <c r="L77" i="5"/>
  <c r="L78" i="5"/>
  <c r="L79" i="5"/>
  <c r="L55" i="5"/>
  <c r="M77" i="5"/>
  <c r="M78" i="5"/>
  <c r="M79" i="5"/>
  <c r="M55" i="5"/>
  <c r="L84" i="4"/>
  <c r="L80" i="4"/>
  <c r="L77" i="4"/>
  <c r="L83" i="4"/>
  <c r="L78" i="4"/>
  <c r="L76" i="4"/>
  <c r="L82" i="4"/>
  <c r="L75" i="4"/>
  <c r="L81" i="4"/>
  <c r="L57" i="4"/>
  <c r="L55" i="4"/>
  <c r="L53" i="4"/>
  <c r="L38" i="4"/>
  <c r="L40" i="4"/>
  <c r="M84" i="4"/>
  <c r="M80" i="4"/>
  <c r="M77" i="4"/>
  <c r="M83" i="4"/>
  <c r="M76" i="4"/>
  <c r="M82" i="4"/>
  <c r="M75" i="4"/>
  <c r="M81" i="4"/>
  <c r="M78" i="4"/>
  <c r="M53" i="4"/>
  <c r="M55" i="4"/>
  <c r="M57" i="4"/>
  <c r="M40" i="4"/>
  <c r="M38" i="4"/>
  <c r="L65" i="5"/>
  <c r="L63" i="5"/>
  <c r="L73" i="5"/>
  <c r="M65" i="5"/>
  <c r="M63" i="5"/>
  <c r="M73" i="5"/>
  <c r="L54" i="4"/>
  <c r="L50" i="4"/>
  <c r="L56" i="4"/>
  <c r="L52" i="4"/>
  <c r="L66" i="4"/>
  <c r="M52" i="4"/>
  <c r="M50" i="4"/>
  <c r="M56" i="4"/>
  <c r="M54" i="4"/>
  <c r="M66" i="4"/>
  <c r="L62" i="5"/>
  <c r="L58" i="5"/>
  <c r="L52" i="5"/>
  <c r="L64" i="5"/>
  <c r="L57" i="5"/>
  <c r="L53" i="5"/>
  <c r="L60" i="5"/>
  <c r="L56" i="5"/>
  <c r="L66" i="5"/>
  <c r="L68" i="5"/>
  <c r="L50" i="5"/>
  <c r="L67" i="5"/>
  <c r="L46" i="5"/>
  <c r="L48" i="5"/>
  <c r="L47" i="5"/>
  <c r="M62" i="5"/>
  <c r="M58" i="5"/>
  <c r="M52" i="5"/>
  <c r="M64" i="5"/>
  <c r="M57" i="5"/>
  <c r="M53" i="5"/>
  <c r="M60" i="5"/>
  <c r="M56" i="5"/>
  <c r="M68" i="5"/>
  <c r="M50" i="5"/>
  <c r="M66" i="5"/>
  <c r="M67" i="5"/>
  <c r="M46" i="5"/>
  <c r="M48" i="5"/>
  <c r="M47" i="5"/>
  <c r="L182" i="2"/>
  <c r="L147" i="2"/>
  <c r="L189" i="2"/>
  <c r="L178" i="2"/>
  <c r="L164" i="2"/>
  <c r="L157" i="2"/>
  <c r="L140" i="2"/>
  <c r="L133" i="2"/>
  <c r="L165" i="2"/>
  <c r="L174" i="2"/>
  <c r="L153" i="2"/>
  <c r="L143" i="2"/>
  <c r="L136" i="2"/>
  <c r="L146" i="2"/>
  <c r="L126" i="2"/>
  <c r="L158" i="2"/>
  <c r="L188" i="2"/>
  <c r="L177" i="2"/>
  <c r="L149" i="2"/>
  <c r="L139" i="2"/>
  <c r="L132" i="2"/>
  <c r="L129" i="2"/>
  <c r="L183" i="2"/>
  <c r="L151" i="2"/>
  <c r="L173" i="2"/>
  <c r="L135" i="2"/>
  <c r="L134" i="2"/>
  <c r="L179" i="2"/>
  <c r="L184" i="2"/>
  <c r="L166" i="2"/>
  <c r="L145" i="2"/>
  <c r="L180" i="2"/>
  <c r="L169" i="2"/>
  <c r="L159" i="2"/>
  <c r="L138" i="2"/>
  <c r="L187" i="2"/>
  <c r="L176" i="2"/>
  <c r="L172" i="2"/>
  <c r="L162" i="2"/>
  <c r="L155" i="2"/>
  <c r="L128" i="2"/>
  <c r="L186" i="2"/>
  <c r="L175" i="2"/>
  <c r="L161" i="2"/>
  <c r="L154" i="2"/>
  <c r="L137" i="2"/>
  <c r="L124" i="2"/>
  <c r="L316" i="2"/>
  <c r="L207" i="2"/>
  <c r="L116" i="2"/>
  <c r="L100" i="2"/>
  <c r="L196" i="2"/>
  <c r="L109" i="2"/>
  <c r="L121" i="2"/>
  <c r="L281" i="2"/>
  <c r="L275" i="2"/>
  <c r="L222" i="2"/>
  <c r="L113" i="2"/>
  <c r="L234" i="2"/>
  <c r="L103" i="2"/>
  <c r="L303" i="2"/>
  <c r="L293" i="2"/>
  <c r="L226" i="2"/>
  <c r="L111" i="2"/>
  <c r="L76" i="5"/>
  <c r="L69" i="5"/>
  <c r="M76" i="5"/>
  <c r="M69" i="5"/>
  <c r="L67" i="4"/>
  <c r="L68" i="4"/>
  <c r="L34" i="4"/>
  <c r="M67" i="4"/>
  <c r="M68" i="4"/>
  <c r="M34" i="4"/>
  <c r="L317" i="2"/>
  <c r="L313" i="2"/>
  <c r="L319" i="2"/>
  <c r="L314" i="2"/>
  <c r="L318" i="2"/>
  <c r="L312" i="2"/>
  <c r="L315" i="2"/>
  <c r="L311" i="2"/>
  <c r="L266" i="2"/>
  <c r="L260" i="2"/>
  <c r="L255" i="2"/>
  <c r="L213" i="2"/>
  <c r="L97" i="2"/>
  <c r="L306" i="2"/>
  <c r="L272" i="2"/>
  <c r="L301" i="2"/>
  <c r="L294" i="2"/>
  <c r="L290" i="2"/>
  <c r="L259" i="2"/>
  <c r="L248" i="2"/>
  <c r="L192" i="2"/>
  <c r="L195" i="2"/>
  <c r="L271" i="2"/>
  <c r="L217" i="2"/>
  <c r="L253" i="2"/>
  <c r="L237" i="2"/>
  <c r="L206" i="2"/>
  <c r="L235" i="2"/>
  <c r="L291" i="2"/>
  <c r="L308" i="2"/>
  <c r="L304" i="2"/>
  <c r="L300" i="2"/>
  <c r="L288" i="2"/>
  <c r="L209" i="2"/>
  <c r="L99" i="2"/>
  <c r="L262" i="2"/>
  <c r="L257" i="2"/>
  <c r="L252" i="2"/>
  <c r="L220" i="2"/>
  <c r="L215" i="2"/>
  <c r="L307" i="2"/>
  <c r="L232" i="2"/>
  <c r="L36" i="5"/>
  <c r="M36" i="5"/>
  <c r="L22" i="4"/>
  <c r="L21" i="4"/>
  <c r="L20" i="4"/>
  <c r="L10" i="4"/>
  <c r="M22" i="4"/>
  <c r="M21" i="4"/>
  <c r="M20" i="4"/>
  <c r="M10" i="4"/>
  <c r="L20" i="2"/>
  <c r="L23" i="2"/>
  <c r="L24" i="2"/>
  <c r="L27" i="2"/>
  <c r="L15" i="2"/>
  <c r="L22" i="2"/>
  <c r="L28" i="2"/>
  <c r="L70" i="5"/>
  <c r="L75" i="5"/>
  <c r="L72" i="5"/>
  <c r="L74" i="5"/>
  <c r="L71" i="5"/>
  <c r="M70" i="5"/>
  <c r="M75" i="5"/>
  <c r="M72" i="5"/>
  <c r="M74" i="5"/>
  <c r="M71" i="5"/>
  <c r="L37" i="5"/>
  <c r="M37" i="5"/>
  <c r="L58" i="4"/>
  <c r="L63" i="4"/>
  <c r="L49" i="4"/>
  <c r="L69" i="4"/>
  <c r="L61" i="4"/>
  <c r="M58" i="4"/>
  <c r="M63" i="4"/>
  <c r="M49" i="4"/>
  <c r="M69" i="4"/>
  <c r="M61" i="4"/>
  <c r="L274" i="2"/>
  <c r="L212" i="2"/>
  <c r="L112" i="2"/>
  <c r="L102" i="2"/>
  <c r="L96" i="2"/>
  <c r="L287" i="2"/>
  <c r="L277" i="2"/>
  <c r="L258" i="2"/>
  <c r="L241" i="2"/>
  <c r="L238" i="2"/>
  <c r="L228" i="2"/>
  <c r="L115" i="2"/>
  <c r="L89" i="2"/>
  <c r="L298" i="2"/>
  <c r="L297" i="2"/>
  <c r="L267" i="2"/>
  <c r="L264" i="2"/>
  <c r="L261" i="2"/>
  <c r="L225" i="2"/>
  <c r="L208" i="2"/>
  <c r="L205" i="2"/>
  <c r="L202" i="2"/>
  <c r="L118" i="2"/>
  <c r="L108" i="2"/>
  <c r="L92" i="2"/>
  <c r="L280" i="2"/>
  <c r="L273" i="2"/>
  <c r="L270" i="2"/>
  <c r="L251" i="2"/>
  <c r="L244" i="2"/>
  <c r="L231" i="2"/>
  <c r="L211" i="2"/>
  <c r="L198" i="2"/>
  <c r="L101" i="2"/>
  <c r="L95" i="2"/>
  <c r="L245" i="2"/>
  <c r="L283" i="2"/>
  <c r="L254" i="2"/>
  <c r="L247" i="2"/>
  <c r="L221" i="2"/>
  <c r="L191" i="2"/>
  <c r="L114" i="2"/>
  <c r="L98" i="2"/>
  <c r="L88" i="2"/>
  <c r="L296" i="2"/>
  <c r="L276" i="2"/>
  <c r="L240" i="2"/>
  <c r="L224" i="2"/>
  <c r="L214" i="2"/>
  <c r="L201" i="2"/>
  <c r="L194" i="2"/>
  <c r="L107" i="2"/>
  <c r="L91" i="2"/>
  <c r="L119" i="2"/>
  <c r="L309" i="2"/>
  <c r="L289" i="2"/>
  <c r="L263" i="2"/>
  <c r="L250" i="2"/>
  <c r="L230" i="2"/>
  <c r="L204" i="2"/>
  <c r="L197" i="2"/>
  <c r="L94" i="2"/>
  <c r="L219" i="2"/>
  <c r="L292" i="2"/>
  <c r="L279" i="2"/>
  <c r="L269" i="2"/>
  <c r="L243" i="2"/>
  <c r="L210" i="2"/>
  <c r="L120" i="2"/>
  <c r="L110" i="2"/>
  <c r="L87" i="2"/>
  <c r="L199" i="2"/>
  <c r="L299" i="2"/>
  <c r="L295" i="2"/>
  <c r="L282" i="2"/>
  <c r="L256" i="2"/>
  <c r="L246" i="2"/>
  <c r="L236" i="2"/>
  <c r="L223" i="2"/>
  <c r="L200" i="2"/>
  <c r="L193" i="2"/>
  <c r="L123" i="2"/>
  <c r="L302" i="2"/>
  <c r="L285" i="2"/>
  <c r="L249" i="2"/>
  <c r="L239" i="2"/>
  <c r="L229" i="2"/>
  <c r="L90" i="2"/>
  <c r="L305" i="2"/>
  <c r="L278" i="2"/>
  <c r="L268" i="2"/>
  <c r="L265" i="2"/>
  <c r="L242" i="2"/>
  <c r="L216" i="2"/>
  <c r="L203" i="2"/>
  <c r="L93" i="2"/>
  <c r="L10" i="2"/>
  <c r="L62" i="4"/>
  <c r="L60" i="4"/>
  <c r="L64" i="4"/>
  <c r="L70" i="4"/>
  <c r="L72" i="4"/>
  <c r="L59" i="4"/>
  <c r="L71" i="4"/>
  <c r="L39" i="4"/>
  <c r="M71" i="4"/>
  <c r="M64" i="4"/>
  <c r="M70" i="4"/>
  <c r="M72" i="4"/>
  <c r="M59" i="4"/>
  <c r="M62" i="4"/>
  <c r="M60" i="4"/>
  <c r="M39" i="4"/>
  <c r="L37" i="4"/>
  <c r="M37" i="4"/>
  <c r="L83" i="2"/>
  <c r="L85" i="2"/>
  <c r="L86" i="2"/>
  <c r="L84" i="2"/>
  <c r="L74" i="4"/>
  <c r="L73" i="4"/>
  <c r="M74" i="4"/>
  <c r="M73" i="4"/>
  <c r="L12" i="5"/>
  <c r="L10" i="5"/>
  <c r="L11" i="5"/>
  <c r="M12" i="5"/>
  <c r="M10" i="5"/>
  <c r="M11" i="5"/>
  <c r="L48" i="4"/>
  <c r="M48" i="4"/>
  <c r="L9" i="4"/>
  <c r="M9" i="4"/>
  <c r="L118" i="4"/>
  <c r="M118" i="4"/>
  <c r="L41" i="4"/>
  <c r="L35" i="4"/>
  <c r="L33" i="4"/>
  <c r="M33" i="4"/>
  <c r="M41" i="4"/>
  <c r="M35" i="4"/>
  <c r="L46" i="4"/>
  <c r="L42" i="4"/>
  <c r="L45" i="4"/>
  <c r="L44" i="4"/>
  <c r="L43" i="4"/>
  <c r="L31" i="4"/>
  <c r="L47" i="4"/>
  <c r="M45" i="4"/>
  <c r="M42" i="4"/>
  <c r="M44" i="4"/>
  <c r="M46" i="4"/>
  <c r="M43" i="4"/>
  <c r="M31" i="4"/>
  <c r="M47" i="4"/>
  <c r="L30" i="4"/>
  <c r="L32" i="4"/>
  <c r="L29" i="4"/>
  <c r="M30" i="4"/>
  <c r="M32" i="4"/>
  <c r="M29" i="4"/>
  <c r="L11" i="3"/>
  <c r="L18" i="3"/>
  <c r="L17" i="3"/>
  <c r="M11" i="3"/>
  <c r="M18" i="3"/>
  <c r="M17" i="3"/>
  <c r="L9" i="2"/>
  <c r="L77" i="2"/>
  <c r="L81" i="2"/>
  <c r="L76" i="2"/>
  <c r="L80" i="2"/>
  <c r="L82" i="2"/>
  <c r="L79" i="2"/>
  <c r="L78" i="2"/>
  <c r="L28" i="4"/>
  <c r="M28" i="4"/>
  <c r="L9" i="5"/>
  <c r="M9" i="5"/>
  <c r="L75" i="2"/>
  <c r="L71" i="2"/>
  <c r="L62" i="2"/>
  <c r="L51" i="2"/>
  <c r="L47" i="2"/>
  <c r="L65" i="2"/>
  <c r="L58" i="2"/>
  <c r="L53" i="2"/>
  <c r="L74" i="2"/>
  <c r="L70" i="2"/>
  <c r="L55" i="2"/>
  <c r="L50" i="2"/>
  <c r="L72" i="2"/>
  <c r="L67" i="2"/>
  <c r="L61" i="2"/>
  <c r="L57" i="2"/>
  <c r="L52" i="2"/>
  <c r="L46" i="2"/>
  <c r="L64" i="2"/>
  <c r="L68" i="2"/>
  <c r="L73" i="2"/>
  <c r="L69" i="2"/>
  <c r="L49" i="2"/>
  <c r="L48" i="2"/>
  <c r="L66" i="2"/>
  <c r="L60" i="2"/>
  <c r="L56" i="2"/>
  <c r="L63" i="2"/>
  <c r="L54" i="2"/>
  <c r="L59" i="2"/>
  <c r="L506" i="2"/>
  <c r="L26" i="4"/>
  <c r="M26" i="4"/>
  <c r="L45" i="2"/>
  <c r="L10" i="3"/>
  <c r="M10" i="3"/>
  <c r="L8" i="5"/>
  <c r="L44" i="5"/>
  <c r="L90" i="5"/>
  <c r="M8" i="5"/>
  <c r="M90" i="5"/>
  <c r="M44" i="5"/>
  <c r="L8" i="4"/>
  <c r="M8" i="4"/>
  <c r="L43" i="2"/>
  <c r="L8" i="2"/>
  <c r="K43" i="2" l="1"/>
  <c r="L539" i="1"/>
  <c r="M539" i="1" l="1"/>
  <c r="I10" i="3"/>
  <c r="J10" i="3" s="1"/>
  <c r="K10" i="3" l="1"/>
  <c r="K8" i="3"/>
  <c r="M6" i="2"/>
  <c r="M492" i="2" l="1"/>
  <c r="M475" i="2"/>
  <c r="M453" i="2"/>
  <c r="M433" i="2"/>
  <c r="M423" i="2"/>
  <c r="M409" i="2"/>
  <c r="M361" i="2"/>
  <c r="M376" i="2"/>
  <c r="M504" i="2"/>
  <c r="M456" i="2"/>
  <c r="M436" i="2"/>
  <c r="M412" i="2"/>
  <c r="M405" i="2"/>
  <c r="M367" i="2"/>
  <c r="M331" i="2"/>
  <c r="M325" i="2"/>
  <c r="M395" i="2"/>
  <c r="M357" i="2"/>
  <c r="M353" i="2"/>
  <c r="M321" i="2"/>
  <c r="M450" i="2"/>
  <c r="M482" i="2"/>
  <c r="M478" i="2"/>
  <c r="M468" i="2"/>
  <c r="M491" i="2"/>
  <c r="M474" i="2"/>
  <c r="M452" i="2"/>
  <c r="M449" i="2"/>
  <c r="M439" i="2"/>
  <c r="M429" i="2"/>
  <c r="M408" i="2"/>
  <c r="M401" i="2"/>
  <c r="M334" i="2"/>
  <c r="M457" i="2"/>
  <c r="M413" i="2"/>
  <c r="M358" i="2"/>
  <c r="M497" i="2"/>
  <c r="M494" i="2"/>
  <c r="M455" i="2"/>
  <c r="M442" i="2"/>
  <c r="M435" i="2"/>
  <c r="M432" i="2"/>
  <c r="M415" i="2"/>
  <c r="M388" i="2"/>
  <c r="M360" i="2"/>
  <c r="M337" i="2"/>
  <c r="M330" i="2"/>
  <c r="M327" i="2"/>
  <c r="M324" i="2"/>
  <c r="M320" i="2"/>
  <c r="M399" i="2"/>
  <c r="M479" i="2"/>
  <c r="M440" i="2"/>
  <c r="M335" i="2"/>
  <c r="M481" i="2"/>
  <c r="M477" i="2"/>
  <c r="M418" i="2"/>
  <c r="M411" i="2"/>
  <c r="M404" i="2"/>
  <c r="M394" i="2"/>
  <c r="M356" i="2"/>
  <c r="M383" i="2"/>
  <c r="M322" i="2"/>
  <c r="M470" i="2"/>
  <c r="M464" i="2"/>
  <c r="M445" i="2"/>
  <c r="M438" i="2"/>
  <c r="M425" i="2"/>
  <c r="M407" i="2"/>
  <c r="M397" i="2"/>
  <c r="M378" i="2"/>
  <c r="M375" i="2"/>
  <c r="M372" i="2"/>
  <c r="M352" i="2"/>
  <c r="M346" i="2"/>
  <c r="M333" i="2"/>
  <c r="M336" i="2"/>
  <c r="M420" i="2"/>
  <c r="M406" i="2"/>
  <c r="M380" i="2"/>
  <c r="M354" i="2"/>
  <c r="M484" i="2"/>
  <c r="M473" i="2"/>
  <c r="M431" i="2"/>
  <c r="M421" i="2"/>
  <c r="M414" i="2"/>
  <c r="M400" i="2"/>
  <c r="M384" i="2"/>
  <c r="M381" i="2"/>
  <c r="M496" i="2"/>
  <c r="M493" i="2"/>
  <c r="M480" i="2"/>
  <c r="M434" i="2"/>
  <c r="M410" i="2"/>
  <c r="M403" i="2"/>
  <c r="M355" i="2"/>
  <c r="M339" i="2"/>
  <c r="M329" i="2"/>
  <c r="M466" i="2"/>
  <c r="M476" i="2"/>
  <c r="M444" i="2"/>
  <c r="M424" i="2"/>
  <c r="M393" i="2"/>
  <c r="M371" i="2"/>
  <c r="M365" i="2"/>
  <c r="M345" i="2"/>
  <c r="M342" i="2"/>
  <c r="M332" i="2"/>
  <c r="M469" i="2"/>
  <c r="M447" i="2"/>
  <c r="M437" i="2"/>
  <c r="M144" i="2"/>
  <c r="M130" i="2"/>
  <c r="M150" i="2"/>
  <c r="M185" i="2"/>
  <c r="M163" i="2"/>
  <c r="M127" i="2"/>
  <c r="M148" i="2"/>
  <c r="M168" i="2"/>
  <c r="M160" i="2"/>
  <c r="M141" i="2"/>
  <c r="M181" i="2"/>
  <c r="M171" i="2"/>
  <c r="M167" i="2"/>
  <c r="M152" i="2"/>
  <c r="M125" i="2"/>
  <c r="M122" i="2"/>
  <c r="M105" i="2"/>
  <c r="M104" i="2"/>
  <c r="M117" i="2"/>
  <c r="M233" i="2"/>
  <c r="M38" i="2"/>
  <c r="M31" i="2"/>
  <c r="M41" i="2"/>
  <c r="M34" i="2"/>
  <c r="M35" i="2"/>
  <c r="M33" i="2"/>
  <c r="M36" i="2"/>
  <c r="M29" i="2"/>
  <c r="M39" i="2"/>
  <c r="M32" i="2"/>
  <c r="M14" i="2"/>
  <c r="M12" i="2"/>
  <c r="M13" i="2"/>
  <c r="M25" i="2"/>
  <c r="M189" i="2"/>
  <c r="M178" i="2"/>
  <c r="M164" i="2"/>
  <c r="M157" i="2"/>
  <c r="M140" i="2"/>
  <c r="M133" i="2"/>
  <c r="M137" i="2"/>
  <c r="M174" i="2"/>
  <c r="M153" i="2"/>
  <c r="M143" i="2"/>
  <c r="M136" i="2"/>
  <c r="M124" i="2"/>
  <c r="M161" i="2"/>
  <c r="M146" i="2"/>
  <c r="M126" i="2"/>
  <c r="M175" i="2"/>
  <c r="M188" i="2"/>
  <c r="M177" i="2"/>
  <c r="M149" i="2"/>
  <c r="M139" i="2"/>
  <c r="M132" i="2"/>
  <c r="M129" i="2"/>
  <c r="M179" i="2"/>
  <c r="M173" i="2"/>
  <c r="M135" i="2"/>
  <c r="M184" i="2"/>
  <c r="M166" i="2"/>
  <c r="M145" i="2"/>
  <c r="M158" i="2"/>
  <c r="M180" i="2"/>
  <c r="M169" i="2"/>
  <c r="M159" i="2"/>
  <c r="M138" i="2"/>
  <c r="M187" i="2"/>
  <c r="M176" i="2"/>
  <c r="M172" i="2"/>
  <c r="M162" i="2"/>
  <c r="M155" i="2"/>
  <c r="M128" i="2"/>
  <c r="M183" i="2"/>
  <c r="M165" i="2"/>
  <c r="M151" i="2"/>
  <c r="M134" i="2"/>
  <c r="M182" i="2"/>
  <c r="M147" i="2"/>
  <c r="M186" i="2"/>
  <c r="M154" i="2"/>
  <c r="M316" i="2"/>
  <c r="M196" i="2"/>
  <c r="M109" i="2"/>
  <c r="M121" i="2"/>
  <c r="M275" i="2"/>
  <c r="M207" i="2"/>
  <c r="M281" i="2"/>
  <c r="M116" i="2"/>
  <c r="M222" i="2"/>
  <c r="M100" i="2"/>
  <c r="M113" i="2"/>
  <c r="M234" i="2"/>
  <c r="M103" i="2"/>
  <c r="M303" i="2"/>
  <c r="M293" i="2"/>
  <c r="M111" i="2"/>
  <c r="M226" i="2"/>
  <c r="M314" i="2"/>
  <c r="M313" i="2"/>
  <c r="M319" i="2"/>
  <c r="M318" i="2"/>
  <c r="M312" i="2"/>
  <c r="M317" i="2"/>
  <c r="M315" i="2"/>
  <c r="M311" i="2"/>
  <c r="M306" i="2"/>
  <c r="M272" i="2"/>
  <c r="M301" i="2"/>
  <c r="M294" i="2"/>
  <c r="M290" i="2"/>
  <c r="M259" i="2"/>
  <c r="M248" i="2"/>
  <c r="M192" i="2"/>
  <c r="M291" i="2"/>
  <c r="M213" i="2"/>
  <c r="M271" i="2"/>
  <c r="M217" i="2"/>
  <c r="M253" i="2"/>
  <c r="M237" i="2"/>
  <c r="M206" i="2"/>
  <c r="M308" i="2"/>
  <c r="M304" i="2"/>
  <c r="M300" i="2"/>
  <c r="M288" i="2"/>
  <c r="M209" i="2"/>
  <c r="M99" i="2"/>
  <c r="M266" i="2"/>
  <c r="M262" i="2"/>
  <c r="M257" i="2"/>
  <c r="M252" i="2"/>
  <c r="M220" i="2"/>
  <c r="M215" i="2"/>
  <c r="M260" i="2"/>
  <c r="M97" i="2"/>
  <c r="M307" i="2"/>
  <c r="M232" i="2"/>
  <c r="M235" i="2"/>
  <c r="M195" i="2"/>
  <c r="M255" i="2"/>
  <c r="M23" i="2"/>
  <c r="M22" i="2"/>
  <c r="M24" i="2"/>
  <c r="M20" i="2"/>
  <c r="M28" i="2"/>
  <c r="M15" i="2"/>
  <c r="M27" i="2"/>
  <c r="M287" i="2"/>
  <c r="M277" i="2"/>
  <c r="M258" i="2"/>
  <c r="M241" i="2"/>
  <c r="M238" i="2"/>
  <c r="M228" i="2"/>
  <c r="M115" i="2"/>
  <c r="M89" i="2"/>
  <c r="M297" i="2"/>
  <c r="M267" i="2"/>
  <c r="M264" i="2"/>
  <c r="M261" i="2"/>
  <c r="M225" i="2"/>
  <c r="M208" i="2"/>
  <c r="M205" i="2"/>
  <c r="M202" i="2"/>
  <c r="M118" i="2"/>
  <c r="M108" i="2"/>
  <c r="M92" i="2"/>
  <c r="M112" i="2"/>
  <c r="M280" i="2"/>
  <c r="M273" i="2"/>
  <c r="M270" i="2"/>
  <c r="M251" i="2"/>
  <c r="M244" i="2"/>
  <c r="M231" i="2"/>
  <c r="M211" i="2"/>
  <c r="M198" i="2"/>
  <c r="M101" i="2"/>
  <c r="M95" i="2"/>
  <c r="M283" i="2"/>
  <c r="M254" i="2"/>
  <c r="M247" i="2"/>
  <c r="M221" i="2"/>
  <c r="M191" i="2"/>
  <c r="M114" i="2"/>
  <c r="M98" i="2"/>
  <c r="M88" i="2"/>
  <c r="M296" i="2"/>
  <c r="M276" i="2"/>
  <c r="M240" i="2"/>
  <c r="M224" i="2"/>
  <c r="M214" i="2"/>
  <c r="M201" i="2"/>
  <c r="M194" i="2"/>
  <c r="M107" i="2"/>
  <c r="M91" i="2"/>
  <c r="M309" i="2"/>
  <c r="M289" i="2"/>
  <c r="M263" i="2"/>
  <c r="M250" i="2"/>
  <c r="M230" i="2"/>
  <c r="M204" i="2"/>
  <c r="M197" i="2"/>
  <c r="M94" i="2"/>
  <c r="M212" i="2"/>
  <c r="M292" i="2"/>
  <c r="M279" i="2"/>
  <c r="M269" i="2"/>
  <c r="M243" i="2"/>
  <c r="M210" i="2"/>
  <c r="M120" i="2"/>
  <c r="M110" i="2"/>
  <c r="M87" i="2"/>
  <c r="M102" i="2"/>
  <c r="M299" i="2"/>
  <c r="M295" i="2"/>
  <c r="M282" i="2"/>
  <c r="M256" i="2"/>
  <c r="M246" i="2"/>
  <c r="M236" i="2"/>
  <c r="M223" i="2"/>
  <c r="M200" i="2"/>
  <c r="M193" i="2"/>
  <c r="M123" i="2"/>
  <c r="M302" i="2"/>
  <c r="M285" i="2"/>
  <c r="M249" i="2"/>
  <c r="M239" i="2"/>
  <c r="M229" i="2"/>
  <c r="M90" i="2"/>
  <c r="M305" i="2"/>
  <c r="M278" i="2"/>
  <c r="M268" i="2"/>
  <c r="M265" i="2"/>
  <c r="M242" i="2"/>
  <c r="M216" i="2"/>
  <c r="M203" i="2"/>
  <c r="M93" i="2"/>
  <c r="M274" i="2"/>
  <c r="M298" i="2"/>
  <c r="M245" i="2"/>
  <c r="M219" i="2"/>
  <c r="M199" i="2"/>
  <c r="M119" i="2"/>
  <c r="M96" i="2"/>
  <c r="M10" i="2"/>
  <c r="M83" i="2"/>
  <c r="M86" i="2"/>
  <c r="M85" i="2"/>
  <c r="M84" i="2"/>
  <c r="M9" i="2"/>
  <c r="M77" i="2"/>
  <c r="M81" i="2"/>
  <c r="M76" i="2"/>
  <c r="M80" i="2"/>
  <c r="M79" i="2"/>
  <c r="M78" i="2"/>
  <c r="M82" i="2"/>
  <c r="M75" i="2"/>
  <c r="M71" i="2"/>
  <c r="M62" i="2"/>
  <c r="M51" i="2"/>
  <c r="M47" i="2"/>
  <c r="M68" i="2"/>
  <c r="M54" i="2"/>
  <c r="M65" i="2"/>
  <c r="M58" i="2"/>
  <c r="M53" i="2"/>
  <c r="M74" i="2"/>
  <c r="M70" i="2"/>
  <c r="M55" i="2"/>
  <c r="M50" i="2"/>
  <c r="M67" i="2"/>
  <c r="M61" i="2"/>
  <c r="M57" i="2"/>
  <c r="M52" i="2"/>
  <c r="M46" i="2"/>
  <c r="M72" i="2"/>
  <c r="M48" i="2"/>
  <c r="M64" i="2"/>
  <c r="M73" i="2"/>
  <c r="M69" i="2"/>
  <c r="M49" i="2"/>
  <c r="M66" i="2"/>
  <c r="M60" i="2"/>
  <c r="M56" i="2"/>
  <c r="M63" i="2"/>
  <c r="M59" i="2"/>
  <c r="M506" i="2"/>
  <c r="M45" i="2"/>
  <c r="M43" i="2"/>
  <c r="M8" i="2"/>
  <c r="K9" i="3" l="1"/>
  <c r="I8" i="3"/>
  <c r="I9" i="3" l="1"/>
  <c r="I13" i="3" s="1"/>
  <c r="K90" i="5" l="1"/>
  <c r="J8" i="5"/>
  <c r="K8" i="5" s="1"/>
  <c r="J9" i="3"/>
  <c r="J13" i="3" s="1"/>
  <c r="J8" i="3"/>
  <c r="L20" i="3" l="1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<sst xmlns="http://schemas.openxmlformats.org/spreadsheetml/2006/main" count="2624" uniqueCount="588">
  <si>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</si>
  <si>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</si>
  <si>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</si>
  <si>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</si>
  <si>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</si>
  <si>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</si>
  <si>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</si>
  <si>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</si>
  <si>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</si>
  <si>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</si>
  <si>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</si>
  <si>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</si>
  <si>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</si>
  <si>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</si>
  <si>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</si>
  <si>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</si>
  <si>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</si>
  <si>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</si>
  <si>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</si>
  <si>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</si>
  <si>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**</t>
  </si>
  <si>
    <t>Gold Case Payment $22,500,000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</si>
  <si>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</si>
  <si>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</si>
  <si>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</si>
  <si>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</si>
  <si>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</si>
  <si>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</si>
  <si>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</si>
  <si>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</si>
  <si>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</si>
  <si>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</si>
  <si>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</si>
  <si>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</si>
  <si>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</si>
  <si>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</si>
  <si>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</si>
  <si>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</si>
  <si>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</si>
  <si>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</si>
  <si>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FY2024 GENERAL FUND (DETAIL)</t>
  </si>
  <si>
    <t>FY2024 SCHOOL NUTRITION (DETAIL)</t>
  </si>
  <si>
    <t>FY2024 CAPITAL PROJECTS (DETAIL)</t>
  </si>
  <si>
    <t>FY2024 DEBT SERVICE (DETAIL)</t>
  </si>
  <si>
    <t>FY2024 SPECIAL REVENUE (DETAIL)</t>
  </si>
  <si>
    <t>NA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</si>
  <si>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</si>
  <si>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</si>
  <si>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</si>
  <si>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</si>
  <si>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</si>
  <si>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</si>
  <si>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</si>
  <si>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</si>
  <si>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</si>
  <si>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</si>
  <si>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</si>
  <si>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</si>
  <si>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</si>
  <si>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</si>
  <si>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</si>
  <si>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</si>
  <si>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</si>
  <si>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</si>
  <si>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</si>
  <si>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</si>
  <si>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</si>
  <si>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</si>
  <si>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</si>
  <si>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</si>
  <si>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</si>
  <si>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</si>
  <si>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</si>
  <si>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</si>
  <si>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</si>
  <si>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</si>
  <si>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</si>
  <si>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</si>
  <si>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</si>
  <si>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</si>
  <si>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</si>
  <si>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</si>
  <si>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</si>
  <si>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</si>
  <si>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</si>
  <si>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</si>
  <si>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</si>
  <si>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</si>
  <si>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</si>
  <si>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</si>
  <si>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</si>
  <si>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</si>
  <si>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</si>
  <si>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</si>
  <si>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</si>
  <si>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</si>
  <si>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</si>
  <si>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</si>
  <si>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</si>
  <si>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</si>
  <si>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</si>
  <si>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</si>
  <si>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</si>
  <si>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</si>
  <si>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</si>
  <si>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</si>
  <si>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</si>
  <si>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</si>
  <si>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</si>
  <si>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</si>
  <si>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</si>
  <si>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</si>
  <si>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</si>
  <si>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</si>
  <si>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</si>
  <si>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</si>
  <si>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</si>
  <si>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</si>
  <si>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</si>
  <si>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</si>
  <si>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</si>
  <si>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</si>
  <si>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</si>
  <si>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</si>
  <si>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</si>
  <si>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</si>
  <si>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</si>
  <si>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</si>
  <si>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</si>
  <si>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</si>
  <si>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</si>
  <si>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</si>
  <si>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</si>
  <si>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</si>
  <si>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</si>
  <si>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</si>
  <si>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</si>
  <si>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</si>
  <si>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</si>
  <si>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</si>
  <si>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</si>
  <si>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</si>
  <si>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</si>
  <si>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</si>
  <si>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</si>
  <si>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</si>
  <si>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</si>
  <si>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</si>
  <si>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</si>
  <si>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</si>
  <si>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</si>
  <si>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</si>
  <si>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</si>
  <si>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</si>
  <si>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</si>
  <si>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</si>
  <si>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</si>
  <si>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</si>
  <si>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</si>
  <si>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</si>
  <si>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</si>
  <si>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</si>
  <si>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</si>
  <si>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</si>
  <si>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</si>
  <si>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</si>
  <si>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</si>
  <si>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</si>
  <si>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</si>
  <si>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</si>
  <si>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</si>
  <si>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</si>
  <si>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</si>
  <si>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</si>
  <si>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</si>
  <si>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</si>
  <si>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</si>
  <si>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</si>
  <si>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556900</t>
  </si>
  <si>
    <t>OTHER TUITION</t>
  </si>
  <si>
    <t>558000</t>
  </si>
  <si>
    <t>TRAVEL - EMPLOYEES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</si>
  <si>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</si>
  <si>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</si>
  <si>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</si>
  <si>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</si>
  <si>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</si>
  <si>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</si>
  <si>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</si>
  <si>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</si>
  <si>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</si>
  <si>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</si>
  <si>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</si>
  <si>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</si>
  <si>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</si>
  <si>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</si>
  <si>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</si>
  <si>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</si>
  <si>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</si>
  <si>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</si>
  <si>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</si>
  <si>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</si>
  <si>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</si>
  <si>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</si>
  <si>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</si>
  <si>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</si>
  <si>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</si>
  <si>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</si>
  <si>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</si>
  <si>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</si>
  <si>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</si>
  <si>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</si>
  <si>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</si>
  <si>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</si>
  <si>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</si>
  <si>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</si>
  <si>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</si>
  <si>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</si>
  <si>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</si>
  <si>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</si>
  <si>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</si>
  <si>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</si>
  <si>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</si>
  <si>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</si>
  <si>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</si>
  <si>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</si>
  <si>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</si>
  <si>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</si>
  <si>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</si>
  <si>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</si>
  <si>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</si>
  <si>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</si>
  <si>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</si>
  <si>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</si>
  <si>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</si>
  <si>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</si>
  <si>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</si>
  <si>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</si>
  <si>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</si>
  <si>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</si>
  <si>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</si>
  <si>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</si>
  <si>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</si>
  <si>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</si>
  <si>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</si>
  <si>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</si>
  <si>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</si>
  <si>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</si>
  <si>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</si>
  <si>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</si>
  <si>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</si>
  <si>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</si>
  <si>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</si>
  <si>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</si>
  <si>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</si>
  <si>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</si>
  <si>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</si>
  <si>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</si>
  <si>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</si>
  <si>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</si>
  <si>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</si>
  <si>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</si>
  <si>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</si>
  <si>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</si>
  <si>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</si>
  <si>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</si>
  <si>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</si>
  <si>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</si>
  <si>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</si>
  <si>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</si>
  <si>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</si>
  <si>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</si>
  <si>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</si>
  <si>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</si>
  <si>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</si>
  <si>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</si>
  <si>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</si>
  <si>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</si>
  <si>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</si>
  <si>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</si>
  <si>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</si>
  <si>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</si>
  <si>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</si>
  <si>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</si>
  <si>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</si>
  <si>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</si>
  <si>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</si>
  <si>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</si>
  <si>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</si>
  <si>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</si>
  <si>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</si>
  <si>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</si>
  <si>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</si>
  <si>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</si>
  <si>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</si>
  <si>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</si>
  <si>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</si>
  <si>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</si>
  <si>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</si>
  <si>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</si>
  <si>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</si>
  <si>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</si>
  <si>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</si>
  <si>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</si>
  <si>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</si>
  <si>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</si>
  <si>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</si>
  <si>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</si>
  <si>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</si>
  <si>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</si>
  <si>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</si>
  <si>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</si>
  <si>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</si>
  <si>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</si>
  <si>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</si>
  <si>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</si>
  <si>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</si>
  <si>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</si>
  <si>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</si>
  <si>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</si>
  <si>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524000</t>
  </si>
  <si>
    <t>EMPLOYEES RETIREMENT SYSTEM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</si>
  <si>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</si>
  <si>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</si>
  <si>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</si>
  <si>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</si>
  <si>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</si>
  <si>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</si>
  <si>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</si>
  <si>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</si>
  <si>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</si>
  <si>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</si>
  <si>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</si>
  <si>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</si>
  <si>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</si>
  <si>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</si>
  <si>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</si>
  <si>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</si>
  <si>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</si>
  <si>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</si>
  <si>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</si>
  <si>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</si>
  <si>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</si>
  <si>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</si>
  <si>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</si>
  <si>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</si>
  <si>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</si>
  <si>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</si>
  <si>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</si>
  <si>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</si>
  <si>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</si>
  <si>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</si>
  <si>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</si>
  <si>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</si>
  <si>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</si>
  <si>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</si>
  <si>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</si>
  <si>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</si>
  <si>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</si>
  <si>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</si>
  <si>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</si>
  <si>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</si>
  <si>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</si>
  <si>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</si>
  <si>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</si>
  <si>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</si>
  <si>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</si>
  <si>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</si>
  <si>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</si>
  <si>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</si>
  <si>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</si>
  <si>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</si>
  <si>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</si>
  <si>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</si>
  <si>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</si>
  <si>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</si>
  <si>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</si>
  <si>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</si>
  <si>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</si>
  <si>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</si>
  <si>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571000</t>
  </si>
  <si>
    <t>LAND ACQUISITION &amp; DEVELOPMENT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</si>
  <si>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</si>
  <si>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</si>
  <si>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</si>
  <si>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</si>
  <si>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</si>
  <si>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</si>
  <si>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</si>
  <si>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</si>
  <si>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</si>
  <si>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</si>
  <si>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</si>
  <si>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</si>
  <si>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</si>
  <si>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</si>
  <si>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</si>
  <si>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</si>
  <si>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</si>
  <si>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</si>
  <si>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</si>
  <si>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</si>
  <si>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</si>
  <si>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</si>
  <si>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</si>
  <si>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</si>
  <si>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</si>
  <si>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</si>
  <si>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</si>
  <si>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</si>
  <si>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</si>
  <si>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</si>
  <si>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</si>
  <si>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</si>
  <si>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</si>
  <si>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</si>
  <si>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</si>
  <si>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</si>
  <si>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</si>
  <si>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</si>
  <si>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</si>
  <si>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</si>
  <si>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</si>
  <si>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</si>
  <si>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</si>
  <si>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</si>
  <si>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</si>
  <si>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</si>
  <si>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</si>
  <si>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 xml:space="preserve">   FEDERAL SOURCES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</si>
  <si>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</si>
  <si>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</si>
  <si>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</si>
  <si>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</si>
  <si>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</si>
  <si>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</si>
  <si>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445350</t>
  </si>
  <si>
    <t>CARES ACT-ESSER</t>
  </si>
  <si>
    <t>449950</t>
  </si>
  <si>
    <t>REV - FED SRCES NOT CLASSIFIED</t>
  </si>
  <si>
    <t xml:space="preserve">   FEDERAL SOURCES Total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</si>
  <si>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</si>
  <si>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</si>
  <si>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</si>
  <si>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</si>
  <si>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</si>
  <si>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</si>
  <si>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</si>
  <si>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</si>
  <si>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</si>
  <si>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</si>
  <si>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</si>
  <si>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</si>
  <si>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595000</t>
  </si>
  <si>
    <t>SPECIAL ITEMS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</si>
  <si>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</si>
  <si>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</si>
  <si>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</si>
  <si>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</si>
  <si>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</si>
  <si>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</si>
  <si>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</si>
  <si>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</si>
  <si>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</si>
  <si>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</si>
  <si>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</si>
  <si>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</si>
  <si>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</si>
  <si>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</si>
  <si>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</si>
  <si>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</si>
  <si>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</si>
  <si>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</si>
  <si>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</si>
  <si>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</si>
  <si>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</si>
  <si>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</si>
  <si>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</si>
  <si>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</si>
  <si>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</si>
  <si>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</si>
  <si>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</si>
  <si>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</si>
  <si>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</si>
  <si>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</si>
  <si>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</si>
  <si>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</si>
  <si>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</si>
  <si>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</si>
  <si>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</si>
  <si>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</si>
  <si>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</si>
  <si>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</si>
  <si>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</si>
  <si>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</si>
  <si>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 xml:space="preserve">   FACILITIES ACQUISITION AND CONSTRUCTION SERVICES</t>
  </si>
  <si>
    <t xml:space="preserve">   FACILITIES ACQUISITION AND CONSTRUCTION SERVICES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</si>
  <si>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</si>
  <si>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</si>
  <si>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</si>
  <si>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</si>
  <si>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</si>
  <si>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</si>
  <si>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</si>
  <si>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</si>
  <si>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</si>
  <si>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</si>
  <si>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</si>
  <si>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</si>
  <si>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</si>
  <si>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</si>
  <si>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</si>
  <si>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</si>
  <si>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</si>
  <si>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</si>
  <si>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</si>
  <si>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</si>
  <si>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</si>
  <si>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</si>
  <si>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</si>
  <si>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</si>
  <si>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</si>
  <si>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</si>
  <si>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</si>
  <si>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</si>
  <si>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</si>
  <si>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</si>
  <si>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</si>
  <si>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</si>
  <si>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</si>
  <si>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</si>
  <si>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</si>
  <si>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</si>
  <si>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</si>
  <si>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</si>
  <si>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</si>
  <si>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</si>
  <si>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</si>
  <si>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</si>
  <si>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</si>
  <si>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</si>
  <si>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</si>
  <si>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</si>
  <si>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</si>
  <si>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</si>
  <si>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</si>
  <si>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</si>
  <si>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</si>
  <si>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</si>
  <si>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</si>
  <si>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</si>
  <si>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</si>
  <si>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</si>
  <si>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</si>
  <si>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</si>
  <si>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</si>
  <si>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</si>
  <si>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</si>
  <si>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</si>
  <si>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</si>
  <si>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</si>
  <si>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</si>
  <si>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</si>
  <si>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</si>
  <si>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</si>
  <si>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</si>
  <si>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</si>
  <si>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</si>
  <si>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</si>
  <si>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</si>
  <si>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574000</t>
  </si>
  <si>
    <t>DEPN EXPENSE-LAND IMPROVEMENTS</t>
  </si>
  <si>
    <t>574600</t>
  </si>
  <si>
    <t>DEPRECIATION EXPENSE-BUSES</t>
  </si>
  <si>
    <t>411990</t>
  </si>
  <si>
    <t>CHARTER COMMISSION LOCAL REV</t>
  </si>
  <si>
    <t>439110</t>
  </si>
  <si>
    <t>OB PAYMENTS - HEALTH INSURANCE</t>
  </si>
  <si>
    <t>517800</t>
  </si>
  <si>
    <t>GRADUATION COACH</t>
  </si>
  <si>
    <t>ADA Supplies</t>
  </si>
  <si>
    <t>413400</t>
  </si>
  <si>
    <t>TUITION FROM OTHER SOURCES</t>
  </si>
  <si>
    <t>445210</t>
  </si>
  <si>
    <t>OTH FED GRANTS THRU GDOE-ARRA</t>
  </si>
  <si>
    <t>553400</t>
  </si>
  <si>
    <t>SBITA greater than 12 months</t>
  </si>
  <si>
    <t>OTHER COST-BOARD LEGAL FEES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</si>
</sst>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1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1">
        <v>45260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5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46</v>
      </c>
      <c r="B8" s="66" t="s">
        <v>47</v>
      </c>
      <c r="C8" s="51" t="s">
        <v>48</v>
      </c>
      <c r="D8" s="56">
        <v>868000000</v>
      </c>
      <c r="E8" s="56">
        <v>868000000</v>
      </c>
      <c r="F8" s="56">
        <v>270569611.35000002</v>
      </c>
      <c r="G8" s="56">
        <v>742206862.9000001</v>
      </c>
      <c r="H8" s="56">
        <v>0</v>
      </c>
      <c r="I8" s="56">
        <f t="shared" ref="I8" si="0">SUM(G8:H8)</f>
        <v>742206862.9000001</v>
      </c>
      <c r="J8" s="56">
        <f t="shared" ref="J8" si="1">E8-I8</f>
        <v>125793137.0999999</v>
      </c>
      <c r="K8" s="57">
        <f t="shared" ref="K8:K10" si="2">IF(E8=0,"NA",J8/E8)</f>
        <v>0.14492296900921647</v>
      </c>
      <c r="L8" s="57">
        <f t="shared" ref="L8:L10" si="3">IF(E8=0,"NA",(  ( F8 - (E8/$L$6)) / (E8/$L$6)))</f>
        <v>-0.68828385789170499</v>
      </c>
      <c r="M8" s="57">
        <f t="shared" ref="M8:M10" si="4">IF(E8=0,"NA",(  ( G8 - ($M$6*(E8/12))) / ($M$6*(E8/12))))</f>
        <v>1.0521848743778808</v>
      </c>
      <c r="R8" s="53"/>
      <c r="S8" s="53"/>
      <c r="T8" s="53"/>
      <c r="U8" s="53"/>
      <c r="V8" s="53"/>
    </row>
    <row r="9" spans="1:25" s="51" customFormat="1" x14ac:dyDescent="0.2">
      <c r="B9" s="66" t="s">
        <v>49</v>
      </c>
      <c r="C9" s="51" t="s">
        <v>50</v>
      </c>
      <c r="D9" s="56">
        <v>15000000</v>
      </c>
      <c r="E9" s="56">
        <v>15000000</v>
      </c>
      <c r="F9" s="56">
        <v>0</v>
      </c>
      <c r="G9" s="56">
        <v>1659804.34</v>
      </c>
      <c r="H9" s="56">
        <v>0</v>
      </c>
      <c r="I9" s="56">
        <f t="shared" ref="I9:I43" si="5">SUM(G9:H9)</f>
        <v>1659804.34</v>
      </c>
      <c r="J9" s="56">
        <f t="shared" ref="J9:J43" si="6">E9-I9</f>
        <v>13340195.66</v>
      </c>
      <c r="K9" s="57">
        <f t="shared" si="2"/>
        <v>0.88934637733333333</v>
      </c>
      <c r="L9" s="57">
        <f t="shared" si="3"/>
        <v>-1</v>
      </c>
      <c r="M9" s="57">
        <f t="shared" si="4"/>
        <v>-0.73443130560000003</v>
      </c>
      <c r="R9" s="53"/>
      <c r="S9" s="53"/>
      <c r="T9" s="53"/>
      <c r="U9" s="53"/>
      <c r="V9" s="53"/>
    </row>
    <row r="10" spans="1:25" s="51" customFormat="1" x14ac:dyDescent="0.2">
      <c r="B10" s="66" t="s">
        <v>51</v>
      </c>
      <c r="C10" s="51" t="s">
        <v>52</v>
      </c>
      <c r="D10" s="56">
        <v>3800000</v>
      </c>
      <c r="E10" s="56">
        <v>3800000</v>
      </c>
      <c r="F10" s="56">
        <v>0</v>
      </c>
      <c r="G10" s="56">
        <v>1092108.55</v>
      </c>
      <c r="H10" s="56">
        <v>0</v>
      </c>
      <c r="I10" s="56">
        <f t="shared" si="5"/>
        <v>1092108.55</v>
      </c>
      <c r="J10" s="56">
        <f t="shared" si="6"/>
        <v>2707891.45</v>
      </c>
      <c r="K10" s="57">
        <f t="shared" si="2"/>
        <v>0.71260301315789476</v>
      </c>
      <c r="L10" s="57">
        <f t="shared" si="3"/>
        <v>-1</v>
      </c>
      <c r="M10" s="57">
        <f t="shared" si="4"/>
        <v>-0.3102472315789474</v>
      </c>
      <c r="R10" s="53"/>
      <c r="S10" s="53"/>
      <c r="T10" s="53"/>
      <c r="U10" s="53"/>
      <c r="V10" s="53"/>
    </row>
    <row r="11" spans="1:25" s="51" customFormat="1" x14ac:dyDescent="0.2">
      <c r="B11" s="66" t="s">
        <v>53</v>
      </c>
      <c r="C11" s="51" t="s">
        <v>54</v>
      </c>
      <c r="D11" s="56">
        <v>29000000</v>
      </c>
      <c r="E11" s="56">
        <v>29000000</v>
      </c>
      <c r="F11" s="56">
        <v>3246376.1</v>
      </c>
      <c r="G11" s="56">
        <v>12715634.689999999</v>
      </c>
      <c r="H11" s="56">
        <v>0</v>
      </c>
      <c r="I11" s="56">
        <f t="shared" si="5"/>
        <v>12715634.689999999</v>
      </c>
      <c r="J11" s="56">
        <f t="shared" si="6"/>
        <v>16284365.310000001</v>
      </c>
      <c r="K11" s="57" t="s">
        <v>45</v>
      </c>
      <c r="L11" s="57" t="s">
        <v>45</v>
      </c>
      <c r="M11" s="57" t="s">
        <v>45</v>
      </c>
      <c r="R11" s="53"/>
      <c r="S11" s="53"/>
      <c r="T11" s="53"/>
      <c r="U11" s="53"/>
      <c r="V11" s="53"/>
    </row>
    <row r="12" spans="1:25" s="51" customFormat="1" x14ac:dyDescent="0.2">
      <c r="B12" s="66" t="s">
        <v>55</v>
      </c>
      <c r="C12" s="51" t="s">
        <v>56</v>
      </c>
      <c r="D12" s="56">
        <v>39280.21</v>
      </c>
      <c r="E12" s="56">
        <v>24651.21</v>
      </c>
      <c r="F12" s="56">
        <v>0</v>
      </c>
      <c r="G12" s="56">
        <v>0</v>
      </c>
      <c r="H12" s="56">
        <v>0</v>
      </c>
      <c r="I12" s="56">
        <f t="shared" si="5"/>
        <v>0</v>
      </c>
      <c r="J12" s="56">
        <f t="shared" si="6"/>
        <v>24651.21</v>
      </c>
      <c r="K12" s="57" t="s">
        <v>45</v>
      </c>
      <c r="L12" s="57" t="s">
        <v>45</v>
      </c>
      <c r="M12" s="57" t="s">
        <v>45</v>
      </c>
      <c r="R12" s="53"/>
      <c r="S12" s="53"/>
      <c r="T12" s="53"/>
      <c r="U12" s="53"/>
      <c r="V12" s="53"/>
    </row>
    <row r="13" spans="1:25" s="51" customFormat="1" x14ac:dyDescent="0.2">
      <c r="B13" s="66" t="s">
        <v>57</v>
      </c>
      <c r="C13" s="51" t="s">
        <v>58</v>
      </c>
      <c r="D13" s="56">
        <v>30000</v>
      </c>
      <c r="E13" s="56">
        <v>30000</v>
      </c>
      <c r="F13" s="56">
        <v>0</v>
      </c>
      <c r="G13" s="56">
        <v>0</v>
      </c>
      <c r="H13" s="56">
        <v>0</v>
      </c>
      <c r="I13" s="56">
        <f t="shared" si="5"/>
        <v>0</v>
      </c>
      <c r="J13" s="56">
        <f t="shared" si="6"/>
        <v>30000</v>
      </c>
      <c r="K13" s="57" t="s">
        <v>45</v>
      </c>
      <c r="L13" s="57" t="s">
        <v>45</v>
      </c>
      <c r="M13" s="57" t="s">
        <v>45</v>
      </c>
      <c r="R13" s="53"/>
      <c r="S13" s="53"/>
      <c r="T13" s="53"/>
      <c r="U13" s="53"/>
      <c r="V13" s="53"/>
    </row>
    <row r="14" spans="1:25" s="51" customFormat="1" x14ac:dyDescent="0.2">
      <c r="B14" s="66" t="s">
        <v>415</v>
      </c>
      <c r="C14" s="51" t="s">
        <v>416</v>
      </c>
      <c r="D14" s="56"/>
      <c r="E14" s="56"/>
      <c r="F14" s="56">
        <v>0</v>
      </c>
      <c r="G14" s="56">
        <v>0</v>
      </c>
      <c r="H14" s="56">
        <v>0</v>
      </c>
      <c r="I14" s="56">
        <f t="shared" ref="I14:I26" si="7">SUM(G14:H14)</f>
        <v>0</v>
      </c>
      <c r="J14" s="56">
        <f t="shared" ref="J14:J26" si="8">E14-I14</f>
        <v>0</v>
      </c>
      <c r="K14" s="57" t="s">
        <v>45</v>
      </c>
      <c r="L14" s="57" t="s">
        <v>45</v>
      </c>
      <c r="M14" s="57" t="s">
        <v>45</v>
      </c>
      <c r="R14" s="53"/>
      <c r="S14" s="53"/>
      <c r="T14" s="53"/>
      <c r="U14" s="53"/>
      <c r="V14" s="53"/>
    </row>
    <row r="15" spans="1:25" s="51" customFormat="1" x14ac:dyDescent="0.2">
      <c r="B15" s="66" t="s">
        <v>59</v>
      </c>
      <c r="C15" s="51" t="s">
        <v>60</v>
      </c>
      <c r="D15" s="56">
        <v>775000</v>
      </c>
      <c r="E15" s="56">
        <v>775000</v>
      </c>
      <c r="F15" s="56">
        <v>0</v>
      </c>
      <c r="G15" s="56">
        <v>347740.71</v>
      </c>
      <c r="H15" s="56">
        <v>0</v>
      </c>
      <c r="I15" s="56">
        <f t="shared" si="7"/>
        <v>347740.71</v>
      </c>
      <c r="J15" s="56">
        <f t="shared" si="8"/>
        <v>427259.29</v>
      </c>
      <c r="K15" s="57" t="s">
        <v>45</v>
      </c>
      <c r="L15" s="57" t="s">
        <v>45</v>
      </c>
      <c r="M15" s="57" t="s">
        <v>45</v>
      </c>
      <c r="R15" s="53"/>
      <c r="S15" s="53"/>
      <c r="T15" s="53"/>
      <c r="U15" s="53"/>
      <c r="V15" s="53"/>
    </row>
    <row r="16" spans="1:25" s="51" customFormat="1" x14ac:dyDescent="0.2">
      <c r="B16" s="66" t="s">
        <v>61</v>
      </c>
      <c r="C16" s="51" t="s">
        <v>62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7"/>
        <v>0</v>
      </c>
      <c r="J16" s="56">
        <f t="shared" si="8"/>
        <v>0</v>
      </c>
      <c r="K16" s="57" t="s">
        <v>45</v>
      </c>
      <c r="L16" s="57" t="s">
        <v>45</v>
      </c>
      <c r="M16" s="57" t="s">
        <v>45</v>
      </c>
      <c r="R16" s="53"/>
      <c r="S16" s="53"/>
      <c r="T16" s="53"/>
      <c r="U16" s="53"/>
      <c r="V16" s="53"/>
    </row>
    <row r="17" spans="1:22" s="51" customFormat="1" x14ac:dyDescent="0.2">
      <c r="B17" s="66" t="s">
        <v>63</v>
      </c>
      <c r="C17" s="51" t="s">
        <v>64</v>
      </c>
      <c r="D17" s="56">
        <v>1000</v>
      </c>
      <c r="E17" s="56">
        <v>1000</v>
      </c>
      <c r="F17" s="56">
        <v>0</v>
      </c>
      <c r="G17" s="56">
        <v>0</v>
      </c>
      <c r="H17" s="56">
        <v>0</v>
      </c>
      <c r="I17" s="56">
        <f t="shared" si="7"/>
        <v>0</v>
      </c>
      <c r="J17" s="56">
        <f t="shared" si="8"/>
        <v>1000</v>
      </c>
      <c r="K17" s="57" t="s">
        <v>45</v>
      </c>
      <c r="L17" s="57" t="s">
        <v>45</v>
      </c>
      <c r="M17" s="57" t="s">
        <v>45</v>
      </c>
      <c r="R17" s="53"/>
      <c r="S17" s="53"/>
      <c r="T17" s="53"/>
      <c r="U17" s="53"/>
      <c r="V17" s="53"/>
    </row>
    <row r="18" spans="1:22" s="51" customFormat="1" x14ac:dyDescent="0.2">
      <c r="B18" s="66" t="s">
        <v>67</v>
      </c>
      <c r="C18" s="51" t="s">
        <v>68</v>
      </c>
      <c r="D18" s="56">
        <v>1959365</v>
      </c>
      <c r="E18" s="56">
        <v>1959365</v>
      </c>
      <c r="F18" s="56">
        <v>0</v>
      </c>
      <c r="G18" s="56">
        <v>4223728.3600000003</v>
      </c>
      <c r="H18" s="56">
        <v>0</v>
      </c>
      <c r="I18" s="56">
        <f t="shared" si="7"/>
        <v>4223728.3600000003</v>
      </c>
      <c r="J18" s="56">
        <f t="shared" si="8"/>
        <v>-2264363.3600000003</v>
      </c>
      <c r="K18" s="57" t="s">
        <v>45</v>
      </c>
      <c r="L18" s="57" t="s">
        <v>45</v>
      </c>
      <c r="M18" s="57" t="s">
        <v>45</v>
      </c>
      <c r="R18" s="53"/>
      <c r="S18" s="53"/>
      <c r="T18" s="53"/>
      <c r="U18" s="53"/>
      <c r="V18" s="53"/>
    </row>
    <row r="19" spans="1:22" s="51" customFormat="1" x14ac:dyDescent="0.2">
      <c r="B19" s="66" t="s">
        <v>69</v>
      </c>
      <c r="C19" s="51" t="s">
        <v>70</v>
      </c>
      <c r="D19" s="56">
        <v>1795000</v>
      </c>
      <c r="E19" s="56">
        <v>1795000</v>
      </c>
      <c r="F19" s="56">
        <v>0</v>
      </c>
      <c r="G19" s="56">
        <v>365944.94</v>
      </c>
      <c r="H19" s="56">
        <v>0</v>
      </c>
      <c r="I19" s="56">
        <f t="shared" si="7"/>
        <v>365944.94</v>
      </c>
      <c r="J19" s="56">
        <f t="shared" si="8"/>
        <v>1429055.06</v>
      </c>
      <c r="K19" s="57" t="s">
        <v>45</v>
      </c>
      <c r="L19" s="57" t="s">
        <v>45</v>
      </c>
      <c r="M19" s="57" t="s">
        <v>45</v>
      </c>
      <c r="R19" s="53"/>
      <c r="S19" s="53"/>
      <c r="T19" s="53"/>
      <c r="U19" s="53"/>
      <c r="V19" s="53"/>
    </row>
    <row r="20" spans="1:22" s="51" customFormat="1" x14ac:dyDescent="0.2">
      <c r="B20" s="66" t="s">
        <v>574</v>
      </c>
      <c r="C20" s="51" t="s">
        <v>575</v>
      </c>
      <c r="D20" s="56"/>
      <c r="E20" s="56"/>
      <c r="F20" s="56">
        <v>0</v>
      </c>
      <c r="G20" s="56">
        <v>0</v>
      </c>
      <c r="H20" s="56">
        <v>0</v>
      </c>
      <c r="I20" s="56">
        <f t="shared" si="7"/>
        <v>0</v>
      </c>
      <c r="J20" s="56">
        <f t="shared" si="8"/>
        <v>0</v>
      </c>
      <c r="K20" s="57" t="s">
        <v>45</v>
      </c>
      <c r="L20" s="57" t="s">
        <v>45</v>
      </c>
      <c r="M20" s="57" t="s">
        <v>45</v>
      </c>
      <c r="R20" s="53"/>
      <c r="S20" s="53"/>
      <c r="T20" s="53"/>
      <c r="U20" s="53"/>
      <c r="V20" s="53"/>
    </row>
    <row r="21" spans="1:22" s="51" customFormat="1" x14ac:dyDescent="0.2">
      <c r="B21" s="66" t="s">
        <v>65</v>
      </c>
      <c r="C21" s="51" t="s">
        <v>66</v>
      </c>
      <c r="D21" s="56">
        <v>0</v>
      </c>
      <c r="E21" s="56">
        <v>0</v>
      </c>
      <c r="F21" s="56">
        <v>0</v>
      </c>
      <c r="G21" s="56">
        <v>1342.83</v>
      </c>
      <c r="H21" s="56">
        <v>0</v>
      </c>
      <c r="I21" s="56">
        <f t="shared" si="7"/>
        <v>1342.83</v>
      </c>
      <c r="J21" s="56">
        <f t="shared" si="8"/>
        <v>-1342.83</v>
      </c>
      <c r="K21" s="57" t="s">
        <v>45</v>
      </c>
      <c r="L21" s="57" t="s">
        <v>45</v>
      </c>
      <c r="M21" s="57" t="s">
        <v>45</v>
      </c>
      <c r="R21" s="53"/>
      <c r="S21" s="53"/>
      <c r="T21" s="53"/>
      <c r="U21" s="53"/>
      <c r="V21" s="53"/>
    </row>
    <row r="22" spans="1:22" s="51" customFormat="1" x14ac:dyDescent="0.2">
      <c r="B22" s="66" t="s">
        <v>71</v>
      </c>
      <c r="C22" s="51" t="s">
        <v>72</v>
      </c>
      <c r="D22" s="56">
        <v>0</v>
      </c>
      <c r="E22" s="56">
        <v>0</v>
      </c>
      <c r="F22" s="56">
        <v>0</v>
      </c>
      <c r="G22" s="56">
        <v>8510.2199999999993</v>
      </c>
      <c r="H22" s="56">
        <v>0</v>
      </c>
      <c r="I22" s="56">
        <f t="shared" si="7"/>
        <v>8510.2199999999993</v>
      </c>
      <c r="J22" s="56">
        <f t="shared" si="8"/>
        <v>-8510.2199999999993</v>
      </c>
      <c r="K22" s="57" t="s">
        <v>45</v>
      </c>
      <c r="L22" s="57" t="s">
        <v>45</v>
      </c>
      <c r="M22" s="57" t="s">
        <v>45</v>
      </c>
      <c r="R22" s="53"/>
      <c r="S22" s="53"/>
      <c r="T22" s="53"/>
      <c r="U22" s="53"/>
      <c r="V22" s="53"/>
    </row>
    <row r="23" spans="1:22" s="51" customFormat="1" x14ac:dyDescent="0.2">
      <c r="A23" s="63" t="s">
        <v>73</v>
      </c>
      <c r="B23" s="68"/>
      <c r="C23" s="63"/>
      <c r="D23" s="64">
        <v>920399645.21000004</v>
      </c>
      <c r="E23" s="64">
        <v>920385016.21000004</v>
      </c>
      <c r="F23" s="64">
        <v>273815987.45000005</v>
      </c>
      <c r="G23" s="64">
        <v>762621677.54000032</v>
      </c>
      <c r="H23" s="64">
        <v>0</v>
      </c>
      <c r="I23" s="64">
        <f t="shared" si="7"/>
        <v>762621677.54000032</v>
      </c>
      <c r="J23" s="64">
        <f t="shared" si="8"/>
        <v>157763338.66999972</v>
      </c>
      <c r="K23" s="65" t="s">
        <v>45</v>
      </c>
      <c r="L23" s="65" t="s">
        <v>45</v>
      </c>
      <c r="M23" s="65" t="s">
        <v>45</v>
      </c>
      <c r="R23" s="53"/>
      <c r="S23" s="53"/>
      <c r="T23" s="53"/>
      <c r="U23" s="53"/>
      <c r="V23" s="53"/>
    </row>
    <row r="24" spans="1:22" s="51" customFormat="1" x14ac:dyDescent="0.2">
      <c r="A24" s="51" t="s">
        <v>22</v>
      </c>
      <c r="B24" s="66" t="s">
        <v>23</v>
      </c>
      <c r="C24" s="51" t="s">
        <v>24</v>
      </c>
      <c r="D24" s="56">
        <v>9000000</v>
      </c>
      <c r="E24" s="56">
        <v>9000000</v>
      </c>
      <c r="F24" s="56">
        <v>0</v>
      </c>
      <c r="G24" s="56">
        <v>4316417.8499999996</v>
      </c>
      <c r="H24" s="56">
        <v>0</v>
      </c>
      <c r="I24" s="56">
        <f t="shared" si="7"/>
        <v>4316417.8499999996</v>
      </c>
      <c r="J24" s="56">
        <f t="shared" si="8"/>
        <v>4683582.1500000004</v>
      </c>
      <c r="K24" s="57" t="s">
        <v>45</v>
      </c>
      <c r="L24" s="57" t="s">
        <v>45</v>
      </c>
      <c r="M24" s="57" t="s">
        <v>45</v>
      </c>
      <c r="R24" s="53"/>
      <c r="S24" s="53"/>
      <c r="T24" s="53"/>
      <c r="U24" s="53"/>
      <c r="V24" s="53"/>
    </row>
    <row r="25" spans="1:22" s="51" customFormat="1" x14ac:dyDescent="0.2">
      <c r="A25" s="63" t="s">
        <v>25</v>
      </c>
      <c r="B25" s="68"/>
      <c r="C25" s="63"/>
      <c r="D25" s="64">
        <v>9000000</v>
      </c>
      <c r="E25" s="64">
        <v>9000000</v>
      </c>
      <c r="F25" s="64">
        <v>0</v>
      </c>
      <c r="G25" s="64">
        <v>4316417.8499999996</v>
      </c>
      <c r="H25" s="64">
        <v>0</v>
      </c>
      <c r="I25" s="64">
        <f t="shared" si="7"/>
        <v>4316417.8499999996</v>
      </c>
      <c r="J25" s="64">
        <f t="shared" si="8"/>
        <v>4683582.1500000004</v>
      </c>
      <c r="K25" s="65" t="s">
        <v>45</v>
      </c>
      <c r="L25" s="65" t="s">
        <v>45</v>
      </c>
      <c r="M25" s="65" t="s">
        <v>45</v>
      </c>
      <c r="R25" s="53"/>
      <c r="S25" s="53"/>
      <c r="T25" s="53"/>
      <c r="U25" s="53"/>
      <c r="V25" s="53"/>
    </row>
    <row r="26" spans="1:22" s="51" customFormat="1" x14ac:dyDescent="0.2">
      <c r="A26" s="51" t="s">
        <v>74</v>
      </c>
      <c r="B26" s="66" t="s">
        <v>75</v>
      </c>
      <c r="C26" s="51" t="s">
        <v>76</v>
      </c>
      <c r="D26" s="56">
        <v>641249522</v>
      </c>
      <c r="E26" s="56">
        <v>641249522</v>
      </c>
      <c r="F26" s="56">
        <v>60779876</v>
      </c>
      <c r="G26" s="56">
        <v>216796156</v>
      </c>
      <c r="H26" s="56">
        <v>0</v>
      </c>
      <c r="I26" s="56">
        <f t="shared" si="7"/>
        <v>216796156</v>
      </c>
      <c r="J26" s="56">
        <f t="shared" si="8"/>
        <v>424453366</v>
      </c>
      <c r="K26" s="57" t="s">
        <v>45</v>
      </c>
      <c r="L26" s="57" t="s">
        <v>45</v>
      </c>
      <c r="M26" s="57" t="s">
        <v>45</v>
      </c>
      <c r="R26" s="53"/>
      <c r="S26" s="53"/>
      <c r="T26" s="53"/>
      <c r="U26" s="53"/>
      <c r="V26" s="53"/>
    </row>
    <row r="27" spans="1:22" s="51" customFormat="1" x14ac:dyDescent="0.2">
      <c r="B27" s="66" t="s">
        <v>77</v>
      </c>
      <c r="C27" s="51" t="s">
        <v>78</v>
      </c>
      <c r="D27" s="56">
        <v>40102852</v>
      </c>
      <c r="E27" s="56">
        <v>40102852</v>
      </c>
      <c r="F27" s="56">
        <v>3297810</v>
      </c>
      <c r="G27" s="56">
        <v>16659658</v>
      </c>
      <c r="H27" s="56">
        <v>0</v>
      </c>
      <c r="I27" s="56">
        <f t="shared" si="5"/>
        <v>16659658</v>
      </c>
      <c r="J27" s="56">
        <f t="shared" si="6"/>
        <v>23443194</v>
      </c>
      <c r="K27" s="57" t="s">
        <v>45</v>
      </c>
      <c r="L27" s="57" t="s">
        <v>45</v>
      </c>
      <c r="M27" s="57" t="s">
        <v>45</v>
      </c>
      <c r="R27" s="53"/>
      <c r="S27" s="53"/>
      <c r="T27" s="53"/>
      <c r="U27" s="53"/>
      <c r="V27" s="53"/>
    </row>
    <row r="28" spans="1:22" s="51" customFormat="1" x14ac:dyDescent="0.2">
      <c r="B28" s="66" t="s">
        <v>79</v>
      </c>
      <c r="C28" s="51" t="s">
        <v>80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5"/>
        <v>0</v>
      </c>
      <c r="J28" s="56">
        <f t="shared" si="6"/>
        <v>0</v>
      </c>
      <c r="K28" s="57" t="s">
        <v>45</v>
      </c>
      <c r="L28" s="57" t="s">
        <v>45</v>
      </c>
      <c r="M28" s="57" t="s">
        <v>45</v>
      </c>
      <c r="R28" s="53"/>
      <c r="S28" s="53"/>
      <c r="T28" s="53"/>
      <c r="U28" s="53"/>
      <c r="V28" s="53"/>
    </row>
    <row r="29" spans="1:22" s="51" customFormat="1" x14ac:dyDescent="0.2">
      <c r="B29" s="66" t="s">
        <v>81</v>
      </c>
      <c r="C29" s="51" t="s">
        <v>82</v>
      </c>
      <c r="D29" s="56">
        <v>11966474</v>
      </c>
      <c r="E29" s="56">
        <v>11966474</v>
      </c>
      <c r="F29" s="56">
        <v>891765</v>
      </c>
      <c r="G29" s="56">
        <v>4409911</v>
      </c>
      <c r="H29" s="56">
        <v>0</v>
      </c>
      <c r="I29" s="56">
        <f t="shared" si="5"/>
        <v>4409911</v>
      </c>
      <c r="J29" s="56">
        <f t="shared" si="6"/>
        <v>7556563</v>
      </c>
      <c r="K29" s="57" t="s">
        <v>45</v>
      </c>
      <c r="L29" s="57" t="s">
        <v>45</v>
      </c>
      <c r="M29" s="57" t="s">
        <v>45</v>
      </c>
      <c r="R29" s="53"/>
      <c r="S29" s="53"/>
      <c r="T29" s="53"/>
      <c r="U29" s="53"/>
      <c r="V29" s="53"/>
    </row>
    <row r="30" spans="1:22" s="51" customFormat="1" x14ac:dyDescent="0.2">
      <c r="B30" s="66" t="s">
        <v>83</v>
      </c>
      <c r="C30" s="51" t="s">
        <v>84</v>
      </c>
      <c r="D30" s="56">
        <v>-175655285</v>
      </c>
      <c r="E30" s="56">
        <v>-175655285</v>
      </c>
      <c r="F30" s="56">
        <v>-14637917</v>
      </c>
      <c r="G30" s="56">
        <v>-58551951</v>
      </c>
      <c r="H30" s="56">
        <v>0</v>
      </c>
      <c r="I30" s="56">
        <f t="shared" si="5"/>
        <v>-58551951</v>
      </c>
      <c r="J30" s="56">
        <f t="shared" si="6"/>
        <v>-117103334</v>
      </c>
      <c r="K30" s="57" t="s">
        <v>45</v>
      </c>
      <c r="L30" s="57" t="s">
        <v>45</v>
      </c>
      <c r="M30" s="57" t="s">
        <v>45</v>
      </c>
      <c r="R30" s="53"/>
      <c r="S30" s="53"/>
      <c r="T30" s="53"/>
      <c r="U30" s="53"/>
      <c r="V30" s="53"/>
    </row>
    <row r="31" spans="1:22" s="51" customFormat="1" x14ac:dyDescent="0.2">
      <c r="B31" s="66" t="s">
        <v>85</v>
      </c>
      <c r="C31" s="51" t="s">
        <v>86</v>
      </c>
      <c r="D31" s="56">
        <v>4076113.48</v>
      </c>
      <c r="E31" s="56">
        <v>4805984.4800000004</v>
      </c>
      <c r="F31" s="56">
        <v>0</v>
      </c>
      <c r="G31" s="56">
        <v>1892111.8800000001</v>
      </c>
      <c r="H31" s="56">
        <v>0</v>
      </c>
      <c r="I31" s="56">
        <f t="shared" si="5"/>
        <v>1892111.8800000001</v>
      </c>
      <c r="J31" s="56">
        <f t="shared" si="6"/>
        <v>2913872.6000000006</v>
      </c>
      <c r="K31" s="57" t="s">
        <v>45</v>
      </c>
      <c r="L31" s="57" t="s">
        <v>45</v>
      </c>
      <c r="M31" s="57" t="s">
        <v>45</v>
      </c>
      <c r="R31" s="53"/>
      <c r="S31" s="53"/>
      <c r="T31" s="53"/>
      <c r="U31" s="53"/>
      <c r="V31" s="53"/>
    </row>
    <row r="32" spans="1:22" s="51" customFormat="1" x14ac:dyDescent="0.2">
      <c r="B32" s="66" t="s">
        <v>91</v>
      </c>
      <c r="C32" s="51" t="s">
        <v>92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5"/>
        <v>0</v>
      </c>
      <c r="J32" s="56">
        <f t="shared" si="6"/>
        <v>0</v>
      </c>
      <c r="K32" s="57" t="s">
        <v>45</v>
      </c>
      <c r="L32" s="57" t="s">
        <v>45</v>
      </c>
      <c r="M32" s="57" t="s">
        <v>45</v>
      </c>
      <c r="R32" s="53"/>
      <c r="S32" s="53"/>
      <c r="T32" s="53"/>
      <c r="U32" s="53"/>
      <c r="V32" s="53"/>
    </row>
    <row r="33" spans="1:25" s="51" customFormat="1" x14ac:dyDescent="0.2">
      <c r="B33" s="66" t="s">
        <v>87</v>
      </c>
      <c r="C33" s="51" t="s">
        <v>88</v>
      </c>
      <c r="D33" s="56">
        <v>188228.14</v>
      </c>
      <c r="E33" s="56">
        <v>188228.14</v>
      </c>
      <c r="F33" s="56">
        <v>0</v>
      </c>
      <c r="G33" s="56">
        <v>0</v>
      </c>
      <c r="H33" s="56">
        <v>0</v>
      </c>
      <c r="I33" s="56">
        <f t="shared" si="5"/>
        <v>0</v>
      </c>
      <c r="J33" s="56">
        <f t="shared" si="6"/>
        <v>188228.14</v>
      </c>
      <c r="K33" s="57" t="s">
        <v>45</v>
      </c>
      <c r="L33" s="57" t="s">
        <v>45</v>
      </c>
      <c r="M33" s="57" t="s">
        <v>45</v>
      </c>
      <c r="R33" s="53"/>
      <c r="S33" s="53"/>
      <c r="T33" s="53"/>
      <c r="U33" s="53"/>
      <c r="V33" s="53"/>
    </row>
    <row r="34" spans="1:25" s="51" customFormat="1" x14ac:dyDescent="0.2">
      <c r="B34" s="66" t="s">
        <v>89</v>
      </c>
      <c r="C34" s="51" t="s">
        <v>90</v>
      </c>
      <c r="D34" s="56">
        <v>1917413</v>
      </c>
      <c r="E34" s="56">
        <v>1917413</v>
      </c>
      <c r="F34" s="56">
        <v>0</v>
      </c>
      <c r="G34" s="56">
        <v>0</v>
      </c>
      <c r="H34" s="56">
        <v>0</v>
      </c>
      <c r="I34" s="56">
        <f t="shared" si="5"/>
        <v>0</v>
      </c>
      <c r="J34" s="56">
        <f t="shared" si="6"/>
        <v>1917413</v>
      </c>
      <c r="K34" s="57" t="s">
        <v>45</v>
      </c>
      <c r="L34" s="57" t="s">
        <v>45</v>
      </c>
      <c r="M34" s="57" t="s">
        <v>45</v>
      </c>
      <c r="R34" s="53"/>
      <c r="S34" s="53"/>
      <c r="T34" s="53"/>
      <c r="U34" s="53"/>
      <c r="V34" s="53"/>
    </row>
    <row r="35" spans="1:25" s="51" customFormat="1" x14ac:dyDescent="0.2">
      <c r="B35" s="66" t="s">
        <v>576</v>
      </c>
      <c r="C35" s="51" t="s">
        <v>577</v>
      </c>
      <c r="D35" s="56"/>
      <c r="E35" s="56"/>
      <c r="F35" s="56">
        <v>0</v>
      </c>
      <c r="G35" s="56">
        <v>0</v>
      </c>
      <c r="H35" s="56">
        <v>0</v>
      </c>
      <c r="I35" s="56">
        <f t="shared" si="5"/>
        <v>0</v>
      </c>
      <c r="J35" s="56">
        <f t="shared" si="6"/>
        <v>0</v>
      </c>
      <c r="K35" s="57" t="s">
        <v>45</v>
      </c>
      <c r="L35" s="57" t="s">
        <v>45</v>
      </c>
      <c r="M35" s="57" t="s">
        <v>45</v>
      </c>
      <c r="R35" s="53"/>
      <c r="S35" s="53"/>
      <c r="T35" s="53"/>
      <c r="U35" s="53"/>
      <c r="V35" s="53"/>
    </row>
    <row r="36" spans="1:25" s="51" customFormat="1" x14ac:dyDescent="0.2">
      <c r="A36" s="63" t="s">
        <v>93</v>
      </c>
      <c r="B36" s="68"/>
      <c r="C36" s="63"/>
      <c r="D36" s="64">
        <v>523845317.62</v>
      </c>
      <c r="E36" s="64">
        <v>524575188.62</v>
      </c>
      <c r="F36" s="64">
        <v>50331534</v>
      </c>
      <c r="G36" s="64">
        <v>181205885.88</v>
      </c>
      <c r="H36" s="64">
        <v>0</v>
      </c>
      <c r="I36" s="64">
        <f t="shared" si="5"/>
        <v>181205885.88</v>
      </c>
      <c r="J36" s="64">
        <f t="shared" si="6"/>
        <v>343369302.74000001</v>
      </c>
      <c r="K36" s="65" t="s">
        <v>45</v>
      </c>
      <c r="L36" s="65" t="s">
        <v>45</v>
      </c>
      <c r="M36" s="65" t="s">
        <v>45</v>
      </c>
      <c r="R36" s="53"/>
      <c r="S36" s="53"/>
      <c r="T36" s="53"/>
      <c r="U36" s="53"/>
      <c r="V36" s="53"/>
    </row>
    <row r="37" spans="1:25" s="51" customFormat="1" x14ac:dyDescent="0.2">
      <c r="A37" s="51" t="s">
        <v>26</v>
      </c>
      <c r="B37" s="66" t="s">
        <v>27</v>
      </c>
      <c r="C37" s="51" t="s">
        <v>28</v>
      </c>
      <c r="D37" s="56">
        <v>1433772</v>
      </c>
      <c r="E37" s="56">
        <v>1433772</v>
      </c>
      <c r="F37" s="56">
        <v>0</v>
      </c>
      <c r="G37" s="56">
        <v>0</v>
      </c>
      <c r="H37" s="56">
        <v>0</v>
      </c>
      <c r="I37" s="56">
        <f t="shared" si="5"/>
        <v>0</v>
      </c>
      <c r="J37" s="56">
        <f t="shared" si="6"/>
        <v>1433772</v>
      </c>
      <c r="K37" s="57" t="s">
        <v>45</v>
      </c>
      <c r="L37" s="57" t="s">
        <v>45</v>
      </c>
      <c r="M37" s="57" t="s">
        <v>45</v>
      </c>
      <c r="R37" s="53"/>
      <c r="S37" s="53"/>
      <c r="T37" s="53"/>
      <c r="U37" s="53"/>
      <c r="V37" s="53"/>
    </row>
    <row r="38" spans="1:25" s="51" customFormat="1" x14ac:dyDescent="0.2">
      <c r="B38" s="66" t="s">
        <v>94</v>
      </c>
      <c r="C38" s="51" t="s">
        <v>95</v>
      </c>
      <c r="D38" s="56">
        <v>0</v>
      </c>
      <c r="E38" s="56">
        <v>0</v>
      </c>
      <c r="F38" s="56">
        <v>0</v>
      </c>
      <c r="G38" s="56">
        <v>80827.86</v>
      </c>
      <c r="H38" s="56">
        <v>0</v>
      </c>
      <c r="I38" s="56">
        <f t="shared" si="5"/>
        <v>80827.86</v>
      </c>
      <c r="J38" s="56">
        <f t="shared" si="6"/>
        <v>-80827.86</v>
      </c>
      <c r="K38" s="57" t="s">
        <v>45</v>
      </c>
      <c r="L38" s="57" t="s">
        <v>45</v>
      </c>
      <c r="M38" s="57" t="s">
        <v>45</v>
      </c>
      <c r="R38" s="53"/>
      <c r="S38" s="53"/>
      <c r="T38" s="53"/>
      <c r="U38" s="53"/>
      <c r="V38" s="53"/>
    </row>
    <row r="39" spans="1:25" s="51" customFormat="1" x14ac:dyDescent="0.2">
      <c r="B39" s="66" t="s">
        <v>98</v>
      </c>
      <c r="C39" s="51" t="s">
        <v>99</v>
      </c>
      <c r="D39" s="56">
        <v>0</v>
      </c>
      <c r="E39" s="56">
        <v>0</v>
      </c>
      <c r="F39" s="56">
        <v>0</v>
      </c>
      <c r="G39" s="56">
        <v>-3078.04</v>
      </c>
      <c r="H39" s="56">
        <v>0</v>
      </c>
      <c r="I39" s="56">
        <f t="shared" si="5"/>
        <v>-3078.04</v>
      </c>
      <c r="J39" s="56">
        <f t="shared" si="6"/>
        <v>3078.04</v>
      </c>
      <c r="K39" s="57" t="s">
        <v>45</v>
      </c>
      <c r="L39" s="57" t="s">
        <v>45</v>
      </c>
      <c r="M39" s="57" t="s">
        <v>45</v>
      </c>
      <c r="R39" s="53"/>
      <c r="S39" s="53"/>
      <c r="T39" s="53"/>
      <c r="U39" s="53"/>
      <c r="V39" s="53"/>
    </row>
    <row r="40" spans="1:25" s="51" customFormat="1" x14ac:dyDescent="0.2">
      <c r="B40" s="66" t="s">
        <v>515</v>
      </c>
      <c r="C40" s="51" t="s">
        <v>454</v>
      </c>
      <c r="D40" s="56"/>
      <c r="E40" s="56"/>
      <c r="F40" s="56">
        <v>0</v>
      </c>
      <c r="G40" s="56">
        <v>0</v>
      </c>
      <c r="H40" s="56">
        <v>0</v>
      </c>
      <c r="I40" s="56">
        <f t="shared" si="5"/>
        <v>0</v>
      </c>
      <c r="J40" s="56">
        <f t="shared" si="6"/>
        <v>0</v>
      </c>
      <c r="K40" s="57" t="s">
        <v>45</v>
      </c>
      <c r="L40" s="57" t="s">
        <v>45</v>
      </c>
      <c r="M40" s="57" t="s">
        <v>45</v>
      </c>
      <c r="R40" s="53"/>
      <c r="S40" s="53"/>
      <c r="T40" s="53"/>
      <c r="U40" s="53"/>
      <c r="V40" s="53"/>
    </row>
    <row r="41" spans="1:25" s="51" customFormat="1" x14ac:dyDescent="0.2">
      <c r="B41" s="66" t="s">
        <v>516</v>
      </c>
      <c r="C41" s="51" t="s">
        <v>517</v>
      </c>
      <c r="D41" s="56"/>
      <c r="E41" s="56"/>
      <c r="F41" s="56">
        <v>0</v>
      </c>
      <c r="G41" s="56">
        <v>0</v>
      </c>
      <c r="H41" s="56">
        <v>0</v>
      </c>
      <c r="I41" s="56">
        <f t="shared" si="5"/>
        <v>0</v>
      </c>
      <c r="J41" s="56">
        <f t="shared" si="6"/>
        <v>0</v>
      </c>
      <c r="K41" s="57" t="s">
        <v>45</v>
      </c>
      <c r="L41" s="57" t="s">
        <v>45</v>
      </c>
      <c r="M41" s="57" t="s">
        <v>45</v>
      </c>
      <c r="R41" s="53"/>
      <c r="S41" s="53"/>
      <c r="T41" s="53"/>
      <c r="U41" s="53"/>
      <c r="V41" s="53"/>
    </row>
    <row r="42" spans="1:25" s="51" customFormat="1" x14ac:dyDescent="0.2">
      <c r="B42" s="66" t="s">
        <v>96</v>
      </c>
      <c r="C42" s="51" t="s">
        <v>97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f t="shared" si="5"/>
        <v>0</v>
      </c>
      <c r="J42" s="56">
        <f t="shared" si="6"/>
        <v>0</v>
      </c>
      <c r="K42" s="57" t="s">
        <v>45</v>
      </c>
      <c r="L42" s="57" t="s">
        <v>45</v>
      </c>
      <c r="M42" s="57" t="s">
        <v>45</v>
      </c>
      <c r="R42" s="53"/>
      <c r="S42" s="53"/>
      <c r="T42" s="53"/>
      <c r="U42" s="53"/>
      <c r="V42" s="53"/>
    </row>
    <row r="43" spans="1:25" s="51" customFormat="1" x14ac:dyDescent="0.2">
      <c r="A43" s="63" t="s">
        <v>29</v>
      </c>
      <c r="B43" s="68"/>
      <c r="C43" s="63"/>
      <c r="D43" s="64">
        <v>1433772</v>
      </c>
      <c r="E43" s="64">
        <v>1433772</v>
      </c>
      <c r="F43" s="64">
        <v>0</v>
      </c>
      <c r="G43" s="64">
        <v>77749.820000000007</v>
      </c>
      <c r="H43" s="64">
        <v>0</v>
      </c>
      <c r="I43" s="64">
        <f t="shared" si="5"/>
        <v>77749.820000000007</v>
      </c>
      <c r="J43" s="64">
        <f t="shared" si="6"/>
        <v>1356022.18</v>
      </c>
      <c r="K43" s="65" t="s">
        <v>45</v>
      </c>
      <c r="L43" s="65" t="s">
        <v>45</v>
      </c>
      <c r="M43" s="65" t="s">
        <v>45</v>
      </c>
      <c r="R43" s="53"/>
      <c r="S43" s="53"/>
      <c r="T43" s="53"/>
      <c r="U43" s="53"/>
      <c r="V43" s="53"/>
    </row>
    <row r="44" spans="1:25" s="17" customFormat="1" ht="12" customHeight="1" x14ac:dyDescent="0.2">
      <c r="B44" s="43"/>
      <c r="D44" s="18"/>
      <c r="E44" s="18"/>
      <c r="F44" s="18"/>
      <c r="G44" s="18"/>
      <c r="H44" s="18"/>
      <c r="I44" s="18"/>
      <c r="J44" s="18"/>
      <c r="K44" s="37"/>
      <c r="L44" s="37"/>
      <c r="M44" s="3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54" customFormat="1" ht="15.75" x14ac:dyDescent="0.25">
      <c r="A45" s="25" t="s">
        <v>12</v>
      </c>
      <c r="B45" s="32"/>
      <c r="C45" s="25"/>
      <c r="D45" s="6">
        <f>+D23+D25+D36+D43</f>
        <v>1454678734.8299999</v>
      </c>
      <c r="E45" s="6">
        <f t="shared" ref="E45:J45" si="9">+E23+E25+E36+E43</f>
        <v>1455393976.8299999</v>
      </c>
      <c r="F45" s="6">
        <f t="shared" si="9"/>
        <v>324147521.45000005</v>
      </c>
      <c r="G45" s="6">
        <f t="shared" si="9"/>
        <v>948221731.09000039</v>
      </c>
      <c r="H45" s="6">
        <f t="shared" si="9"/>
        <v>0</v>
      </c>
      <c r="I45" s="6">
        <f t="shared" si="9"/>
        <v>948221731.09000039</v>
      </c>
      <c r="J45" s="6">
        <f t="shared" si="9"/>
        <v>507172245.73999971</v>
      </c>
      <c r="K45" s="38">
        <f>IF(E45=0,"NA",J45/E45)</f>
        <v>0.3484776313590866</v>
      </c>
      <c r="L45" s="38">
        <f>IF(E45=0,"NA",(  ( F45 - (E45/12)) / (E45/12)))</f>
        <v>1.6726579327147737</v>
      </c>
      <c r="M45" s="38">
        <f>IF(E45=0,"NA",(  ( G45 - ($M$6*(E45/12))) / ($M$6*(E45/12))))</f>
        <v>0.56365368473819255</v>
      </c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</row>
    <row r="46" spans="1:25" s="17" customFormat="1" ht="12" customHeight="1" x14ac:dyDescent="0.2">
      <c r="B46" s="43"/>
      <c r="D46" s="18"/>
      <c r="E46" s="18"/>
      <c r="F46" s="18"/>
      <c r="G46" s="18"/>
      <c r="H46" s="18"/>
      <c r="I46" s="18"/>
      <c r="J46" s="18"/>
      <c r="K46" s="37"/>
      <c r="L46" s="37"/>
      <c r="M46" s="37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s="51" customFormat="1" x14ac:dyDescent="0.2">
      <c r="A47" s="51" t="s">
        <v>100</v>
      </c>
      <c r="B47" s="66" t="s">
        <v>101</v>
      </c>
      <c r="C47" s="51" t="s">
        <v>102</v>
      </c>
      <c r="D47" s="56">
        <v>479212502.67999905</v>
      </c>
      <c r="E47" s="56">
        <v>478371314.57999909</v>
      </c>
      <c r="F47" s="56">
        <v>41934173.060000032</v>
      </c>
      <c r="G47" s="56">
        <v>130921263.2799999</v>
      </c>
      <c r="H47" s="56">
        <v>258.93</v>
      </c>
      <c r="I47" s="56">
        <f t="shared" ref="I47" si="10">SUM(G47:H47)</f>
        <v>130921522.2099999</v>
      </c>
      <c r="J47" s="56">
        <f t="shared" ref="J47" si="11">E47-I47</f>
        <v>347449792.36999917</v>
      </c>
      <c r="K47" s="57">
        <f t="shared" ref="K47" si="12">IF(E47=0,"NA",J47/E47)</f>
        <v>0.72631820048627593</v>
      </c>
      <c r="L47" s="57">
        <f t="shared" ref="L47" si="13">IF(E47=0,"NA",(  ( F47 - (E47/$L$6)) / (E47/$L$6)))</f>
        <v>-0.91233969976477902</v>
      </c>
      <c r="M47" s="57">
        <f t="shared" ref="M47" si="14">IF(E47=0,"NA",(  ( G47 - ($M$6*(E47/12))) / ($M$6*(E47/12))))</f>
        <v>-0.34316498022488851</v>
      </c>
      <c r="R47" s="53"/>
      <c r="S47" s="53"/>
      <c r="T47" s="53"/>
      <c r="U47" s="53"/>
      <c r="V47" s="53"/>
    </row>
    <row r="48" spans="1:25" s="51" customFormat="1" x14ac:dyDescent="0.2">
      <c r="B48" s="66" t="s">
        <v>103</v>
      </c>
      <c r="C48" s="51" t="s">
        <v>104</v>
      </c>
      <c r="D48" s="56">
        <v>0</v>
      </c>
      <c r="E48" s="56">
        <v>135000</v>
      </c>
      <c r="F48" s="56">
        <v>1756289.23</v>
      </c>
      <c r="G48" s="56">
        <v>5369766.2300000004</v>
      </c>
      <c r="H48" s="56">
        <v>0</v>
      </c>
      <c r="I48" s="56">
        <f t="shared" ref="I48:I91" si="15">SUM(G48:H48)</f>
        <v>5369766.2300000004</v>
      </c>
      <c r="J48" s="56">
        <f t="shared" ref="J48:J91" si="16">E48-I48</f>
        <v>-5234766.2300000004</v>
      </c>
      <c r="K48" s="57">
        <f t="shared" ref="K48:K91" si="17">IF(E48=0,"NA",J48/E48)</f>
        <v>-38.776046148148154</v>
      </c>
      <c r="L48" s="57">
        <f t="shared" ref="L48:L91" si="18">IF(E48=0,"NA",(  ( F48 - (E48/$L$6)) / (E48/$L$6)))</f>
        <v>12.009549851851851</v>
      </c>
      <c r="M48" s="57">
        <f t="shared" ref="M48:M91" si="19">IF(E48=0,"NA",(  ( G48 - ($M$6*(E48/12))) / ($M$6*(E48/12))))</f>
        <v>94.46251075555557</v>
      </c>
      <c r="R48" s="53"/>
      <c r="S48" s="53"/>
      <c r="T48" s="53"/>
      <c r="U48" s="53"/>
      <c r="V48" s="53"/>
    </row>
    <row r="49" spans="2:22" s="51" customFormat="1" x14ac:dyDescent="0.2">
      <c r="B49" s="66" t="s">
        <v>105</v>
      </c>
      <c r="C49" s="51" t="s">
        <v>104</v>
      </c>
      <c r="D49" s="56">
        <v>0</v>
      </c>
      <c r="E49" s="56">
        <v>0</v>
      </c>
      <c r="F49" s="56">
        <v>45159</v>
      </c>
      <c r="G49" s="56">
        <v>175031.37</v>
      </c>
      <c r="H49" s="56">
        <v>0</v>
      </c>
      <c r="I49" s="56">
        <f t="shared" si="15"/>
        <v>175031.37</v>
      </c>
      <c r="J49" s="56">
        <f t="shared" si="16"/>
        <v>-175031.37</v>
      </c>
      <c r="K49" s="57" t="str">
        <f t="shared" si="17"/>
        <v>NA</v>
      </c>
      <c r="L49" s="57" t="str">
        <f t="shared" si="18"/>
        <v>NA</v>
      </c>
      <c r="M49" s="57" t="str">
        <f t="shared" si="19"/>
        <v>NA</v>
      </c>
      <c r="R49" s="53"/>
      <c r="S49" s="53"/>
      <c r="T49" s="53"/>
      <c r="U49" s="53"/>
      <c r="V49" s="53"/>
    </row>
    <row r="50" spans="2:22" s="51" customFormat="1" x14ac:dyDescent="0.2">
      <c r="B50" s="66" t="s">
        <v>106</v>
      </c>
      <c r="C50" s="51" t="s">
        <v>107</v>
      </c>
      <c r="D50" s="56">
        <v>0</v>
      </c>
      <c r="E50" s="56">
        <v>421614</v>
      </c>
      <c r="F50" s="56">
        <v>121839.92</v>
      </c>
      <c r="G50" s="56">
        <v>242538.05</v>
      </c>
      <c r="H50" s="56">
        <v>0</v>
      </c>
      <c r="I50" s="56">
        <f t="shared" si="15"/>
        <v>242538.05</v>
      </c>
      <c r="J50" s="56">
        <f t="shared" si="16"/>
        <v>179075.95</v>
      </c>
      <c r="K50" s="57">
        <f t="shared" si="17"/>
        <v>0.42473909784779446</v>
      </c>
      <c r="L50" s="57">
        <f t="shared" si="18"/>
        <v>-0.71101547861313907</v>
      </c>
      <c r="M50" s="57">
        <f t="shared" si="19"/>
        <v>0.3806261651652933</v>
      </c>
      <c r="R50" s="53"/>
      <c r="S50" s="53"/>
      <c r="T50" s="53"/>
      <c r="U50" s="53"/>
      <c r="V50" s="53"/>
    </row>
    <row r="51" spans="2:22" s="51" customFormat="1" x14ac:dyDescent="0.2">
      <c r="B51" s="66" t="s">
        <v>108</v>
      </c>
      <c r="C51" s="51" t="s">
        <v>109</v>
      </c>
      <c r="D51" s="56">
        <v>0</v>
      </c>
      <c r="E51" s="56">
        <v>0</v>
      </c>
      <c r="F51" s="56">
        <v>0</v>
      </c>
      <c r="G51" s="56">
        <v>16434.560000000001</v>
      </c>
      <c r="H51" s="56">
        <v>0</v>
      </c>
      <c r="I51" s="56">
        <f t="shared" si="15"/>
        <v>16434.560000000001</v>
      </c>
      <c r="J51" s="56">
        <f t="shared" si="16"/>
        <v>-16434.560000000001</v>
      </c>
      <c r="K51" s="57" t="str">
        <f t="shared" si="17"/>
        <v>NA</v>
      </c>
      <c r="L51" s="57" t="str">
        <f t="shared" si="18"/>
        <v>NA</v>
      </c>
      <c r="M51" s="57" t="str">
        <f t="shared" si="19"/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110</v>
      </c>
      <c r="C52" s="51" t="s">
        <v>111</v>
      </c>
      <c r="D52" s="56">
        <v>0</v>
      </c>
      <c r="E52" s="56">
        <v>10673</v>
      </c>
      <c r="F52" s="56">
        <v>0</v>
      </c>
      <c r="G52" s="56">
        <v>0</v>
      </c>
      <c r="H52" s="56">
        <v>0</v>
      </c>
      <c r="I52" s="56">
        <f t="shared" si="15"/>
        <v>0</v>
      </c>
      <c r="J52" s="56">
        <f t="shared" si="16"/>
        <v>10673</v>
      </c>
      <c r="K52" s="57">
        <f t="shared" si="17"/>
        <v>1</v>
      </c>
      <c r="L52" s="57">
        <f t="shared" si="18"/>
        <v>-1</v>
      </c>
      <c r="M52" s="57">
        <f t="shared" si="19"/>
        <v>-1</v>
      </c>
      <c r="R52" s="53"/>
      <c r="S52" s="53"/>
      <c r="T52" s="53"/>
      <c r="U52" s="53"/>
      <c r="V52" s="53"/>
    </row>
    <row r="53" spans="2:22" s="51" customFormat="1" x14ac:dyDescent="0.2">
      <c r="B53" s="66" t="s">
        <v>112</v>
      </c>
      <c r="C53" s="51" t="s">
        <v>113</v>
      </c>
      <c r="D53" s="56">
        <v>0</v>
      </c>
      <c r="E53" s="56">
        <v>0</v>
      </c>
      <c r="F53" s="56">
        <v>3067271.8599999957</v>
      </c>
      <c r="G53" s="56">
        <v>9250190.9399999976</v>
      </c>
      <c r="H53" s="56">
        <v>0</v>
      </c>
      <c r="I53" s="56">
        <f t="shared" si="15"/>
        <v>9250190.9399999976</v>
      </c>
      <c r="J53" s="56">
        <f t="shared" si="16"/>
        <v>-9250190.9399999976</v>
      </c>
      <c r="K53" s="57" t="str">
        <f t="shared" si="17"/>
        <v>NA</v>
      </c>
      <c r="L53" s="57" t="str">
        <f t="shared" si="18"/>
        <v>NA</v>
      </c>
      <c r="M53" s="57" t="str">
        <f t="shared" si="19"/>
        <v>NA</v>
      </c>
      <c r="R53" s="53"/>
      <c r="S53" s="53"/>
      <c r="T53" s="53"/>
      <c r="U53" s="53"/>
      <c r="V53" s="53"/>
    </row>
    <row r="54" spans="2:22" s="51" customFormat="1" x14ac:dyDescent="0.2">
      <c r="B54" s="66" t="s">
        <v>114</v>
      </c>
      <c r="C54" s="51" t="s">
        <v>115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f t="shared" si="15"/>
        <v>0</v>
      </c>
      <c r="J54" s="56">
        <f t="shared" si="16"/>
        <v>0</v>
      </c>
      <c r="K54" s="57" t="str">
        <f t="shared" si="17"/>
        <v>NA</v>
      </c>
      <c r="L54" s="57" t="str">
        <f t="shared" si="18"/>
        <v>NA</v>
      </c>
      <c r="M54" s="57" t="str">
        <f t="shared" si="19"/>
        <v>NA</v>
      </c>
      <c r="R54" s="53"/>
      <c r="S54" s="53"/>
      <c r="T54" s="53"/>
      <c r="U54" s="53"/>
      <c r="V54" s="53"/>
    </row>
    <row r="55" spans="2:22" s="51" customFormat="1" x14ac:dyDescent="0.2">
      <c r="B55" s="66" t="s">
        <v>116</v>
      </c>
      <c r="C55" s="51" t="s">
        <v>117</v>
      </c>
      <c r="D55" s="56">
        <v>23849622.270000007</v>
      </c>
      <c r="E55" s="56">
        <v>23670936.45000001</v>
      </c>
      <c r="F55" s="56">
        <v>2174609.3900000006</v>
      </c>
      <c r="G55" s="56">
        <v>7579382.9300000016</v>
      </c>
      <c r="H55" s="56">
        <v>0</v>
      </c>
      <c r="I55" s="56">
        <f t="shared" si="15"/>
        <v>7579382.9300000016</v>
      </c>
      <c r="J55" s="56">
        <f t="shared" si="16"/>
        <v>16091553.520000009</v>
      </c>
      <c r="K55" s="57">
        <f t="shared" si="17"/>
        <v>0.67980215121569476</v>
      </c>
      <c r="L55" s="57">
        <f t="shared" si="18"/>
        <v>-0.90813167047305388</v>
      </c>
      <c r="M55" s="57">
        <f t="shared" si="19"/>
        <v>-0.23152516291766748</v>
      </c>
      <c r="R55" s="53"/>
      <c r="S55" s="53"/>
      <c r="T55" s="53"/>
      <c r="U55" s="53"/>
      <c r="V55" s="53"/>
    </row>
    <row r="56" spans="2:22" s="51" customFormat="1" x14ac:dyDescent="0.2">
      <c r="B56" s="66" t="s">
        <v>118</v>
      </c>
      <c r="C56" s="51" t="s">
        <v>119</v>
      </c>
      <c r="D56" s="56">
        <v>0</v>
      </c>
      <c r="E56" s="56">
        <v>0</v>
      </c>
      <c r="F56" s="56">
        <v>4062.75</v>
      </c>
      <c r="G56" s="56">
        <v>4062.75</v>
      </c>
      <c r="H56" s="56">
        <v>0</v>
      </c>
      <c r="I56" s="56">
        <f t="shared" si="15"/>
        <v>4062.75</v>
      </c>
      <c r="J56" s="56">
        <f t="shared" si="16"/>
        <v>-4062.75</v>
      </c>
      <c r="K56" s="57" t="str">
        <f t="shared" si="17"/>
        <v>NA</v>
      </c>
      <c r="L56" s="57" t="str">
        <f t="shared" si="18"/>
        <v>NA</v>
      </c>
      <c r="M56" s="57" t="str">
        <f t="shared" si="19"/>
        <v>NA</v>
      </c>
      <c r="R56" s="53"/>
      <c r="S56" s="53"/>
      <c r="T56" s="53"/>
      <c r="U56" s="53"/>
      <c r="V56" s="53"/>
    </row>
    <row r="57" spans="2:22" s="51" customFormat="1" x14ac:dyDescent="0.2">
      <c r="B57" s="66" t="s">
        <v>120</v>
      </c>
      <c r="C57" s="51" t="s">
        <v>121</v>
      </c>
      <c r="D57" s="56">
        <v>0</v>
      </c>
      <c r="E57" s="56">
        <v>0</v>
      </c>
      <c r="F57" s="56">
        <v>5738.58</v>
      </c>
      <c r="G57" s="56">
        <v>17215.739999999998</v>
      </c>
      <c r="H57" s="56">
        <v>0</v>
      </c>
      <c r="I57" s="56">
        <f t="shared" si="15"/>
        <v>17215.739999999998</v>
      </c>
      <c r="J57" s="56">
        <f t="shared" si="16"/>
        <v>-17215.739999999998</v>
      </c>
      <c r="K57" s="57" t="str">
        <f t="shared" si="17"/>
        <v>NA</v>
      </c>
      <c r="L57" s="57" t="str">
        <f t="shared" si="18"/>
        <v>NA</v>
      </c>
      <c r="M57" s="57" t="str">
        <f t="shared" si="19"/>
        <v>NA</v>
      </c>
      <c r="R57" s="53"/>
      <c r="S57" s="53"/>
      <c r="T57" s="53"/>
      <c r="U57" s="53"/>
      <c r="V57" s="53"/>
    </row>
    <row r="58" spans="2:22" s="51" customFormat="1" x14ac:dyDescent="0.2">
      <c r="B58" s="66" t="s">
        <v>122</v>
      </c>
      <c r="C58" s="51" t="s">
        <v>123</v>
      </c>
      <c r="D58" s="56">
        <v>82213.600000000006</v>
      </c>
      <c r="E58" s="56">
        <v>82213.600000000006</v>
      </c>
      <c r="F58" s="56">
        <v>6943.08</v>
      </c>
      <c r="G58" s="56">
        <v>20829.239999999998</v>
      </c>
      <c r="H58" s="56">
        <v>0</v>
      </c>
      <c r="I58" s="56">
        <f t="shared" si="15"/>
        <v>20829.239999999998</v>
      </c>
      <c r="J58" s="56">
        <f t="shared" si="16"/>
        <v>61384.360000000008</v>
      </c>
      <c r="K58" s="57">
        <f t="shared" si="17"/>
        <v>0.74664483735051135</v>
      </c>
      <c r="L58" s="57">
        <f t="shared" si="18"/>
        <v>-0.91554827911683712</v>
      </c>
      <c r="M58" s="57">
        <f t="shared" si="19"/>
        <v>-0.39194760964122738</v>
      </c>
      <c r="R58" s="53"/>
      <c r="S58" s="53"/>
      <c r="T58" s="53"/>
      <c r="U58" s="53"/>
      <c r="V58" s="53"/>
    </row>
    <row r="59" spans="2:22" s="51" customFormat="1" x14ac:dyDescent="0.2">
      <c r="B59" s="66" t="s">
        <v>124</v>
      </c>
      <c r="C59" s="51" t="s">
        <v>125</v>
      </c>
      <c r="D59" s="56">
        <v>8752826.6599999946</v>
      </c>
      <c r="E59" s="56">
        <v>8752826.6599999946</v>
      </c>
      <c r="F59" s="56">
        <v>577291.01</v>
      </c>
      <c r="G59" s="56">
        <v>1765260.8899999997</v>
      </c>
      <c r="H59" s="56">
        <v>0</v>
      </c>
      <c r="I59" s="56">
        <f t="shared" si="15"/>
        <v>1765260.8899999997</v>
      </c>
      <c r="J59" s="56">
        <f t="shared" si="16"/>
        <v>6987565.7699999949</v>
      </c>
      <c r="K59" s="57">
        <f t="shared" si="17"/>
        <v>0.79832105003665177</v>
      </c>
      <c r="L59" s="57">
        <f t="shared" si="18"/>
        <v>-0.93404519106516837</v>
      </c>
      <c r="M59" s="57">
        <f t="shared" si="19"/>
        <v>-0.51597052008796418</v>
      </c>
      <c r="R59" s="53"/>
      <c r="S59" s="53"/>
      <c r="T59" s="53"/>
      <c r="U59" s="53"/>
      <c r="V59" s="53"/>
    </row>
    <row r="60" spans="2:22" s="51" customFormat="1" x14ac:dyDescent="0.2">
      <c r="B60" s="66" t="s">
        <v>126</v>
      </c>
      <c r="C60" s="51" t="s">
        <v>127</v>
      </c>
      <c r="D60" s="56">
        <v>0</v>
      </c>
      <c r="E60" s="56">
        <v>0</v>
      </c>
      <c r="F60" s="56">
        <v>40120.719999999994</v>
      </c>
      <c r="G60" s="56">
        <v>98863.049999999988</v>
      </c>
      <c r="H60" s="56">
        <v>0</v>
      </c>
      <c r="I60" s="56">
        <f t="shared" si="15"/>
        <v>98863.049999999988</v>
      </c>
      <c r="J60" s="56">
        <f t="shared" si="16"/>
        <v>-98863.049999999988</v>
      </c>
      <c r="K60" s="57" t="str">
        <f t="shared" si="17"/>
        <v>NA</v>
      </c>
      <c r="L60" s="57" t="str">
        <f t="shared" si="18"/>
        <v>NA</v>
      </c>
      <c r="M60" s="57" t="str">
        <f t="shared" si="19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128</v>
      </c>
      <c r="C61" s="51" t="s">
        <v>129</v>
      </c>
      <c r="D61" s="56">
        <v>0</v>
      </c>
      <c r="E61" s="56">
        <v>0</v>
      </c>
      <c r="F61" s="56">
        <v>11799.16</v>
      </c>
      <c r="G61" s="56">
        <v>22807.75</v>
      </c>
      <c r="H61" s="56">
        <v>0</v>
      </c>
      <c r="I61" s="56">
        <f t="shared" si="15"/>
        <v>22807.75</v>
      </c>
      <c r="J61" s="56">
        <f t="shared" si="16"/>
        <v>-22807.75</v>
      </c>
      <c r="K61" s="57" t="str">
        <f t="shared" si="17"/>
        <v>NA</v>
      </c>
      <c r="L61" s="57" t="str">
        <f t="shared" si="18"/>
        <v>NA</v>
      </c>
      <c r="M61" s="57" t="str">
        <f t="shared" si="19"/>
        <v>NA</v>
      </c>
      <c r="R61" s="53"/>
      <c r="S61" s="53"/>
      <c r="T61" s="53"/>
      <c r="U61" s="53"/>
      <c r="V61" s="53"/>
    </row>
    <row r="62" spans="2:22" s="51" customFormat="1" x14ac:dyDescent="0.2">
      <c r="B62" s="66" t="s">
        <v>578</v>
      </c>
      <c r="C62" s="51" t="s">
        <v>579</v>
      </c>
      <c r="D62" s="56"/>
      <c r="E62" s="56"/>
      <c r="F62" s="56">
        <v>0</v>
      </c>
      <c r="G62" s="56">
        <v>0</v>
      </c>
      <c r="H62" s="56">
        <v>0</v>
      </c>
      <c r="I62" s="56">
        <f t="shared" si="15"/>
        <v>0</v>
      </c>
      <c r="J62" s="56">
        <f t="shared" si="16"/>
        <v>0</v>
      </c>
      <c r="K62" s="57" t="str">
        <f t="shared" si="17"/>
        <v>NA</v>
      </c>
      <c r="L62" s="57" t="str">
        <f t="shared" si="18"/>
        <v>NA</v>
      </c>
      <c r="M62" s="57" t="str">
        <f t="shared" si="19"/>
        <v>NA</v>
      </c>
      <c r="R62" s="53"/>
      <c r="S62" s="53"/>
      <c r="T62" s="53"/>
      <c r="U62" s="53"/>
      <c r="V62" s="53"/>
    </row>
    <row r="63" spans="2:22" s="51" customFormat="1" x14ac:dyDescent="0.2">
      <c r="B63" s="66" t="s">
        <v>130</v>
      </c>
      <c r="C63" s="51" t="s">
        <v>131</v>
      </c>
      <c r="D63" s="56">
        <v>0</v>
      </c>
      <c r="E63" s="56">
        <v>0</v>
      </c>
      <c r="F63" s="56">
        <v>6193.66</v>
      </c>
      <c r="G63" s="56">
        <v>18580.98</v>
      </c>
      <c r="H63" s="56">
        <v>0</v>
      </c>
      <c r="I63" s="56">
        <f t="shared" si="15"/>
        <v>18580.98</v>
      </c>
      <c r="J63" s="56">
        <f t="shared" si="16"/>
        <v>-18580.98</v>
      </c>
      <c r="K63" s="57" t="str">
        <f t="shared" si="17"/>
        <v>NA</v>
      </c>
      <c r="L63" s="57" t="str">
        <f t="shared" si="18"/>
        <v>NA</v>
      </c>
      <c r="M63" s="57" t="str">
        <f t="shared" si="19"/>
        <v>NA</v>
      </c>
      <c r="R63" s="53"/>
      <c r="S63" s="53"/>
      <c r="T63" s="53"/>
      <c r="U63" s="53"/>
      <c r="V63" s="53"/>
    </row>
    <row r="64" spans="2:22" s="51" customFormat="1" x14ac:dyDescent="0.2">
      <c r="B64" s="66" t="s">
        <v>132</v>
      </c>
      <c r="C64" s="51" t="s">
        <v>133</v>
      </c>
      <c r="D64" s="56">
        <v>-15841317.93</v>
      </c>
      <c r="E64" s="56">
        <v>-20008729.259999998</v>
      </c>
      <c r="F64" s="56">
        <v>460.15</v>
      </c>
      <c r="G64" s="56">
        <v>6037.93</v>
      </c>
      <c r="H64" s="56">
        <v>0</v>
      </c>
      <c r="I64" s="56">
        <f t="shared" si="15"/>
        <v>6037.93</v>
      </c>
      <c r="J64" s="56">
        <f t="shared" si="16"/>
        <v>-20014767.189999998</v>
      </c>
      <c r="K64" s="57">
        <f t="shared" si="17"/>
        <v>1.0003017647908341</v>
      </c>
      <c r="L64" s="57">
        <f t="shared" si="18"/>
        <v>-1.0000229974624584</v>
      </c>
      <c r="M64" s="57">
        <f t="shared" si="19"/>
        <v>-1.0007242354980017</v>
      </c>
      <c r="R64" s="53"/>
      <c r="S64" s="53"/>
      <c r="T64" s="53"/>
      <c r="U64" s="53"/>
      <c r="V64" s="53"/>
    </row>
    <row r="65" spans="2:22" s="51" customFormat="1" x14ac:dyDescent="0.2">
      <c r="B65" s="66" t="s">
        <v>134</v>
      </c>
      <c r="C65" s="51" t="s">
        <v>135</v>
      </c>
      <c r="D65" s="56">
        <v>0</v>
      </c>
      <c r="E65" s="56">
        <v>0</v>
      </c>
      <c r="F65" s="56">
        <v>0</v>
      </c>
      <c r="G65" s="56">
        <v>86255.62</v>
      </c>
      <c r="H65" s="56">
        <v>0</v>
      </c>
      <c r="I65" s="56">
        <f t="shared" si="15"/>
        <v>86255.62</v>
      </c>
      <c r="J65" s="56">
        <f t="shared" si="16"/>
        <v>-86255.62</v>
      </c>
      <c r="K65" s="57" t="str">
        <f t="shared" si="17"/>
        <v>NA</v>
      </c>
      <c r="L65" s="57" t="str">
        <f t="shared" si="18"/>
        <v>NA</v>
      </c>
      <c r="M65" s="57" t="str">
        <f t="shared" si="19"/>
        <v>NA</v>
      </c>
      <c r="R65" s="53"/>
      <c r="S65" s="53"/>
      <c r="T65" s="53"/>
      <c r="U65" s="53"/>
      <c r="V65" s="53"/>
    </row>
    <row r="66" spans="2:22" s="51" customFormat="1" x14ac:dyDescent="0.2">
      <c r="B66" s="66" t="s">
        <v>136</v>
      </c>
      <c r="C66" s="51" t="s">
        <v>137</v>
      </c>
      <c r="D66" s="56">
        <v>0</v>
      </c>
      <c r="E66" s="56">
        <v>29857</v>
      </c>
      <c r="F66" s="56">
        <v>0</v>
      </c>
      <c r="G66" s="56">
        <v>0</v>
      </c>
      <c r="H66" s="56">
        <v>0</v>
      </c>
      <c r="I66" s="56">
        <f t="shared" si="15"/>
        <v>0</v>
      </c>
      <c r="J66" s="56">
        <f t="shared" si="16"/>
        <v>29857</v>
      </c>
      <c r="K66" s="57">
        <f t="shared" si="17"/>
        <v>1</v>
      </c>
      <c r="L66" s="57">
        <f t="shared" si="18"/>
        <v>-1</v>
      </c>
      <c r="M66" s="57">
        <f t="shared" si="19"/>
        <v>-1</v>
      </c>
      <c r="R66" s="53"/>
      <c r="S66" s="53"/>
      <c r="T66" s="53"/>
      <c r="U66" s="53"/>
      <c r="V66" s="53"/>
    </row>
    <row r="67" spans="2:22" s="51" customFormat="1" x14ac:dyDescent="0.2">
      <c r="B67" s="66" t="s">
        <v>138</v>
      </c>
      <c r="C67" s="51" t="s">
        <v>139</v>
      </c>
      <c r="D67" s="56">
        <v>100627785</v>
      </c>
      <c r="E67" s="56">
        <v>100666265</v>
      </c>
      <c r="F67" s="56">
        <v>8412086.3399999999</v>
      </c>
      <c r="G67" s="56">
        <v>24822326.710000008</v>
      </c>
      <c r="H67" s="56">
        <v>0</v>
      </c>
      <c r="I67" s="56">
        <f t="shared" si="15"/>
        <v>24822326.710000008</v>
      </c>
      <c r="J67" s="56">
        <f t="shared" si="16"/>
        <v>75843938.289999992</v>
      </c>
      <c r="K67" s="57">
        <f t="shared" si="17"/>
        <v>0.75341961172394734</v>
      </c>
      <c r="L67" s="57">
        <f t="shared" si="18"/>
        <v>-0.91643589498428291</v>
      </c>
      <c r="M67" s="57">
        <f t="shared" si="19"/>
        <v>-0.40820706813747359</v>
      </c>
      <c r="R67" s="53"/>
      <c r="S67" s="53"/>
      <c r="T67" s="53"/>
      <c r="U67" s="53"/>
      <c r="V67" s="53"/>
    </row>
    <row r="68" spans="2:22" s="51" customFormat="1" x14ac:dyDescent="0.2">
      <c r="B68" s="66" t="s">
        <v>140</v>
      </c>
      <c r="C68" s="51" t="s">
        <v>141</v>
      </c>
      <c r="D68" s="56">
        <v>0</v>
      </c>
      <c r="E68" s="56">
        <v>0</v>
      </c>
      <c r="F68" s="56">
        <v>815.69999999999993</v>
      </c>
      <c r="G68" s="56">
        <v>2688.96</v>
      </c>
      <c r="H68" s="56">
        <v>0</v>
      </c>
      <c r="I68" s="56">
        <f t="shared" si="15"/>
        <v>2688.96</v>
      </c>
      <c r="J68" s="56">
        <f t="shared" si="16"/>
        <v>-2688.96</v>
      </c>
      <c r="K68" s="57" t="str">
        <f t="shared" si="17"/>
        <v>NA</v>
      </c>
      <c r="L68" s="57" t="str">
        <f t="shared" si="18"/>
        <v>NA</v>
      </c>
      <c r="M68" s="57" t="str">
        <f t="shared" si="19"/>
        <v>NA</v>
      </c>
      <c r="R68" s="53"/>
      <c r="S68" s="53"/>
      <c r="T68" s="53"/>
      <c r="U68" s="53"/>
      <c r="V68" s="53"/>
    </row>
    <row r="69" spans="2:22" s="51" customFormat="1" x14ac:dyDescent="0.2">
      <c r="B69" s="66" t="s">
        <v>142</v>
      </c>
      <c r="C69" s="51" t="s">
        <v>143</v>
      </c>
      <c r="D69" s="56">
        <v>103811222.19000015</v>
      </c>
      <c r="E69" s="56">
        <v>105592616.01000015</v>
      </c>
      <c r="F69" s="56">
        <v>7747189.1399999857</v>
      </c>
      <c r="G69" s="56">
        <v>24058907.779999986</v>
      </c>
      <c r="H69" s="56">
        <v>0</v>
      </c>
      <c r="I69" s="56">
        <f t="shared" si="15"/>
        <v>24058907.779999986</v>
      </c>
      <c r="J69" s="56">
        <f t="shared" si="16"/>
        <v>81533708.230000168</v>
      </c>
      <c r="K69" s="57">
        <f t="shared" si="17"/>
        <v>0.77215350192932541</v>
      </c>
      <c r="L69" s="57">
        <f t="shared" si="18"/>
        <v>-0.92663133623598937</v>
      </c>
      <c r="M69" s="57">
        <f t="shared" si="19"/>
        <v>-0.45316840463038094</v>
      </c>
      <c r="R69" s="53"/>
      <c r="S69" s="53"/>
      <c r="T69" s="53"/>
      <c r="U69" s="53"/>
      <c r="V69" s="53"/>
    </row>
    <row r="70" spans="2:22" s="51" customFormat="1" x14ac:dyDescent="0.2">
      <c r="B70" s="66" t="s">
        <v>144</v>
      </c>
      <c r="C70" s="51" t="s">
        <v>145</v>
      </c>
      <c r="D70" s="56">
        <v>437.5</v>
      </c>
      <c r="E70" s="56">
        <v>437.5</v>
      </c>
      <c r="F70" s="56">
        <v>0</v>
      </c>
      <c r="G70" s="56">
        <v>3898.49</v>
      </c>
      <c r="H70" s="56">
        <v>0</v>
      </c>
      <c r="I70" s="56">
        <f t="shared" si="15"/>
        <v>3898.49</v>
      </c>
      <c r="J70" s="56">
        <f t="shared" si="16"/>
        <v>-3460.99</v>
      </c>
      <c r="K70" s="57">
        <f t="shared" si="17"/>
        <v>-7.9108342857142855</v>
      </c>
      <c r="L70" s="57">
        <f t="shared" si="18"/>
        <v>-1</v>
      </c>
      <c r="M70" s="57">
        <f t="shared" si="19"/>
        <v>20.386002285714284</v>
      </c>
      <c r="R70" s="53"/>
      <c r="S70" s="53"/>
      <c r="T70" s="53"/>
      <c r="U70" s="53"/>
      <c r="V70" s="53"/>
    </row>
    <row r="71" spans="2:22" s="51" customFormat="1" x14ac:dyDescent="0.2">
      <c r="B71" s="66" t="s">
        <v>146</v>
      </c>
      <c r="C71" s="51" t="s">
        <v>147</v>
      </c>
      <c r="D71" s="56">
        <v>0</v>
      </c>
      <c r="E71" s="56">
        <v>0</v>
      </c>
      <c r="F71" s="56">
        <v>0</v>
      </c>
      <c r="G71" s="56">
        <v>2582942.33</v>
      </c>
      <c r="H71" s="56">
        <v>40046.18</v>
      </c>
      <c r="I71" s="56">
        <f t="shared" si="15"/>
        <v>2622988.5100000002</v>
      </c>
      <c r="J71" s="56">
        <f t="shared" si="16"/>
        <v>-2622988.5100000002</v>
      </c>
      <c r="K71" s="57" t="str">
        <f t="shared" si="17"/>
        <v>NA</v>
      </c>
      <c r="L71" s="57" t="str">
        <f t="shared" si="18"/>
        <v>NA</v>
      </c>
      <c r="M71" s="57" t="str">
        <f t="shared" si="19"/>
        <v>NA</v>
      </c>
      <c r="R71" s="53"/>
      <c r="S71" s="53"/>
      <c r="T71" s="53"/>
      <c r="U71" s="53"/>
      <c r="V71" s="53"/>
    </row>
    <row r="72" spans="2:22" s="51" customFormat="1" x14ac:dyDescent="0.2">
      <c r="B72" s="66" t="s">
        <v>148</v>
      </c>
      <c r="C72" s="51" t="s">
        <v>149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15"/>
        <v>0</v>
      </c>
      <c r="J72" s="56">
        <f t="shared" si="16"/>
        <v>0</v>
      </c>
      <c r="K72" s="57" t="str">
        <f t="shared" si="17"/>
        <v>NA</v>
      </c>
      <c r="L72" s="57" t="str">
        <f t="shared" si="18"/>
        <v>NA</v>
      </c>
      <c r="M72" s="57" t="str">
        <f t="shared" si="19"/>
        <v>NA</v>
      </c>
      <c r="R72" s="53"/>
      <c r="S72" s="53"/>
      <c r="T72" s="53"/>
      <c r="U72" s="53"/>
      <c r="V72" s="53"/>
    </row>
    <row r="73" spans="2:22" s="51" customFormat="1" x14ac:dyDescent="0.2">
      <c r="B73" s="66" t="s">
        <v>150</v>
      </c>
      <c r="C73" s="51" t="s">
        <v>151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15"/>
        <v>0</v>
      </c>
      <c r="J73" s="56">
        <f t="shared" si="16"/>
        <v>0</v>
      </c>
      <c r="K73" s="57" t="str">
        <f t="shared" si="17"/>
        <v>NA</v>
      </c>
      <c r="L73" s="57" t="str">
        <f t="shared" si="18"/>
        <v>NA</v>
      </c>
      <c r="M73" s="57" t="str">
        <f t="shared" si="19"/>
        <v>NA</v>
      </c>
      <c r="R73" s="53"/>
      <c r="S73" s="53"/>
      <c r="T73" s="53"/>
      <c r="U73" s="53"/>
      <c r="V73" s="53"/>
    </row>
    <row r="74" spans="2:22" s="51" customFormat="1" x14ac:dyDescent="0.2">
      <c r="B74" s="66" t="s">
        <v>152</v>
      </c>
      <c r="C74" s="51" t="s">
        <v>153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15"/>
        <v>0</v>
      </c>
      <c r="J74" s="56">
        <f t="shared" si="16"/>
        <v>0</v>
      </c>
      <c r="K74" s="57" t="str">
        <f t="shared" si="17"/>
        <v>NA</v>
      </c>
      <c r="L74" s="57" t="str">
        <f t="shared" si="18"/>
        <v>NA</v>
      </c>
      <c r="M74" s="57" t="str">
        <f t="shared" si="19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154</v>
      </c>
      <c r="C75" s="51" t="s">
        <v>155</v>
      </c>
      <c r="D75" s="56">
        <v>0</v>
      </c>
      <c r="E75" s="56">
        <v>0</v>
      </c>
      <c r="F75" s="56">
        <v>144.44</v>
      </c>
      <c r="G75" s="56">
        <v>433.32</v>
      </c>
      <c r="H75" s="56">
        <v>0</v>
      </c>
      <c r="I75" s="56">
        <f t="shared" si="15"/>
        <v>433.32</v>
      </c>
      <c r="J75" s="56">
        <f t="shared" si="16"/>
        <v>-433.32</v>
      </c>
      <c r="K75" s="57" t="str">
        <f t="shared" si="17"/>
        <v>NA</v>
      </c>
      <c r="L75" s="57" t="str">
        <f t="shared" si="18"/>
        <v>NA</v>
      </c>
      <c r="M75" s="57" t="str">
        <f t="shared" si="19"/>
        <v>NA</v>
      </c>
      <c r="R75" s="53"/>
      <c r="S75" s="53"/>
      <c r="T75" s="53"/>
      <c r="U75" s="53"/>
      <c r="V75" s="53"/>
    </row>
    <row r="76" spans="2:22" s="51" customFormat="1" x14ac:dyDescent="0.2">
      <c r="B76" s="66" t="s">
        <v>156</v>
      </c>
      <c r="C76" s="51" t="s">
        <v>157</v>
      </c>
      <c r="D76" s="56">
        <v>19205365.289999992</v>
      </c>
      <c r="E76" s="56">
        <v>19211923.629999992</v>
      </c>
      <c r="F76" s="56">
        <v>5538516.1199999982</v>
      </c>
      <c r="G76" s="56">
        <v>17337946.730000004</v>
      </c>
      <c r="H76" s="56">
        <v>0</v>
      </c>
      <c r="I76" s="56">
        <f t="shared" si="15"/>
        <v>17337946.730000004</v>
      </c>
      <c r="J76" s="56">
        <f t="shared" si="16"/>
        <v>1873976.8999999873</v>
      </c>
      <c r="K76" s="57">
        <f t="shared" si="17"/>
        <v>9.7542387534464092E-2</v>
      </c>
      <c r="L76" s="57">
        <f t="shared" si="18"/>
        <v>-0.71171465040848703</v>
      </c>
      <c r="M76" s="57">
        <f t="shared" si="19"/>
        <v>1.1658982699172862</v>
      </c>
      <c r="R76" s="53"/>
      <c r="S76" s="53"/>
      <c r="T76" s="53"/>
      <c r="U76" s="53"/>
      <c r="V76" s="53"/>
    </row>
    <row r="77" spans="2:22" s="51" customFormat="1" x14ac:dyDescent="0.2">
      <c r="B77" s="66" t="s">
        <v>158</v>
      </c>
      <c r="C77" s="51" t="s">
        <v>159</v>
      </c>
      <c r="D77" s="56">
        <v>9501802.3499999996</v>
      </c>
      <c r="E77" s="56">
        <v>10153815.1</v>
      </c>
      <c r="F77" s="56">
        <v>123939.75</v>
      </c>
      <c r="G77" s="56">
        <v>2991133.4699999997</v>
      </c>
      <c r="H77" s="56">
        <v>2980573.34</v>
      </c>
      <c r="I77" s="56">
        <f t="shared" si="15"/>
        <v>5971706.8099999996</v>
      </c>
      <c r="J77" s="56">
        <f t="shared" si="16"/>
        <v>4182108.29</v>
      </c>
      <c r="K77" s="57">
        <f t="shared" si="17"/>
        <v>0.41187556094063604</v>
      </c>
      <c r="L77" s="57">
        <f t="shared" si="18"/>
        <v>-0.98779377516929567</v>
      </c>
      <c r="M77" s="57">
        <f t="shared" si="19"/>
        <v>-0.29300265394826813</v>
      </c>
      <c r="R77" s="53"/>
      <c r="S77" s="53"/>
      <c r="T77" s="53"/>
      <c r="U77" s="53"/>
      <c r="V77" s="53"/>
    </row>
    <row r="78" spans="2:22" s="51" customFormat="1" x14ac:dyDescent="0.2">
      <c r="B78" s="66" t="s">
        <v>160</v>
      </c>
      <c r="C78" s="51" t="s">
        <v>161</v>
      </c>
      <c r="D78" s="56">
        <v>1994071.89</v>
      </c>
      <c r="E78" s="56">
        <v>1890371.89</v>
      </c>
      <c r="F78" s="56">
        <v>0</v>
      </c>
      <c r="G78" s="56">
        <v>1368034</v>
      </c>
      <c r="H78" s="56">
        <v>64230.49</v>
      </c>
      <c r="I78" s="56">
        <f t="shared" si="15"/>
        <v>1432264.49</v>
      </c>
      <c r="J78" s="56">
        <f t="shared" si="16"/>
        <v>458107.39999999991</v>
      </c>
      <c r="K78" s="57">
        <f t="shared" si="17"/>
        <v>0.24233718371679761</v>
      </c>
      <c r="L78" s="57">
        <f t="shared" si="18"/>
        <v>-1</v>
      </c>
      <c r="M78" s="57">
        <f t="shared" si="19"/>
        <v>0.7368442777680112</v>
      </c>
      <c r="R78" s="53"/>
      <c r="S78" s="53"/>
      <c r="T78" s="53"/>
      <c r="U78" s="53"/>
      <c r="V78" s="53"/>
    </row>
    <row r="79" spans="2:22" s="51" customFormat="1" x14ac:dyDescent="0.2">
      <c r="B79" s="66" t="s">
        <v>162</v>
      </c>
      <c r="C79" s="51" t="s">
        <v>163</v>
      </c>
      <c r="D79" s="56">
        <v>16500</v>
      </c>
      <c r="E79" s="56">
        <v>16500</v>
      </c>
      <c r="F79" s="56">
        <v>0</v>
      </c>
      <c r="G79" s="56">
        <v>0</v>
      </c>
      <c r="H79" s="56">
        <v>0</v>
      </c>
      <c r="I79" s="56">
        <f t="shared" si="15"/>
        <v>0</v>
      </c>
      <c r="J79" s="56">
        <f t="shared" si="16"/>
        <v>16500</v>
      </c>
      <c r="K79" s="57">
        <f t="shared" si="17"/>
        <v>1</v>
      </c>
      <c r="L79" s="57">
        <f t="shared" si="18"/>
        <v>-1</v>
      </c>
      <c r="M79" s="57">
        <f t="shared" si="19"/>
        <v>-1</v>
      </c>
      <c r="R79" s="53"/>
      <c r="S79" s="53"/>
      <c r="T79" s="53"/>
      <c r="U79" s="53"/>
      <c r="V79" s="53"/>
    </row>
    <row r="80" spans="2:22" s="51" customFormat="1" x14ac:dyDescent="0.2">
      <c r="B80" s="66" t="s">
        <v>164</v>
      </c>
      <c r="C80" s="51" t="s">
        <v>165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15"/>
        <v>0</v>
      </c>
      <c r="J80" s="56">
        <f t="shared" si="16"/>
        <v>0</v>
      </c>
      <c r="K80" s="57" t="str">
        <f t="shared" si="17"/>
        <v>NA</v>
      </c>
      <c r="L80" s="57" t="str">
        <f t="shared" si="18"/>
        <v>NA</v>
      </c>
      <c r="M80" s="57" t="str">
        <f t="shared" si="19"/>
        <v>NA</v>
      </c>
      <c r="R80" s="53"/>
      <c r="S80" s="53"/>
      <c r="T80" s="53"/>
      <c r="U80" s="53"/>
      <c r="V80" s="53"/>
    </row>
    <row r="81" spans="2:22" s="51" customFormat="1" x14ac:dyDescent="0.2">
      <c r="B81" s="66" t="s">
        <v>166</v>
      </c>
      <c r="C81" s="51" t="s">
        <v>167</v>
      </c>
      <c r="D81" s="56">
        <v>590028.80000000005</v>
      </c>
      <c r="E81" s="56">
        <v>590678.80000000005</v>
      </c>
      <c r="F81" s="56">
        <v>3571</v>
      </c>
      <c r="G81" s="56">
        <v>16970.75</v>
      </c>
      <c r="H81" s="56">
        <v>46105.520000000004</v>
      </c>
      <c r="I81" s="56">
        <f t="shared" si="15"/>
        <v>63076.270000000004</v>
      </c>
      <c r="J81" s="56">
        <f t="shared" si="16"/>
        <v>527602.53</v>
      </c>
      <c r="K81" s="57">
        <f t="shared" si="17"/>
        <v>0.89321392607962224</v>
      </c>
      <c r="L81" s="57">
        <f t="shared" si="18"/>
        <v>-0.99395441312605093</v>
      </c>
      <c r="M81" s="57">
        <f t="shared" si="19"/>
        <v>-0.93104577310037195</v>
      </c>
      <c r="R81" s="53"/>
      <c r="S81" s="53"/>
      <c r="T81" s="53"/>
      <c r="U81" s="53"/>
      <c r="V81" s="53"/>
    </row>
    <row r="82" spans="2:22" s="51" customFormat="1" x14ac:dyDescent="0.2">
      <c r="B82" s="66" t="s">
        <v>168</v>
      </c>
      <c r="C82" s="51" t="s">
        <v>169</v>
      </c>
      <c r="D82" s="56">
        <v>43237.8</v>
      </c>
      <c r="E82" s="56">
        <v>46972.800000000003</v>
      </c>
      <c r="F82" s="56">
        <v>0</v>
      </c>
      <c r="G82" s="56">
        <v>9513</v>
      </c>
      <c r="H82" s="56">
        <v>0</v>
      </c>
      <c r="I82" s="56">
        <f t="shared" si="15"/>
        <v>9513</v>
      </c>
      <c r="J82" s="56">
        <f t="shared" si="16"/>
        <v>37459.800000000003</v>
      </c>
      <c r="K82" s="57">
        <f t="shared" si="17"/>
        <v>0.79747854077253222</v>
      </c>
      <c r="L82" s="57">
        <f t="shared" si="18"/>
        <v>-1</v>
      </c>
      <c r="M82" s="57">
        <f t="shared" si="19"/>
        <v>-0.51394849785407726</v>
      </c>
      <c r="R82" s="53"/>
      <c r="S82" s="53"/>
      <c r="T82" s="53"/>
      <c r="U82" s="53"/>
      <c r="V82" s="53"/>
    </row>
    <row r="83" spans="2:22" s="51" customFormat="1" x14ac:dyDescent="0.2">
      <c r="B83" s="66" t="s">
        <v>170</v>
      </c>
      <c r="C83" s="51" t="s">
        <v>171</v>
      </c>
      <c r="D83" s="56">
        <v>88526.7</v>
      </c>
      <c r="E83" s="56">
        <v>84791.7</v>
      </c>
      <c r="F83" s="56">
        <v>0</v>
      </c>
      <c r="G83" s="56">
        <v>41890.379999999997</v>
      </c>
      <c r="H83" s="56">
        <v>6620.81</v>
      </c>
      <c r="I83" s="56">
        <f t="shared" si="15"/>
        <v>48511.189999999995</v>
      </c>
      <c r="J83" s="56">
        <f t="shared" si="16"/>
        <v>36280.51</v>
      </c>
      <c r="K83" s="57">
        <f t="shared" si="17"/>
        <v>0.42787808240665071</v>
      </c>
      <c r="L83" s="57">
        <f t="shared" si="18"/>
        <v>-1</v>
      </c>
      <c r="M83" s="57">
        <f t="shared" si="19"/>
        <v>0.18569284493647367</v>
      </c>
      <c r="R83" s="53"/>
      <c r="S83" s="53"/>
      <c r="T83" s="53"/>
      <c r="U83" s="53"/>
      <c r="V83" s="53"/>
    </row>
    <row r="84" spans="2:22" s="51" customFormat="1" x14ac:dyDescent="0.2">
      <c r="B84" s="66" t="s">
        <v>172</v>
      </c>
      <c r="C84" s="51" t="s">
        <v>173</v>
      </c>
      <c r="D84" s="56">
        <v>30330</v>
      </c>
      <c r="E84" s="56">
        <v>28919</v>
      </c>
      <c r="F84" s="56">
        <v>0</v>
      </c>
      <c r="G84" s="56">
        <v>6.12</v>
      </c>
      <c r="H84" s="56">
        <v>479.2</v>
      </c>
      <c r="I84" s="56">
        <f t="shared" si="15"/>
        <v>485.32</v>
      </c>
      <c r="J84" s="56">
        <f t="shared" si="16"/>
        <v>28433.68</v>
      </c>
      <c r="K84" s="57">
        <f t="shared" si="17"/>
        <v>0.98321795359452269</v>
      </c>
      <c r="L84" s="57">
        <f t="shared" si="18"/>
        <v>-1</v>
      </c>
      <c r="M84" s="57">
        <f t="shared" si="19"/>
        <v>-0.99949209862028421</v>
      </c>
      <c r="R84" s="53"/>
      <c r="S84" s="53"/>
      <c r="T84" s="53"/>
      <c r="U84" s="53"/>
      <c r="V84" s="53"/>
    </row>
    <row r="85" spans="2:22" s="51" customFormat="1" x14ac:dyDescent="0.2">
      <c r="B85" s="66" t="s">
        <v>174</v>
      </c>
      <c r="C85" s="51" t="s">
        <v>175</v>
      </c>
      <c r="D85" s="56">
        <v>2893214.63</v>
      </c>
      <c r="E85" s="56">
        <v>3426833.15</v>
      </c>
      <c r="F85" s="56">
        <v>284826.26</v>
      </c>
      <c r="G85" s="56">
        <v>736456.4</v>
      </c>
      <c r="H85" s="56">
        <v>696788.35</v>
      </c>
      <c r="I85" s="56">
        <f t="shared" si="15"/>
        <v>1433244.75</v>
      </c>
      <c r="J85" s="56">
        <f t="shared" si="16"/>
        <v>1993588.4</v>
      </c>
      <c r="K85" s="57">
        <f t="shared" si="17"/>
        <v>0.58175823354574474</v>
      </c>
      <c r="L85" s="57">
        <f t="shared" si="18"/>
        <v>-0.91688353429171177</v>
      </c>
      <c r="M85" s="57">
        <f t="shared" si="19"/>
        <v>-0.48421902011774337</v>
      </c>
      <c r="R85" s="53"/>
      <c r="S85" s="53"/>
      <c r="T85" s="53"/>
      <c r="U85" s="53"/>
      <c r="V85" s="53"/>
    </row>
    <row r="86" spans="2:22" s="51" customFormat="1" x14ac:dyDescent="0.2">
      <c r="B86" s="66" t="s">
        <v>176</v>
      </c>
      <c r="C86" s="51" t="s">
        <v>177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si="15"/>
        <v>0</v>
      </c>
      <c r="J86" s="56">
        <f t="shared" si="16"/>
        <v>0</v>
      </c>
      <c r="K86" s="57" t="str">
        <f t="shared" si="17"/>
        <v>NA</v>
      </c>
      <c r="L86" s="57" t="str">
        <f t="shared" si="18"/>
        <v>NA</v>
      </c>
      <c r="M86" s="57" t="str">
        <f t="shared" si="19"/>
        <v>NA</v>
      </c>
      <c r="R86" s="53"/>
      <c r="S86" s="53"/>
      <c r="T86" s="53"/>
      <c r="U86" s="53"/>
      <c r="V86" s="53"/>
    </row>
    <row r="87" spans="2:22" s="51" customFormat="1" x14ac:dyDescent="0.2">
      <c r="B87" s="66" t="s">
        <v>178</v>
      </c>
      <c r="C87" s="51" t="s">
        <v>179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f t="shared" si="15"/>
        <v>0</v>
      </c>
      <c r="J87" s="56">
        <f t="shared" si="16"/>
        <v>0</v>
      </c>
      <c r="K87" s="57" t="str">
        <f t="shared" si="17"/>
        <v>NA</v>
      </c>
      <c r="L87" s="57" t="str">
        <f t="shared" si="18"/>
        <v>NA</v>
      </c>
      <c r="M87" s="57" t="str">
        <f t="shared" si="19"/>
        <v>NA</v>
      </c>
      <c r="R87" s="53"/>
      <c r="S87" s="53"/>
      <c r="T87" s="53"/>
      <c r="U87" s="53"/>
      <c r="V87" s="53"/>
    </row>
    <row r="88" spans="2:22" s="51" customFormat="1" x14ac:dyDescent="0.2">
      <c r="B88" s="66" t="s">
        <v>180</v>
      </c>
      <c r="C88" s="51" t="s">
        <v>181</v>
      </c>
      <c r="D88" s="56">
        <v>885683.7</v>
      </c>
      <c r="E88" s="56">
        <v>912146.03999999992</v>
      </c>
      <c r="F88" s="56">
        <v>21443.389999999996</v>
      </c>
      <c r="G88" s="56">
        <v>84508.310000000012</v>
      </c>
      <c r="H88" s="56">
        <v>1754.41</v>
      </c>
      <c r="I88" s="56">
        <f t="shared" si="15"/>
        <v>86262.720000000016</v>
      </c>
      <c r="J88" s="56">
        <f t="shared" si="16"/>
        <v>825883.32</v>
      </c>
      <c r="K88" s="57">
        <f t="shared" si="17"/>
        <v>0.90542882804161495</v>
      </c>
      <c r="L88" s="57">
        <f t="shared" si="18"/>
        <v>-0.97649127545409287</v>
      </c>
      <c r="M88" s="57">
        <f t="shared" si="19"/>
        <v>-0.77764531653286573</v>
      </c>
      <c r="R88" s="53"/>
      <c r="S88" s="53"/>
      <c r="T88" s="53"/>
      <c r="U88" s="53"/>
      <c r="V88" s="53"/>
    </row>
    <row r="89" spans="2:22" s="51" customFormat="1" x14ac:dyDescent="0.2">
      <c r="B89" s="66" t="s">
        <v>182</v>
      </c>
      <c r="C89" s="51" t="s">
        <v>183</v>
      </c>
      <c r="D89" s="56">
        <v>53731438.599999994</v>
      </c>
      <c r="E89" s="56">
        <v>53731438.599999994</v>
      </c>
      <c r="F89" s="56">
        <v>0</v>
      </c>
      <c r="G89" s="56">
        <v>23519006.670000002</v>
      </c>
      <c r="H89" s="56">
        <v>0</v>
      </c>
      <c r="I89" s="56">
        <f t="shared" si="15"/>
        <v>23519006.670000002</v>
      </c>
      <c r="J89" s="56">
        <f t="shared" si="16"/>
        <v>30212431.929999992</v>
      </c>
      <c r="K89" s="57">
        <f t="shared" si="17"/>
        <v>0.56228593012210915</v>
      </c>
      <c r="L89" s="57">
        <f t="shared" si="18"/>
        <v>-1</v>
      </c>
      <c r="M89" s="57">
        <f t="shared" si="19"/>
        <v>5.0513767706938162E-2</v>
      </c>
      <c r="R89" s="53"/>
      <c r="S89" s="53"/>
      <c r="T89" s="53"/>
      <c r="U89" s="53"/>
      <c r="V89" s="53"/>
    </row>
    <row r="90" spans="2:22" s="51" customFormat="1" x14ac:dyDescent="0.2">
      <c r="B90" s="66" t="s">
        <v>184</v>
      </c>
      <c r="C90" s="51" t="s">
        <v>185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15"/>
        <v>0</v>
      </c>
      <c r="J90" s="56">
        <f t="shared" si="16"/>
        <v>0</v>
      </c>
      <c r="K90" s="57" t="str">
        <f t="shared" si="17"/>
        <v>NA</v>
      </c>
      <c r="L90" s="57" t="str">
        <f t="shared" si="18"/>
        <v>NA</v>
      </c>
      <c r="M90" s="57" t="str">
        <f t="shared" si="19"/>
        <v>NA</v>
      </c>
      <c r="R90" s="53"/>
      <c r="S90" s="53"/>
      <c r="T90" s="53"/>
      <c r="U90" s="53"/>
      <c r="V90" s="53"/>
    </row>
    <row r="91" spans="2:22" s="51" customFormat="1" x14ac:dyDescent="0.2">
      <c r="B91" s="66" t="s">
        <v>186</v>
      </c>
      <c r="C91" s="51" t="s">
        <v>187</v>
      </c>
      <c r="D91" s="56">
        <v>5970070.9499999993</v>
      </c>
      <c r="E91" s="56">
        <v>5172252.7399999984</v>
      </c>
      <c r="F91" s="56">
        <v>191844.66999999995</v>
      </c>
      <c r="G91" s="56">
        <v>1470550.6099999994</v>
      </c>
      <c r="H91" s="56">
        <v>509643.86000000016</v>
      </c>
      <c r="I91" s="56">
        <f t="shared" si="15"/>
        <v>1980194.4699999995</v>
      </c>
      <c r="J91" s="56">
        <f t="shared" si="16"/>
        <v>3192058.2699999986</v>
      </c>
      <c r="K91" s="57">
        <f t="shared" si="17"/>
        <v>0.61715048170673881</v>
      </c>
      <c r="L91" s="57">
        <f t="shared" si="18"/>
        <v>-0.96290887556279781</v>
      </c>
      <c r="M91" s="57">
        <f t="shared" si="19"/>
        <v>-0.31764327046400292</v>
      </c>
      <c r="R91" s="53"/>
      <c r="S91" s="53"/>
      <c r="T91" s="53"/>
      <c r="U91" s="53"/>
      <c r="V91" s="53"/>
    </row>
    <row r="92" spans="2:22" s="51" customFormat="1" x14ac:dyDescent="0.2">
      <c r="B92" s="66" t="s">
        <v>188</v>
      </c>
      <c r="C92" s="51" t="s">
        <v>580</v>
      </c>
      <c r="D92" s="56">
        <v>0</v>
      </c>
      <c r="E92" s="56">
        <v>0</v>
      </c>
      <c r="F92" s="56">
        <v>0</v>
      </c>
      <c r="G92" s="56">
        <v>0</v>
      </c>
      <c r="H92" s="56">
        <v>0</v>
      </c>
      <c r="I92" s="56">
        <f t="shared" ref="I92:I133" si="20">SUM(G92:H92)</f>
        <v>0</v>
      </c>
      <c r="J92" s="56">
        <f t="shared" ref="J92:J133" si="21">E92-I92</f>
        <v>0</v>
      </c>
      <c r="K92" s="57" t="str">
        <f t="shared" ref="K92:K133" si="22">IF(E92=0,"NA",J92/E92)</f>
        <v>NA</v>
      </c>
      <c r="L92" s="57" t="str">
        <f t="shared" ref="L92:L133" si="23">IF(E92=0,"NA",(  ( F92 - (E92/$L$6)) / (E92/$L$6)))</f>
        <v>NA</v>
      </c>
      <c r="M92" s="57" t="str">
        <f t="shared" ref="M92:M133" si="24">IF(E92=0,"NA",(  ( G92 - ($M$6*(E92/12))) / ($M$6*(E92/12))))</f>
        <v>NA</v>
      </c>
      <c r="R92" s="53"/>
      <c r="S92" s="53"/>
      <c r="T92" s="53"/>
      <c r="U92" s="53"/>
      <c r="V92" s="53"/>
    </row>
    <row r="93" spans="2:22" s="51" customFormat="1" x14ac:dyDescent="0.2">
      <c r="B93" s="66" t="s">
        <v>189</v>
      </c>
      <c r="C93" s="51" t="s">
        <v>190</v>
      </c>
      <c r="D93" s="56">
        <v>153150</v>
      </c>
      <c r="E93" s="56">
        <v>290974.28000000003</v>
      </c>
      <c r="F93" s="56">
        <v>6111.17</v>
      </c>
      <c r="G93" s="56">
        <v>48460.05000000001</v>
      </c>
      <c r="H93" s="56">
        <v>15762.590000000002</v>
      </c>
      <c r="I93" s="56">
        <f t="shared" si="20"/>
        <v>64222.640000000014</v>
      </c>
      <c r="J93" s="56">
        <f t="shared" si="21"/>
        <v>226751.64</v>
      </c>
      <c r="K93" s="57">
        <f t="shared" si="22"/>
        <v>0.77928413466647295</v>
      </c>
      <c r="L93" s="57">
        <f t="shared" si="23"/>
        <v>-0.9789975595093835</v>
      </c>
      <c r="M93" s="57">
        <f t="shared" si="24"/>
        <v>-0.60029415658318663</v>
      </c>
      <c r="R93" s="53"/>
      <c r="S93" s="53"/>
      <c r="T93" s="53"/>
      <c r="U93" s="53"/>
      <c r="V93" s="53"/>
    </row>
    <row r="94" spans="2:22" s="51" customFormat="1" x14ac:dyDescent="0.2">
      <c r="B94" s="66" t="s">
        <v>191</v>
      </c>
      <c r="C94" s="51" t="s">
        <v>192</v>
      </c>
      <c r="D94" s="56">
        <v>6411641.46</v>
      </c>
      <c r="E94" s="56">
        <v>4490563.46</v>
      </c>
      <c r="F94" s="56">
        <v>600.27</v>
      </c>
      <c r="G94" s="56">
        <v>3049836.32</v>
      </c>
      <c r="H94" s="56">
        <v>5677.42</v>
      </c>
      <c r="I94" s="56">
        <f t="shared" si="20"/>
        <v>3055513.7399999998</v>
      </c>
      <c r="J94" s="56">
        <f t="shared" si="21"/>
        <v>1435049.7200000002</v>
      </c>
      <c r="K94" s="57">
        <f t="shared" si="22"/>
        <v>0.31957007907421942</v>
      </c>
      <c r="L94" s="57">
        <f t="shared" si="23"/>
        <v>-0.99986632635183836</v>
      </c>
      <c r="M94" s="57">
        <f t="shared" si="24"/>
        <v>0.62999748989183646</v>
      </c>
      <c r="R94" s="53"/>
      <c r="S94" s="53"/>
      <c r="T94" s="53"/>
      <c r="U94" s="53"/>
      <c r="V94" s="53"/>
    </row>
    <row r="95" spans="2:22" s="51" customFormat="1" x14ac:dyDescent="0.2">
      <c r="B95" s="66" t="s">
        <v>193</v>
      </c>
      <c r="C95" s="51" t="s">
        <v>194</v>
      </c>
      <c r="D95" s="56">
        <v>2312322</v>
      </c>
      <c r="E95" s="56">
        <v>2550357.31</v>
      </c>
      <c r="F95" s="56">
        <v>102557.59999999999</v>
      </c>
      <c r="G95" s="56">
        <v>440014.12000000005</v>
      </c>
      <c r="H95" s="56">
        <v>588879.27000000025</v>
      </c>
      <c r="I95" s="56">
        <f t="shared" si="20"/>
        <v>1028893.3900000004</v>
      </c>
      <c r="J95" s="56">
        <f t="shared" si="21"/>
        <v>1521463.9199999997</v>
      </c>
      <c r="K95" s="57">
        <f t="shared" si="22"/>
        <v>0.59656892547342699</v>
      </c>
      <c r="L95" s="57">
        <f t="shared" si="23"/>
        <v>-0.95978696804644992</v>
      </c>
      <c r="M95" s="57">
        <f t="shared" si="24"/>
        <v>-0.58592708407591709</v>
      </c>
      <c r="R95" s="53"/>
      <c r="S95" s="53"/>
      <c r="T95" s="53"/>
      <c r="U95" s="53"/>
      <c r="V95" s="53"/>
    </row>
    <row r="96" spans="2:22" s="51" customFormat="1" x14ac:dyDescent="0.2">
      <c r="B96" s="66" t="s">
        <v>195</v>
      </c>
      <c r="C96" s="51" t="s">
        <v>196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f t="shared" si="20"/>
        <v>0</v>
      </c>
      <c r="J96" s="56">
        <f t="shared" si="21"/>
        <v>0</v>
      </c>
      <c r="K96" s="57" t="str">
        <f t="shared" si="22"/>
        <v>NA</v>
      </c>
      <c r="L96" s="57" t="str">
        <f t="shared" si="23"/>
        <v>NA</v>
      </c>
      <c r="M96" s="57" t="str">
        <f t="shared" si="24"/>
        <v>NA</v>
      </c>
      <c r="R96" s="53"/>
      <c r="S96" s="53"/>
      <c r="T96" s="53"/>
      <c r="U96" s="53"/>
      <c r="V96" s="53"/>
    </row>
    <row r="97" spans="1:22" s="51" customFormat="1" x14ac:dyDescent="0.2">
      <c r="B97" s="66" t="s">
        <v>197</v>
      </c>
      <c r="C97" s="51" t="s">
        <v>198</v>
      </c>
      <c r="D97" s="56">
        <v>445095</v>
      </c>
      <c r="E97" s="56">
        <v>1036710.3</v>
      </c>
      <c r="F97" s="56">
        <v>186458.22</v>
      </c>
      <c r="G97" s="56">
        <v>728916.17999999993</v>
      </c>
      <c r="H97" s="56">
        <v>351675.30000000005</v>
      </c>
      <c r="I97" s="56">
        <f t="shared" si="20"/>
        <v>1080591.48</v>
      </c>
      <c r="J97" s="56">
        <f t="shared" si="21"/>
        <v>-43881.179999999935</v>
      </c>
      <c r="K97" s="57">
        <f t="shared" si="22"/>
        <v>-4.2327330981470845E-2</v>
      </c>
      <c r="L97" s="57">
        <f t="shared" si="23"/>
        <v>-0.82014433540401788</v>
      </c>
      <c r="M97" s="57">
        <f t="shared" si="24"/>
        <v>0.68745196416009335</v>
      </c>
      <c r="R97" s="53"/>
      <c r="S97" s="53"/>
      <c r="T97" s="53"/>
      <c r="U97" s="53"/>
      <c r="V97" s="53"/>
    </row>
    <row r="98" spans="1:22" s="51" customFormat="1" x14ac:dyDescent="0.2">
      <c r="B98" s="66" t="s">
        <v>199</v>
      </c>
      <c r="C98" s="51" t="s">
        <v>200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f t="shared" si="20"/>
        <v>0</v>
      </c>
      <c r="J98" s="56">
        <f t="shared" si="21"/>
        <v>0</v>
      </c>
      <c r="K98" s="57" t="str">
        <f t="shared" si="22"/>
        <v>NA</v>
      </c>
      <c r="L98" s="57" t="str">
        <f t="shared" si="23"/>
        <v>NA</v>
      </c>
      <c r="M98" s="57" t="str">
        <f t="shared" si="24"/>
        <v>NA</v>
      </c>
      <c r="R98" s="53"/>
      <c r="S98" s="53"/>
      <c r="T98" s="53"/>
      <c r="U98" s="53"/>
      <c r="V98" s="53"/>
    </row>
    <row r="99" spans="1:22" s="51" customFormat="1" x14ac:dyDescent="0.2">
      <c r="B99" s="66" t="s">
        <v>201</v>
      </c>
      <c r="C99" s="51" t="s">
        <v>202</v>
      </c>
      <c r="D99" s="56">
        <v>640341.9</v>
      </c>
      <c r="E99" s="56">
        <v>7406731.8899999997</v>
      </c>
      <c r="F99" s="56">
        <v>62046.85</v>
      </c>
      <c r="G99" s="56">
        <v>4446928.66</v>
      </c>
      <c r="H99" s="56">
        <v>7201.21</v>
      </c>
      <c r="I99" s="56">
        <f t="shared" si="20"/>
        <v>4454129.87</v>
      </c>
      <c r="J99" s="56">
        <f t="shared" si="21"/>
        <v>2952602.0199999996</v>
      </c>
      <c r="K99" s="57">
        <f t="shared" si="22"/>
        <v>0.39863762639854372</v>
      </c>
      <c r="L99" s="57">
        <f t="shared" si="23"/>
        <v>-0.9916229113026529</v>
      </c>
      <c r="M99" s="57">
        <f t="shared" si="24"/>
        <v>0.4409362918089913</v>
      </c>
      <c r="R99" s="53"/>
      <c r="S99" s="53"/>
      <c r="T99" s="53"/>
      <c r="U99" s="53"/>
      <c r="V99" s="53"/>
    </row>
    <row r="100" spans="1:22" s="51" customFormat="1" x14ac:dyDescent="0.2">
      <c r="B100" s="66" t="s">
        <v>203</v>
      </c>
      <c r="C100" s="51" t="s">
        <v>204</v>
      </c>
      <c r="D100" s="56">
        <v>14157244.5</v>
      </c>
      <c r="E100" s="56">
        <v>6961149.879999999</v>
      </c>
      <c r="F100" s="56">
        <v>2032693.42</v>
      </c>
      <c r="G100" s="56">
        <v>2406237.92</v>
      </c>
      <c r="H100" s="56">
        <v>7094.3099999999995</v>
      </c>
      <c r="I100" s="56">
        <f t="shared" si="20"/>
        <v>2413332.23</v>
      </c>
      <c r="J100" s="56">
        <f t="shared" si="21"/>
        <v>4547817.6499999985</v>
      </c>
      <c r="K100" s="57">
        <f t="shared" si="22"/>
        <v>0.65331414039313851</v>
      </c>
      <c r="L100" s="57">
        <f t="shared" si="23"/>
        <v>-0.70799459068679038</v>
      </c>
      <c r="M100" s="57">
        <f t="shared" si="24"/>
        <v>-0.17039984664142863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205</v>
      </c>
      <c r="C101" s="51" t="s">
        <v>206</v>
      </c>
      <c r="D101" s="56">
        <v>41850</v>
      </c>
      <c r="E101" s="56">
        <v>76073.149999999994</v>
      </c>
      <c r="F101" s="56">
        <v>13283.77</v>
      </c>
      <c r="G101" s="56">
        <v>23305.71</v>
      </c>
      <c r="H101" s="56">
        <v>11075.59</v>
      </c>
      <c r="I101" s="56">
        <f t="shared" si="20"/>
        <v>34381.300000000003</v>
      </c>
      <c r="J101" s="56">
        <f t="shared" si="21"/>
        <v>41691.849999999991</v>
      </c>
      <c r="K101" s="57">
        <f t="shared" si="22"/>
        <v>0.5480494760634993</v>
      </c>
      <c r="L101" s="57">
        <f t="shared" si="23"/>
        <v>-0.82538162281961502</v>
      </c>
      <c r="M101" s="57">
        <f t="shared" si="24"/>
        <v>-0.26473790029727956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207</v>
      </c>
      <c r="C102" s="51" t="s">
        <v>208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f t="shared" si="20"/>
        <v>0</v>
      </c>
      <c r="J102" s="56">
        <f t="shared" si="21"/>
        <v>0</v>
      </c>
      <c r="K102" s="57" t="str">
        <f t="shared" si="22"/>
        <v>NA</v>
      </c>
      <c r="L102" s="57" t="str">
        <f t="shared" si="23"/>
        <v>NA</v>
      </c>
      <c r="M102" s="57" t="str">
        <f t="shared" si="24"/>
        <v>NA</v>
      </c>
      <c r="R102" s="53"/>
      <c r="S102" s="53"/>
      <c r="T102" s="53"/>
      <c r="U102" s="53"/>
      <c r="V102" s="53"/>
    </row>
    <row r="103" spans="1:22" s="51" customFormat="1" x14ac:dyDescent="0.2">
      <c r="B103" s="66" t="s">
        <v>209</v>
      </c>
      <c r="C103" s="51" t="s">
        <v>210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20"/>
        <v>0</v>
      </c>
      <c r="J103" s="56">
        <f t="shared" si="21"/>
        <v>0</v>
      </c>
      <c r="K103" s="57" t="str">
        <f t="shared" si="22"/>
        <v>NA</v>
      </c>
      <c r="L103" s="57" t="str">
        <f t="shared" si="23"/>
        <v>NA</v>
      </c>
      <c r="M103" s="57" t="str">
        <f t="shared" si="24"/>
        <v>NA</v>
      </c>
      <c r="R103" s="53"/>
      <c r="S103" s="53"/>
      <c r="T103" s="53"/>
      <c r="U103" s="53"/>
      <c r="V103" s="53"/>
    </row>
    <row r="104" spans="1:22" s="51" customFormat="1" x14ac:dyDescent="0.2">
      <c r="B104" s="66" t="s">
        <v>211</v>
      </c>
      <c r="C104" s="51" t="s">
        <v>212</v>
      </c>
      <c r="D104" s="56">
        <v>1509120</v>
      </c>
      <c r="E104" s="56">
        <v>975851.41999999993</v>
      </c>
      <c r="F104" s="56">
        <v>0</v>
      </c>
      <c r="G104" s="56">
        <v>0</v>
      </c>
      <c r="H104" s="56">
        <v>26963.4</v>
      </c>
      <c r="I104" s="56">
        <f t="shared" si="20"/>
        <v>26963.4</v>
      </c>
      <c r="J104" s="56">
        <f t="shared" si="21"/>
        <v>948888.0199999999</v>
      </c>
      <c r="K104" s="57">
        <f t="shared" si="22"/>
        <v>0.97236935926167933</v>
      </c>
      <c r="L104" s="57">
        <f t="shared" si="23"/>
        <v>-1</v>
      </c>
      <c r="M104" s="57">
        <f t="shared" si="24"/>
        <v>-1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213</v>
      </c>
      <c r="C105" s="51" t="s">
        <v>214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20"/>
        <v>0</v>
      </c>
      <c r="J105" s="56">
        <f t="shared" si="21"/>
        <v>0</v>
      </c>
      <c r="K105" s="57" t="str">
        <f t="shared" si="22"/>
        <v>NA</v>
      </c>
      <c r="L105" s="57" t="str">
        <f t="shared" si="23"/>
        <v>NA</v>
      </c>
      <c r="M105" s="57" t="str">
        <f t="shared" si="24"/>
        <v>NA</v>
      </c>
      <c r="R105" s="53"/>
      <c r="S105" s="53"/>
      <c r="T105" s="53"/>
      <c r="U105" s="53"/>
      <c r="V105" s="53"/>
    </row>
    <row r="106" spans="1:22" s="51" customFormat="1" x14ac:dyDescent="0.2">
      <c r="B106" s="66" t="s">
        <v>215</v>
      </c>
      <c r="C106" s="51" t="s">
        <v>216</v>
      </c>
      <c r="D106" s="56">
        <v>844881.3</v>
      </c>
      <c r="E106" s="56">
        <v>941866.3</v>
      </c>
      <c r="F106" s="56">
        <v>10989</v>
      </c>
      <c r="G106" s="56">
        <v>382848.68</v>
      </c>
      <c r="H106" s="56">
        <v>114633.5</v>
      </c>
      <c r="I106" s="56">
        <f t="shared" si="20"/>
        <v>497482.18</v>
      </c>
      <c r="J106" s="56">
        <f t="shared" si="21"/>
        <v>444384.12000000005</v>
      </c>
      <c r="K106" s="57">
        <f t="shared" si="22"/>
        <v>0.47181231561209913</v>
      </c>
      <c r="L106" s="57">
        <f t="shared" si="23"/>
        <v>-0.9883327389460691</v>
      </c>
      <c r="M106" s="57">
        <f t="shared" si="24"/>
        <v>-2.4450888624001157E-2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217</v>
      </c>
      <c r="C107" s="51" t="s">
        <v>218</v>
      </c>
      <c r="D107" s="56">
        <v>1778301</v>
      </c>
      <c r="E107" s="56">
        <v>1778301</v>
      </c>
      <c r="F107" s="56">
        <v>0</v>
      </c>
      <c r="G107" s="56">
        <v>0</v>
      </c>
      <c r="H107" s="56">
        <v>0</v>
      </c>
      <c r="I107" s="56">
        <f t="shared" si="20"/>
        <v>0</v>
      </c>
      <c r="J107" s="56">
        <f t="shared" si="21"/>
        <v>1778301</v>
      </c>
      <c r="K107" s="57">
        <f t="shared" si="22"/>
        <v>1</v>
      </c>
      <c r="L107" s="57">
        <f t="shared" si="23"/>
        <v>-1</v>
      </c>
      <c r="M107" s="57">
        <f t="shared" si="24"/>
        <v>-1</v>
      </c>
      <c r="R107" s="53"/>
      <c r="S107" s="53"/>
      <c r="T107" s="53"/>
      <c r="U107" s="53"/>
      <c r="V107" s="53"/>
    </row>
    <row r="108" spans="1:22" s="51" customFormat="1" x14ac:dyDescent="0.2">
      <c r="A108" s="63" t="s">
        <v>219</v>
      </c>
      <c r="B108" s="68"/>
      <c r="C108" s="63"/>
      <c r="D108" s="64">
        <v>823739509.8399992</v>
      </c>
      <c r="E108" s="64">
        <v>819500246.97999883</v>
      </c>
      <c r="F108" s="64">
        <v>74491068.679999992</v>
      </c>
      <c r="G108" s="64">
        <v>266168282.97999999</v>
      </c>
      <c r="H108" s="64">
        <v>5475463.6800000006</v>
      </c>
      <c r="I108" s="64">
        <f t="shared" si="20"/>
        <v>271643746.65999997</v>
      </c>
      <c r="J108" s="64">
        <f t="shared" si="21"/>
        <v>547856500.31999886</v>
      </c>
      <c r="K108" s="65">
        <f t="shared" si="22"/>
        <v>0.66852511922839009</v>
      </c>
      <c r="L108" s="65">
        <f t="shared" si="23"/>
        <v>-0.90910183498478192</v>
      </c>
      <c r="M108" s="65">
        <f t="shared" si="24"/>
        <v>-0.22049580643068306</v>
      </c>
      <c r="R108" s="53"/>
      <c r="S108" s="53"/>
      <c r="T108" s="53"/>
      <c r="U108" s="53"/>
      <c r="V108" s="53"/>
    </row>
    <row r="109" spans="1:22" s="51" customFormat="1" x14ac:dyDescent="0.2">
      <c r="A109" s="51" t="s">
        <v>220</v>
      </c>
      <c r="B109" s="66" t="s">
        <v>101</v>
      </c>
      <c r="C109" s="51" t="s">
        <v>102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f t="shared" si="20"/>
        <v>0</v>
      </c>
      <c r="J109" s="56">
        <f t="shared" si="21"/>
        <v>0</v>
      </c>
      <c r="K109" s="57" t="str">
        <f t="shared" si="22"/>
        <v>NA</v>
      </c>
      <c r="L109" s="57" t="str">
        <f t="shared" si="23"/>
        <v>NA</v>
      </c>
      <c r="M109" s="57" t="str">
        <f t="shared" si="24"/>
        <v>NA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105</v>
      </c>
      <c r="C110" s="51" t="s">
        <v>104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20"/>
        <v>0</v>
      </c>
      <c r="J110" s="56">
        <f t="shared" si="21"/>
        <v>0</v>
      </c>
      <c r="K110" s="57" t="str">
        <f t="shared" si="22"/>
        <v>NA</v>
      </c>
      <c r="L110" s="57" t="str">
        <f t="shared" si="23"/>
        <v>NA</v>
      </c>
      <c r="M110" s="57" t="str">
        <f t="shared" si="24"/>
        <v>NA</v>
      </c>
      <c r="R110" s="53"/>
      <c r="S110" s="53"/>
      <c r="T110" s="53"/>
      <c r="U110" s="53"/>
      <c r="V110" s="53"/>
    </row>
    <row r="111" spans="1:22" s="51" customFormat="1" x14ac:dyDescent="0.2">
      <c r="B111" s="66" t="s">
        <v>108</v>
      </c>
      <c r="C111" s="51" t="s">
        <v>109</v>
      </c>
      <c r="D111" s="56">
        <v>0</v>
      </c>
      <c r="E111" s="56">
        <v>0</v>
      </c>
      <c r="F111" s="56">
        <v>0</v>
      </c>
      <c r="G111" s="56">
        <v>18615</v>
      </c>
      <c r="H111" s="56">
        <v>0</v>
      </c>
      <c r="I111" s="56">
        <f t="shared" si="20"/>
        <v>18615</v>
      </c>
      <c r="J111" s="56">
        <f t="shared" si="21"/>
        <v>-18615</v>
      </c>
      <c r="K111" s="57" t="str">
        <f t="shared" si="22"/>
        <v>NA</v>
      </c>
      <c r="L111" s="57" t="str">
        <f t="shared" si="23"/>
        <v>NA</v>
      </c>
      <c r="M111" s="57" t="str">
        <f t="shared" si="24"/>
        <v>NA</v>
      </c>
      <c r="R111" s="53"/>
      <c r="S111" s="53"/>
      <c r="T111" s="53"/>
      <c r="U111" s="53"/>
      <c r="V111" s="53"/>
    </row>
    <row r="112" spans="1:22" s="51" customFormat="1" x14ac:dyDescent="0.2">
      <c r="B112" s="66" t="s">
        <v>116</v>
      </c>
      <c r="C112" s="51" t="s">
        <v>117</v>
      </c>
      <c r="D112" s="56">
        <v>94592.639999999999</v>
      </c>
      <c r="E112" s="56">
        <v>94592.639999999999</v>
      </c>
      <c r="F112" s="56">
        <v>1642.5</v>
      </c>
      <c r="G112" s="56">
        <v>12660.89</v>
      </c>
      <c r="H112" s="56">
        <v>0</v>
      </c>
      <c r="I112" s="56">
        <f t="shared" si="20"/>
        <v>12660.89</v>
      </c>
      <c r="J112" s="56">
        <f t="shared" si="21"/>
        <v>81931.75</v>
      </c>
      <c r="K112" s="57">
        <f t="shared" si="22"/>
        <v>0.86615354006400502</v>
      </c>
      <c r="L112" s="57">
        <f t="shared" si="23"/>
        <v>-0.98263606978301909</v>
      </c>
      <c r="M112" s="57">
        <f t="shared" si="24"/>
        <v>-0.6787684961536119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118</v>
      </c>
      <c r="C113" s="51" t="s">
        <v>119</v>
      </c>
      <c r="D113" s="56">
        <v>2555776.4299999983</v>
      </c>
      <c r="E113" s="56">
        <v>2555776.4299999983</v>
      </c>
      <c r="F113" s="56">
        <v>84687.98000000001</v>
      </c>
      <c r="G113" s="56">
        <v>860111.57000000018</v>
      </c>
      <c r="H113" s="56">
        <v>0</v>
      </c>
      <c r="I113" s="56">
        <f t="shared" si="20"/>
        <v>860111.57000000018</v>
      </c>
      <c r="J113" s="56">
        <f t="shared" si="21"/>
        <v>1695664.859999998</v>
      </c>
      <c r="K113" s="57">
        <f t="shared" si="22"/>
        <v>0.66346368958414692</v>
      </c>
      <c r="L113" s="57">
        <f t="shared" si="23"/>
        <v>-0.96686408912535438</v>
      </c>
      <c r="M113" s="57">
        <f t="shared" si="24"/>
        <v>-0.19231285500195275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120</v>
      </c>
      <c r="C114" s="51" t="s">
        <v>121</v>
      </c>
      <c r="D114" s="56">
        <v>34486.04</v>
      </c>
      <c r="E114" s="56">
        <v>34486.04</v>
      </c>
      <c r="F114" s="56">
        <v>0</v>
      </c>
      <c r="G114" s="56">
        <v>0</v>
      </c>
      <c r="H114" s="56">
        <v>0</v>
      </c>
      <c r="I114" s="56">
        <f t="shared" si="20"/>
        <v>0</v>
      </c>
      <c r="J114" s="56">
        <f t="shared" si="21"/>
        <v>34486.04</v>
      </c>
      <c r="K114" s="57">
        <f t="shared" si="22"/>
        <v>1</v>
      </c>
      <c r="L114" s="57">
        <f t="shared" si="23"/>
        <v>-1</v>
      </c>
      <c r="M114" s="57">
        <f t="shared" si="24"/>
        <v>-1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221</v>
      </c>
      <c r="C115" s="51" t="s">
        <v>222</v>
      </c>
      <c r="D115" s="56">
        <v>806211.37</v>
      </c>
      <c r="E115" s="56">
        <v>806211.37</v>
      </c>
      <c r="F115" s="56">
        <v>41311.199999999997</v>
      </c>
      <c r="G115" s="56">
        <v>293760.3</v>
      </c>
      <c r="H115" s="56">
        <v>0</v>
      </c>
      <c r="I115" s="56">
        <f t="shared" si="20"/>
        <v>293760.3</v>
      </c>
      <c r="J115" s="56">
        <f t="shared" si="21"/>
        <v>512451.07</v>
      </c>
      <c r="K115" s="57">
        <f t="shared" si="22"/>
        <v>0.63562868134692763</v>
      </c>
      <c r="L115" s="57">
        <f t="shared" si="23"/>
        <v>-0.94875884719909132</v>
      </c>
      <c r="M115" s="57">
        <f t="shared" si="24"/>
        <v>-0.12550883523262646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223</v>
      </c>
      <c r="C116" s="51" t="s">
        <v>224</v>
      </c>
      <c r="D116" s="56">
        <v>6357733.390000008</v>
      </c>
      <c r="E116" s="56">
        <v>6357733.390000008</v>
      </c>
      <c r="F116" s="56">
        <v>474943.05</v>
      </c>
      <c r="G116" s="56">
        <v>1542989.85</v>
      </c>
      <c r="H116" s="56">
        <v>0</v>
      </c>
      <c r="I116" s="56">
        <f t="shared" si="20"/>
        <v>1542989.85</v>
      </c>
      <c r="J116" s="56">
        <f t="shared" si="21"/>
        <v>4814743.5400000084</v>
      </c>
      <c r="K116" s="57">
        <f t="shared" si="22"/>
        <v>0.75730504012216882</v>
      </c>
      <c r="L116" s="57">
        <f t="shared" si="23"/>
        <v>-0.92529679669376652</v>
      </c>
      <c r="M116" s="57">
        <f t="shared" si="24"/>
        <v>-0.41753209629320504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124</v>
      </c>
      <c r="C117" s="51" t="s">
        <v>125</v>
      </c>
      <c r="D117" s="56">
        <v>213172.88</v>
      </c>
      <c r="E117" s="56">
        <v>213172.88</v>
      </c>
      <c r="F117" s="56">
        <v>0</v>
      </c>
      <c r="G117" s="56">
        <v>29816.34</v>
      </c>
      <c r="H117" s="56">
        <v>0</v>
      </c>
      <c r="I117" s="56">
        <f t="shared" si="20"/>
        <v>29816.34</v>
      </c>
      <c r="J117" s="56">
        <f t="shared" si="21"/>
        <v>183356.54</v>
      </c>
      <c r="K117" s="57">
        <f t="shared" si="22"/>
        <v>0.86013070705804606</v>
      </c>
      <c r="L117" s="57">
        <f t="shared" si="23"/>
        <v>-1</v>
      </c>
      <c r="M117" s="57">
        <f t="shared" si="24"/>
        <v>-0.66431369693931053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225</v>
      </c>
      <c r="C118" s="51" t="s">
        <v>226</v>
      </c>
      <c r="D118" s="56">
        <v>942370.69</v>
      </c>
      <c r="E118" s="56">
        <v>942370.69</v>
      </c>
      <c r="F118" s="56">
        <v>74342.540000000008</v>
      </c>
      <c r="G118" s="56">
        <v>226293.82</v>
      </c>
      <c r="H118" s="56">
        <v>0</v>
      </c>
      <c r="I118" s="56">
        <f t="shared" si="20"/>
        <v>226293.82</v>
      </c>
      <c r="J118" s="56">
        <f t="shared" si="21"/>
        <v>716076.86999999988</v>
      </c>
      <c r="K118" s="57">
        <f t="shared" si="22"/>
        <v>0.75986751031061872</v>
      </c>
      <c r="L118" s="57">
        <f t="shared" si="23"/>
        <v>-0.92111115000828381</v>
      </c>
      <c r="M118" s="57">
        <f t="shared" si="24"/>
        <v>-0.42368202474548511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126</v>
      </c>
      <c r="C119" s="51" t="s">
        <v>127</v>
      </c>
      <c r="D119" s="56">
        <v>9883534.5700000003</v>
      </c>
      <c r="E119" s="56">
        <v>9883534.5700000003</v>
      </c>
      <c r="F119" s="56">
        <v>1498270.73</v>
      </c>
      <c r="G119" s="56">
        <v>3205238.4299999997</v>
      </c>
      <c r="H119" s="56">
        <v>0</v>
      </c>
      <c r="I119" s="56">
        <f t="shared" si="20"/>
        <v>3205238.4299999997</v>
      </c>
      <c r="J119" s="56">
        <f t="shared" si="21"/>
        <v>6678296.1400000006</v>
      </c>
      <c r="K119" s="57">
        <f t="shared" si="22"/>
        <v>0.67569917347898756</v>
      </c>
      <c r="L119" s="57">
        <f t="shared" si="23"/>
        <v>-0.84840739723339675</v>
      </c>
      <c r="M119" s="57">
        <f t="shared" si="24"/>
        <v>-0.22167801634957007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128</v>
      </c>
      <c r="C120" s="51" t="s">
        <v>129</v>
      </c>
      <c r="D120" s="56">
        <v>12364932.540000001</v>
      </c>
      <c r="E120" s="56">
        <v>12498338.540000001</v>
      </c>
      <c r="F120" s="56">
        <v>1096043.9399999997</v>
      </c>
      <c r="G120" s="56">
        <v>5389362.6899999995</v>
      </c>
      <c r="H120" s="56">
        <v>0</v>
      </c>
      <c r="I120" s="56">
        <f t="shared" si="20"/>
        <v>5389362.6899999995</v>
      </c>
      <c r="J120" s="56">
        <f t="shared" si="21"/>
        <v>7108975.8500000015</v>
      </c>
      <c r="K120" s="57">
        <f t="shared" si="22"/>
        <v>0.56879367023450789</v>
      </c>
      <c r="L120" s="57">
        <f t="shared" si="23"/>
        <v>-0.9123048286384472</v>
      </c>
      <c r="M120" s="57">
        <f t="shared" si="24"/>
        <v>3.4895191437181068E-2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227</v>
      </c>
      <c r="C121" s="51" t="s">
        <v>228</v>
      </c>
      <c r="D121" s="56">
        <v>5785820.2100000028</v>
      </c>
      <c r="E121" s="56">
        <v>5785820.2100000028</v>
      </c>
      <c r="F121" s="56">
        <v>312693.11</v>
      </c>
      <c r="G121" s="56">
        <v>980353.49</v>
      </c>
      <c r="H121" s="56">
        <v>0</v>
      </c>
      <c r="I121" s="56">
        <f t="shared" si="20"/>
        <v>980353.49</v>
      </c>
      <c r="J121" s="56">
        <f t="shared" si="21"/>
        <v>4805466.7200000025</v>
      </c>
      <c r="K121" s="57">
        <f t="shared" si="22"/>
        <v>0.83055928901738207</v>
      </c>
      <c r="L121" s="57">
        <f t="shared" si="23"/>
        <v>-0.94595526672958952</v>
      </c>
      <c r="M121" s="57">
        <f t="shared" si="24"/>
        <v>-0.59334229364171709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229</v>
      </c>
      <c r="C122" s="51" t="s">
        <v>230</v>
      </c>
      <c r="D122" s="56">
        <v>5091500.4900000039</v>
      </c>
      <c r="E122" s="56">
        <v>5091500.4900000039</v>
      </c>
      <c r="F122" s="56">
        <v>380891.87</v>
      </c>
      <c r="G122" s="56">
        <v>1312660.79</v>
      </c>
      <c r="H122" s="56">
        <v>0</v>
      </c>
      <c r="I122" s="56">
        <f t="shared" si="20"/>
        <v>1312660.79</v>
      </c>
      <c r="J122" s="56">
        <f t="shared" si="21"/>
        <v>3778839.7000000039</v>
      </c>
      <c r="K122" s="57">
        <f t="shared" si="22"/>
        <v>0.74218586591945923</v>
      </c>
      <c r="L122" s="57">
        <f t="shared" si="23"/>
        <v>-0.92519064453630251</v>
      </c>
      <c r="M122" s="57">
        <f t="shared" si="24"/>
        <v>-0.38124607820670209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231</v>
      </c>
      <c r="C123" s="51" t="s">
        <v>232</v>
      </c>
      <c r="D123" s="56">
        <v>2182444.09</v>
      </c>
      <c r="E123" s="56">
        <v>2182444.09</v>
      </c>
      <c r="F123" s="56">
        <v>204090.08</v>
      </c>
      <c r="G123" s="56">
        <v>883746.02</v>
      </c>
      <c r="H123" s="56">
        <v>0</v>
      </c>
      <c r="I123" s="56">
        <f t="shared" si="20"/>
        <v>883746.02</v>
      </c>
      <c r="J123" s="56">
        <f t="shared" si="21"/>
        <v>1298698.0699999998</v>
      </c>
      <c r="K123" s="57">
        <f t="shared" si="22"/>
        <v>0.59506590613278887</v>
      </c>
      <c r="L123" s="57">
        <f t="shared" si="23"/>
        <v>-0.90648554025500827</v>
      </c>
      <c r="M123" s="57">
        <f t="shared" si="24"/>
        <v>-2.8158174718693394E-2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578</v>
      </c>
      <c r="C124" s="51" t="s">
        <v>579</v>
      </c>
      <c r="D124" s="56"/>
      <c r="E124" s="56"/>
      <c r="F124" s="56">
        <v>0</v>
      </c>
      <c r="G124" s="56">
        <v>0</v>
      </c>
      <c r="H124" s="56">
        <v>0</v>
      </c>
      <c r="I124" s="56">
        <f t="shared" si="20"/>
        <v>0</v>
      </c>
      <c r="J124" s="56">
        <f t="shared" si="21"/>
        <v>0</v>
      </c>
      <c r="K124" s="57" t="str">
        <f t="shared" si="22"/>
        <v>NA</v>
      </c>
      <c r="L124" s="57" t="str">
        <f t="shared" si="23"/>
        <v>NA</v>
      </c>
      <c r="M124" s="57" t="str">
        <f t="shared" si="24"/>
        <v>NA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130</v>
      </c>
      <c r="C125" s="51" t="s">
        <v>131</v>
      </c>
      <c r="D125" s="56">
        <v>2076449.62</v>
      </c>
      <c r="E125" s="56">
        <v>2187627.6</v>
      </c>
      <c r="F125" s="56">
        <v>141064.18</v>
      </c>
      <c r="G125" s="56">
        <v>762850.31</v>
      </c>
      <c r="H125" s="56">
        <v>0</v>
      </c>
      <c r="I125" s="56">
        <f t="shared" si="20"/>
        <v>762850.31</v>
      </c>
      <c r="J125" s="56">
        <f t="shared" si="21"/>
        <v>1424777.29</v>
      </c>
      <c r="K125" s="57">
        <f t="shared" si="22"/>
        <v>0.65128877053845913</v>
      </c>
      <c r="L125" s="57">
        <f t="shared" si="23"/>
        <v>-0.93551727908351501</v>
      </c>
      <c r="M125" s="57">
        <f t="shared" si="24"/>
        <v>-0.16309304929230189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233</v>
      </c>
      <c r="C126" s="51" t="s">
        <v>234</v>
      </c>
      <c r="D126" s="56">
        <v>11591368.090000005</v>
      </c>
      <c r="E126" s="56">
        <v>12771475.490000004</v>
      </c>
      <c r="F126" s="56">
        <v>642727.03999999992</v>
      </c>
      <c r="G126" s="56">
        <v>2223320.44</v>
      </c>
      <c r="H126" s="56">
        <v>0</v>
      </c>
      <c r="I126" s="56">
        <f t="shared" si="20"/>
        <v>2223320.44</v>
      </c>
      <c r="J126" s="56">
        <f t="shared" si="21"/>
        <v>10548155.050000004</v>
      </c>
      <c r="K126" s="57">
        <f t="shared" si="22"/>
        <v>0.82591514647302522</v>
      </c>
      <c r="L126" s="57">
        <f t="shared" si="23"/>
        <v>-0.94967480143517868</v>
      </c>
      <c r="M126" s="57">
        <f t="shared" si="24"/>
        <v>-0.58219635153526039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132</v>
      </c>
      <c r="C127" s="51" t="s">
        <v>133</v>
      </c>
      <c r="D127" s="56">
        <v>1738627.69</v>
      </c>
      <c r="E127" s="56">
        <v>1738627.69</v>
      </c>
      <c r="F127" s="56">
        <v>1639.58</v>
      </c>
      <c r="G127" s="56">
        <v>39695.949999999997</v>
      </c>
      <c r="H127" s="56">
        <v>0</v>
      </c>
      <c r="I127" s="56">
        <f t="shared" si="20"/>
        <v>39695.949999999997</v>
      </c>
      <c r="J127" s="56">
        <f t="shared" si="21"/>
        <v>1698931.74</v>
      </c>
      <c r="K127" s="57">
        <f t="shared" si="22"/>
        <v>0.97716822858147401</v>
      </c>
      <c r="L127" s="57">
        <f t="shared" si="23"/>
        <v>-0.999056968890217</v>
      </c>
      <c r="M127" s="57">
        <f t="shared" si="24"/>
        <v>-0.94520374859553746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134</v>
      </c>
      <c r="C128" s="51" t="s">
        <v>135</v>
      </c>
      <c r="D128" s="56">
        <v>45000</v>
      </c>
      <c r="E128" s="56">
        <v>45000</v>
      </c>
      <c r="F128" s="56">
        <v>0</v>
      </c>
      <c r="G128" s="56">
        <v>0</v>
      </c>
      <c r="H128" s="56">
        <v>0</v>
      </c>
      <c r="I128" s="56">
        <f t="shared" si="20"/>
        <v>0</v>
      </c>
      <c r="J128" s="56">
        <f t="shared" si="21"/>
        <v>45000</v>
      </c>
      <c r="K128" s="57">
        <f t="shared" si="22"/>
        <v>1</v>
      </c>
      <c r="L128" s="57">
        <f t="shared" si="23"/>
        <v>-1</v>
      </c>
      <c r="M128" s="57">
        <f t="shared" si="24"/>
        <v>-1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138</v>
      </c>
      <c r="C129" s="51" t="s">
        <v>139</v>
      </c>
      <c r="D129" s="56">
        <v>10966590</v>
      </c>
      <c r="E129" s="56">
        <v>11067313</v>
      </c>
      <c r="F129" s="56">
        <v>843759.3</v>
      </c>
      <c r="G129" s="56">
        <v>2823948.55</v>
      </c>
      <c r="H129" s="56">
        <v>0</v>
      </c>
      <c r="I129" s="56">
        <f t="shared" si="20"/>
        <v>2823948.55</v>
      </c>
      <c r="J129" s="56">
        <f t="shared" si="21"/>
        <v>8243364.4500000002</v>
      </c>
      <c r="K129" s="57">
        <f t="shared" si="22"/>
        <v>0.7448388285395019</v>
      </c>
      <c r="L129" s="57">
        <f t="shared" si="23"/>
        <v>-0.92376114238388296</v>
      </c>
      <c r="M129" s="57">
        <f t="shared" si="24"/>
        <v>-0.38761318849480458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140</v>
      </c>
      <c r="C130" s="51" t="s">
        <v>141</v>
      </c>
      <c r="D130" s="56">
        <v>0</v>
      </c>
      <c r="E130" s="56">
        <v>0</v>
      </c>
      <c r="F130" s="56">
        <v>3989.09</v>
      </c>
      <c r="G130" s="56">
        <v>12546.759999999998</v>
      </c>
      <c r="H130" s="56">
        <v>0</v>
      </c>
      <c r="I130" s="56">
        <f t="shared" si="20"/>
        <v>12546.759999999998</v>
      </c>
      <c r="J130" s="56">
        <f t="shared" si="21"/>
        <v>-12546.759999999998</v>
      </c>
      <c r="K130" s="57" t="str">
        <f t="shared" si="22"/>
        <v>NA</v>
      </c>
      <c r="L130" s="57" t="str">
        <f t="shared" si="23"/>
        <v>NA</v>
      </c>
      <c r="M130" s="57" t="str">
        <f t="shared" si="24"/>
        <v>NA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142</v>
      </c>
      <c r="C131" s="51" t="s">
        <v>143</v>
      </c>
      <c r="D131" s="56">
        <v>12162586.579999993</v>
      </c>
      <c r="E131" s="56">
        <v>12204406.579999993</v>
      </c>
      <c r="F131" s="56">
        <v>772692.12000000034</v>
      </c>
      <c r="G131" s="56">
        <v>2815922.2600000007</v>
      </c>
      <c r="H131" s="56">
        <v>0</v>
      </c>
      <c r="I131" s="56">
        <f t="shared" si="20"/>
        <v>2815922.2600000007</v>
      </c>
      <c r="J131" s="56">
        <f t="shared" si="21"/>
        <v>9388484.3199999928</v>
      </c>
      <c r="K131" s="57">
        <f t="shared" si="22"/>
        <v>0.76927003852734632</v>
      </c>
      <c r="L131" s="57">
        <f t="shared" si="23"/>
        <v>-0.93668744851009367</v>
      </c>
      <c r="M131" s="57">
        <f t="shared" si="24"/>
        <v>-0.44624809246563091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144</v>
      </c>
      <c r="C132" s="51" t="s">
        <v>145</v>
      </c>
      <c r="D132" s="56">
        <v>5000</v>
      </c>
      <c r="E132" s="56">
        <v>5000</v>
      </c>
      <c r="F132" s="56">
        <v>0</v>
      </c>
      <c r="G132" s="56">
        <v>0</v>
      </c>
      <c r="H132" s="56">
        <v>0</v>
      </c>
      <c r="I132" s="56">
        <f t="shared" si="20"/>
        <v>0</v>
      </c>
      <c r="J132" s="56">
        <f t="shared" si="21"/>
        <v>5000</v>
      </c>
      <c r="K132" s="57">
        <f t="shared" si="22"/>
        <v>1</v>
      </c>
      <c r="L132" s="57">
        <f t="shared" si="23"/>
        <v>-1</v>
      </c>
      <c r="M132" s="57">
        <f t="shared" si="24"/>
        <v>-1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156</v>
      </c>
      <c r="C133" s="51" t="s">
        <v>157</v>
      </c>
      <c r="D133" s="56">
        <v>1636041.8100000008</v>
      </c>
      <c r="E133" s="56">
        <v>1636098.8100000008</v>
      </c>
      <c r="F133" s="56">
        <v>151420.23999999897</v>
      </c>
      <c r="G133" s="56">
        <v>556399.80999999889</v>
      </c>
      <c r="H133" s="56">
        <v>0</v>
      </c>
      <c r="I133" s="56">
        <f t="shared" si="20"/>
        <v>556399.80999999889</v>
      </c>
      <c r="J133" s="56">
        <f t="shared" si="21"/>
        <v>1079699.0000000019</v>
      </c>
      <c r="K133" s="57">
        <f t="shared" si="22"/>
        <v>0.65992285637075998</v>
      </c>
      <c r="L133" s="57">
        <f t="shared" si="23"/>
        <v>-0.90745043082086285</v>
      </c>
      <c r="M133" s="57">
        <f t="shared" si="24"/>
        <v>-0.18381485528982408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158</v>
      </c>
      <c r="C134" s="51" t="s">
        <v>159</v>
      </c>
      <c r="D134" s="56">
        <v>4710268.5</v>
      </c>
      <c r="E134" s="56">
        <v>4703008.5</v>
      </c>
      <c r="F134" s="56">
        <v>549426.21</v>
      </c>
      <c r="G134" s="56">
        <v>913400.24</v>
      </c>
      <c r="H134" s="56">
        <v>2253330.08</v>
      </c>
      <c r="I134" s="56">
        <f t="shared" ref="I134:I460" si="25">SUM(G134:H134)</f>
        <v>3166730.3200000003</v>
      </c>
      <c r="J134" s="56">
        <f t="shared" ref="J134:J460" si="26">E134-I134</f>
        <v>1536278.1799999997</v>
      </c>
      <c r="K134" s="57">
        <f t="shared" ref="K134:K460" si="27">IF(E134=0,"NA",J134/E134)</f>
        <v>0.32665860161639082</v>
      </c>
      <c r="L134" s="57">
        <f t="shared" ref="L134:L460" si="28">IF(E134=0,"NA",(  ( F134 - (E134/$L$6)) / (E134/$L$6)))</f>
        <v>-0.88317558643578897</v>
      </c>
      <c r="M134" s="57">
        <f t="shared" ref="M134:M460" si="29">IF(E134=0,"NA",(  ( G134 - ($M$6*(E134/12))) / ($M$6*(E134/12))))</f>
        <v>-0.53388122177538055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235</v>
      </c>
      <c r="C135" s="51" t="s">
        <v>236</v>
      </c>
      <c r="D135" s="56">
        <v>0</v>
      </c>
      <c r="E135" s="56">
        <v>120000</v>
      </c>
      <c r="F135" s="56">
        <v>37500</v>
      </c>
      <c r="G135" s="56">
        <v>74250</v>
      </c>
      <c r="H135" s="56">
        <v>45750</v>
      </c>
      <c r="I135" s="56">
        <f t="shared" si="25"/>
        <v>120000</v>
      </c>
      <c r="J135" s="56">
        <f t="shared" si="26"/>
        <v>0</v>
      </c>
      <c r="K135" s="57">
        <f t="shared" si="27"/>
        <v>0</v>
      </c>
      <c r="L135" s="57">
        <f t="shared" si="28"/>
        <v>-0.6875</v>
      </c>
      <c r="M135" s="57">
        <f t="shared" si="29"/>
        <v>0.48499999999999999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237</v>
      </c>
      <c r="C136" s="51" t="s">
        <v>238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f t="shared" si="25"/>
        <v>0</v>
      </c>
      <c r="J136" s="56">
        <f t="shared" si="26"/>
        <v>0</v>
      </c>
      <c r="K136" s="57" t="str">
        <f t="shared" si="27"/>
        <v>NA</v>
      </c>
      <c r="L136" s="57" t="str">
        <f t="shared" si="28"/>
        <v>NA</v>
      </c>
      <c r="M136" s="57" t="str">
        <f t="shared" si="29"/>
        <v>NA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239</v>
      </c>
      <c r="C137" s="51" t="s">
        <v>240</v>
      </c>
      <c r="D137" s="56">
        <v>168300</v>
      </c>
      <c r="E137" s="56">
        <v>168300</v>
      </c>
      <c r="F137" s="56">
        <v>0</v>
      </c>
      <c r="G137" s="56">
        <v>17500</v>
      </c>
      <c r="H137" s="56">
        <v>0</v>
      </c>
      <c r="I137" s="56">
        <f t="shared" si="25"/>
        <v>17500</v>
      </c>
      <c r="J137" s="56">
        <f t="shared" si="26"/>
        <v>150800</v>
      </c>
      <c r="K137" s="57">
        <f t="shared" si="27"/>
        <v>0.89601901366607251</v>
      </c>
      <c r="L137" s="57">
        <f t="shared" si="28"/>
        <v>-1</v>
      </c>
      <c r="M137" s="57">
        <f t="shared" si="29"/>
        <v>-0.75044563279857401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241</v>
      </c>
      <c r="C138" s="51" t="s">
        <v>242</v>
      </c>
      <c r="D138" s="56">
        <v>0</v>
      </c>
      <c r="E138" s="56">
        <v>0</v>
      </c>
      <c r="F138" s="56">
        <v>0</v>
      </c>
      <c r="G138" s="56">
        <v>0</v>
      </c>
      <c r="H138" s="56">
        <v>0</v>
      </c>
      <c r="I138" s="56">
        <f t="shared" si="25"/>
        <v>0</v>
      </c>
      <c r="J138" s="56">
        <f t="shared" si="26"/>
        <v>0</v>
      </c>
      <c r="K138" s="57" t="str">
        <f t="shared" si="27"/>
        <v>NA</v>
      </c>
      <c r="L138" s="57" t="str">
        <f t="shared" si="28"/>
        <v>NA</v>
      </c>
      <c r="M138" s="57" t="str">
        <f t="shared" si="29"/>
        <v>NA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168</v>
      </c>
      <c r="C139" s="51" t="s">
        <v>169</v>
      </c>
      <c r="D139" s="56">
        <v>280800</v>
      </c>
      <c r="E139" s="56">
        <v>245800</v>
      </c>
      <c r="F139" s="56">
        <v>89893.5</v>
      </c>
      <c r="G139" s="56">
        <v>106785.93</v>
      </c>
      <c r="H139" s="56">
        <v>15000</v>
      </c>
      <c r="I139" s="56">
        <f t="shared" si="25"/>
        <v>121785.93</v>
      </c>
      <c r="J139" s="56">
        <f t="shared" si="26"/>
        <v>124014.07</v>
      </c>
      <c r="K139" s="57">
        <f t="shared" si="27"/>
        <v>0.50453242473555737</v>
      </c>
      <c r="L139" s="57">
        <f t="shared" si="28"/>
        <v>-0.6342819365337673</v>
      </c>
      <c r="M139" s="57">
        <f t="shared" si="29"/>
        <v>4.2661643612693277E-2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170</v>
      </c>
      <c r="C140" s="51" t="s">
        <v>171</v>
      </c>
      <c r="D140" s="56">
        <v>4050</v>
      </c>
      <c r="E140" s="56">
        <v>4050</v>
      </c>
      <c r="F140" s="56">
        <v>0</v>
      </c>
      <c r="G140" s="56">
        <v>21875.9</v>
      </c>
      <c r="H140" s="56">
        <v>0</v>
      </c>
      <c r="I140" s="56">
        <f t="shared" si="25"/>
        <v>21875.9</v>
      </c>
      <c r="J140" s="56">
        <f t="shared" si="26"/>
        <v>-17825.900000000001</v>
      </c>
      <c r="K140" s="57">
        <f t="shared" si="27"/>
        <v>-4.4014567901234569</v>
      </c>
      <c r="L140" s="57">
        <f t="shared" si="28"/>
        <v>-1</v>
      </c>
      <c r="M140" s="57">
        <f t="shared" si="29"/>
        <v>11.963496296296297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243</v>
      </c>
      <c r="C141" s="51" t="s">
        <v>244</v>
      </c>
      <c r="D141" s="56">
        <v>4500</v>
      </c>
      <c r="E141" s="56">
        <v>9500</v>
      </c>
      <c r="F141" s="56">
        <v>4665</v>
      </c>
      <c r="G141" s="56">
        <v>14147.29</v>
      </c>
      <c r="H141" s="56">
        <v>3867.88</v>
      </c>
      <c r="I141" s="56">
        <f t="shared" si="25"/>
        <v>18015.170000000002</v>
      </c>
      <c r="J141" s="56">
        <f t="shared" si="26"/>
        <v>-8515.1700000000019</v>
      </c>
      <c r="K141" s="57">
        <f t="shared" si="27"/>
        <v>-0.8963336842105265</v>
      </c>
      <c r="L141" s="57">
        <f t="shared" si="28"/>
        <v>-0.50894736842105259</v>
      </c>
      <c r="M141" s="57">
        <f t="shared" si="29"/>
        <v>2.5740522105263164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245</v>
      </c>
      <c r="C142" s="51" t="s">
        <v>246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25"/>
        <v>0</v>
      </c>
      <c r="J142" s="56">
        <f t="shared" si="26"/>
        <v>0</v>
      </c>
      <c r="K142" s="57" t="str">
        <f t="shared" si="27"/>
        <v>NA</v>
      </c>
      <c r="L142" s="57" t="str">
        <f t="shared" si="28"/>
        <v>NA</v>
      </c>
      <c r="M142" s="57" t="str">
        <f t="shared" si="29"/>
        <v>NA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172</v>
      </c>
      <c r="C143" s="51" t="s">
        <v>173</v>
      </c>
      <c r="D143" s="56">
        <v>3975</v>
      </c>
      <c r="E143" s="56">
        <v>3975</v>
      </c>
      <c r="F143" s="56">
        <v>0</v>
      </c>
      <c r="G143" s="56">
        <v>0</v>
      </c>
      <c r="H143" s="56">
        <v>253.52</v>
      </c>
      <c r="I143" s="56">
        <f t="shared" si="25"/>
        <v>253.52</v>
      </c>
      <c r="J143" s="56">
        <f t="shared" si="26"/>
        <v>3721.48</v>
      </c>
      <c r="K143" s="57">
        <f t="shared" si="27"/>
        <v>0.93622138364779872</v>
      </c>
      <c r="L143" s="57">
        <f t="shared" si="28"/>
        <v>-1</v>
      </c>
      <c r="M143" s="57">
        <f t="shared" si="29"/>
        <v>-1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174</v>
      </c>
      <c r="C144" s="51" t="s">
        <v>175</v>
      </c>
      <c r="D144" s="56">
        <v>5900</v>
      </c>
      <c r="E144" s="56">
        <v>8499</v>
      </c>
      <c r="F144" s="56">
        <v>0</v>
      </c>
      <c r="G144" s="56">
        <v>199</v>
      </c>
      <c r="H144" s="56">
        <v>2350</v>
      </c>
      <c r="I144" s="56">
        <f t="shared" si="25"/>
        <v>2549</v>
      </c>
      <c r="J144" s="56">
        <f t="shared" si="26"/>
        <v>5950</v>
      </c>
      <c r="K144" s="57">
        <f t="shared" si="27"/>
        <v>0.70008236263089774</v>
      </c>
      <c r="L144" s="57">
        <f t="shared" si="28"/>
        <v>-1</v>
      </c>
      <c r="M144" s="57">
        <f t="shared" si="29"/>
        <v>-0.94380515354747618</v>
      </c>
      <c r="R144" s="53"/>
      <c r="S144" s="53"/>
      <c r="T144" s="53"/>
      <c r="U144" s="53"/>
      <c r="V144" s="53"/>
    </row>
    <row r="145" spans="1:22" s="51" customFormat="1" x14ac:dyDescent="0.2">
      <c r="B145" s="66" t="s">
        <v>180</v>
      </c>
      <c r="C145" s="51" t="s">
        <v>181</v>
      </c>
      <c r="D145" s="56">
        <v>69750</v>
      </c>
      <c r="E145" s="56">
        <v>72750</v>
      </c>
      <c r="F145" s="56">
        <v>683.18000000000006</v>
      </c>
      <c r="G145" s="56">
        <v>4927.9500000000007</v>
      </c>
      <c r="H145" s="56">
        <v>0</v>
      </c>
      <c r="I145" s="56">
        <f t="shared" si="25"/>
        <v>4927.9500000000007</v>
      </c>
      <c r="J145" s="56">
        <f t="shared" si="26"/>
        <v>67822.05</v>
      </c>
      <c r="K145" s="57">
        <f t="shared" si="27"/>
        <v>0.93226185567010311</v>
      </c>
      <c r="L145" s="57">
        <f t="shared" si="28"/>
        <v>-0.99060920962199317</v>
      </c>
      <c r="M145" s="57">
        <f t="shared" si="29"/>
        <v>-0.83742845360824736</v>
      </c>
      <c r="R145" s="53"/>
      <c r="S145" s="53"/>
      <c r="T145" s="53"/>
      <c r="U145" s="53"/>
      <c r="V145" s="53"/>
    </row>
    <row r="146" spans="1:22" s="51" customFormat="1" x14ac:dyDescent="0.2">
      <c r="B146" s="66" t="s">
        <v>184</v>
      </c>
      <c r="C146" s="51" t="s">
        <v>185</v>
      </c>
      <c r="D146" s="56">
        <v>3582.25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25"/>
        <v>0</v>
      </c>
      <c r="J146" s="56">
        <f t="shared" si="26"/>
        <v>0</v>
      </c>
      <c r="K146" s="57" t="str">
        <f t="shared" si="27"/>
        <v>NA</v>
      </c>
      <c r="L146" s="57" t="str">
        <f t="shared" si="28"/>
        <v>NA</v>
      </c>
      <c r="M146" s="57" t="str">
        <f t="shared" si="29"/>
        <v>NA</v>
      </c>
      <c r="R146" s="53"/>
      <c r="S146" s="53"/>
      <c r="T146" s="53"/>
      <c r="U146" s="53"/>
      <c r="V146" s="53"/>
    </row>
    <row r="147" spans="1:22" s="51" customFormat="1" x14ac:dyDescent="0.2">
      <c r="B147" s="66" t="s">
        <v>186</v>
      </c>
      <c r="C147" s="51" t="s">
        <v>187</v>
      </c>
      <c r="D147" s="56">
        <v>608769.69000000006</v>
      </c>
      <c r="E147" s="56">
        <v>674833.09000000008</v>
      </c>
      <c r="F147" s="56">
        <v>14743.09</v>
      </c>
      <c r="G147" s="56">
        <v>63552.53</v>
      </c>
      <c r="H147" s="56">
        <v>26658.5</v>
      </c>
      <c r="I147" s="56">
        <f t="shared" si="25"/>
        <v>90211.03</v>
      </c>
      <c r="J147" s="56">
        <f t="shared" si="26"/>
        <v>584622.06000000006</v>
      </c>
      <c r="K147" s="57">
        <f t="shared" si="27"/>
        <v>0.86632097427231969</v>
      </c>
      <c r="L147" s="57">
        <f t="shared" si="28"/>
        <v>-0.97815298298428144</v>
      </c>
      <c r="M147" s="57">
        <f t="shared" si="29"/>
        <v>-0.77397955989383982</v>
      </c>
      <c r="R147" s="53"/>
      <c r="S147" s="53"/>
      <c r="T147" s="53"/>
      <c r="U147" s="53"/>
      <c r="V147" s="53"/>
    </row>
    <row r="148" spans="1:22" s="51" customFormat="1" x14ac:dyDescent="0.2">
      <c r="B148" s="66" t="s">
        <v>189</v>
      </c>
      <c r="C148" s="51" t="s">
        <v>190</v>
      </c>
      <c r="D148" s="56">
        <v>12059</v>
      </c>
      <c r="E148" s="56">
        <v>67059</v>
      </c>
      <c r="F148" s="56">
        <v>443.94</v>
      </c>
      <c r="G148" s="56">
        <v>25502.91</v>
      </c>
      <c r="H148" s="56">
        <v>0</v>
      </c>
      <c r="I148" s="56">
        <f t="shared" si="25"/>
        <v>25502.91</v>
      </c>
      <c r="J148" s="56">
        <f t="shared" si="26"/>
        <v>41556.089999999997</v>
      </c>
      <c r="K148" s="57">
        <f t="shared" si="27"/>
        <v>0.61969444817250474</v>
      </c>
      <c r="L148" s="57">
        <f t="shared" si="28"/>
        <v>-0.99337985952668539</v>
      </c>
      <c r="M148" s="57">
        <f t="shared" si="29"/>
        <v>-8.7266675614011552E-2</v>
      </c>
      <c r="R148" s="53"/>
      <c r="S148" s="53"/>
      <c r="T148" s="53"/>
      <c r="U148" s="53"/>
      <c r="V148" s="53"/>
    </row>
    <row r="149" spans="1:22" s="51" customFormat="1" x14ac:dyDescent="0.2">
      <c r="B149" s="66" t="s">
        <v>191</v>
      </c>
      <c r="C149" s="51" t="s">
        <v>192</v>
      </c>
      <c r="D149" s="56">
        <v>69999</v>
      </c>
      <c r="E149" s="56">
        <v>48999</v>
      </c>
      <c r="F149" s="56">
        <v>2499</v>
      </c>
      <c r="G149" s="56">
        <v>2499</v>
      </c>
      <c r="H149" s="56">
        <v>0</v>
      </c>
      <c r="I149" s="56">
        <f t="shared" si="25"/>
        <v>2499</v>
      </c>
      <c r="J149" s="56">
        <f t="shared" si="26"/>
        <v>46500</v>
      </c>
      <c r="K149" s="57">
        <f t="shared" si="27"/>
        <v>0.94899895916243193</v>
      </c>
      <c r="L149" s="57">
        <f t="shared" si="28"/>
        <v>-0.94899895916243193</v>
      </c>
      <c r="M149" s="57">
        <f t="shared" si="29"/>
        <v>-0.87759750198983655</v>
      </c>
      <c r="R149" s="53"/>
      <c r="S149" s="53"/>
      <c r="T149" s="53"/>
      <c r="U149" s="53"/>
      <c r="V149" s="53"/>
    </row>
    <row r="150" spans="1:22" s="51" customFormat="1" x14ac:dyDescent="0.2">
      <c r="B150" s="66" t="s">
        <v>193</v>
      </c>
      <c r="C150" s="51" t="s">
        <v>194</v>
      </c>
      <c r="D150" s="56">
        <v>3774.95</v>
      </c>
      <c r="E150" s="56">
        <v>3774.95</v>
      </c>
      <c r="F150" s="56">
        <v>0</v>
      </c>
      <c r="G150" s="56">
        <v>3038.41</v>
      </c>
      <c r="H150" s="56">
        <v>0</v>
      </c>
      <c r="I150" s="56">
        <f t="shared" si="25"/>
        <v>3038.41</v>
      </c>
      <c r="J150" s="56">
        <f t="shared" si="26"/>
        <v>736.54</v>
      </c>
      <c r="K150" s="57">
        <f t="shared" si="27"/>
        <v>0.19511251804659666</v>
      </c>
      <c r="L150" s="57">
        <f t="shared" si="28"/>
        <v>-1</v>
      </c>
      <c r="M150" s="57">
        <f t="shared" si="29"/>
        <v>0.93172995668816805</v>
      </c>
      <c r="R150" s="53"/>
      <c r="S150" s="53"/>
      <c r="T150" s="53"/>
      <c r="U150" s="53"/>
      <c r="V150" s="53"/>
    </row>
    <row r="151" spans="1:22" s="51" customFormat="1" x14ac:dyDescent="0.2">
      <c r="B151" s="66" t="s">
        <v>197</v>
      </c>
      <c r="C151" s="51" t="s">
        <v>198</v>
      </c>
      <c r="D151" s="56">
        <v>53582.400000000001</v>
      </c>
      <c r="E151" s="56">
        <v>59582.400000000001</v>
      </c>
      <c r="F151" s="56">
        <v>0</v>
      </c>
      <c r="G151" s="56">
        <v>8533.75</v>
      </c>
      <c r="H151" s="56">
        <v>5270</v>
      </c>
      <c r="I151" s="56">
        <f t="shared" si="25"/>
        <v>13803.75</v>
      </c>
      <c r="J151" s="56">
        <f t="shared" si="26"/>
        <v>45778.65</v>
      </c>
      <c r="K151" s="57">
        <f t="shared" si="27"/>
        <v>0.76832504229436882</v>
      </c>
      <c r="L151" s="57">
        <f t="shared" si="28"/>
        <v>-1</v>
      </c>
      <c r="M151" s="57">
        <f t="shared" si="29"/>
        <v>-0.65625755256585838</v>
      </c>
      <c r="R151" s="53"/>
      <c r="S151" s="53"/>
      <c r="T151" s="53"/>
      <c r="U151" s="53"/>
      <c r="V151" s="53"/>
    </row>
    <row r="152" spans="1:22" s="51" customFormat="1" x14ac:dyDescent="0.2">
      <c r="B152" s="66" t="s">
        <v>201</v>
      </c>
      <c r="C152" s="51" t="s">
        <v>202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f t="shared" si="25"/>
        <v>0</v>
      </c>
      <c r="J152" s="56">
        <f t="shared" si="26"/>
        <v>0</v>
      </c>
      <c r="K152" s="57" t="str">
        <f t="shared" si="27"/>
        <v>NA</v>
      </c>
      <c r="L152" s="57" t="str">
        <f t="shared" si="28"/>
        <v>NA</v>
      </c>
      <c r="M152" s="57" t="str">
        <f t="shared" si="29"/>
        <v>NA</v>
      </c>
      <c r="R152" s="53"/>
      <c r="S152" s="53"/>
      <c r="T152" s="53"/>
      <c r="U152" s="53"/>
      <c r="V152" s="53"/>
    </row>
    <row r="153" spans="1:22" s="51" customFormat="1" x14ac:dyDescent="0.2">
      <c r="B153" s="66" t="s">
        <v>205</v>
      </c>
      <c r="C153" s="51" t="s">
        <v>206</v>
      </c>
      <c r="D153" s="56">
        <v>0</v>
      </c>
      <c r="E153" s="56">
        <v>1000</v>
      </c>
      <c r="F153" s="56">
        <v>0</v>
      </c>
      <c r="G153" s="56">
        <v>0</v>
      </c>
      <c r="H153" s="56">
        <v>784.96</v>
      </c>
      <c r="I153" s="56">
        <f t="shared" si="25"/>
        <v>784.96</v>
      </c>
      <c r="J153" s="56">
        <f t="shared" si="26"/>
        <v>215.03999999999996</v>
      </c>
      <c r="K153" s="57">
        <f t="shared" si="27"/>
        <v>0.21503999999999995</v>
      </c>
      <c r="L153" s="57">
        <f t="shared" si="28"/>
        <v>-1</v>
      </c>
      <c r="M153" s="57">
        <f t="shared" si="29"/>
        <v>-1</v>
      </c>
      <c r="R153" s="53"/>
      <c r="S153" s="53"/>
      <c r="T153" s="53"/>
      <c r="U153" s="53"/>
      <c r="V153" s="53"/>
    </row>
    <row r="154" spans="1:22" s="51" customFormat="1" x14ac:dyDescent="0.2">
      <c r="B154" s="66" t="s">
        <v>211</v>
      </c>
      <c r="C154" s="51" t="s">
        <v>212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25"/>
        <v>0</v>
      </c>
      <c r="J154" s="56">
        <f t="shared" si="26"/>
        <v>0</v>
      </c>
      <c r="K154" s="57" t="str">
        <f t="shared" si="27"/>
        <v>NA</v>
      </c>
      <c r="L154" s="57" t="str">
        <f t="shared" si="28"/>
        <v>NA</v>
      </c>
      <c r="M154" s="57" t="str">
        <f t="shared" si="29"/>
        <v>NA</v>
      </c>
      <c r="R154" s="53"/>
      <c r="S154" s="53"/>
      <c r="T154" s="53"/>
      <c r="U154" s="53"/>
      <c r="V154" s="53"/>
    </row>
    <row r="155" spans="1:22" s="51" customFormat="1" x14ac:dyDescent="0.2">
      <c r="B155" s="66" t="s">
        <v>213</v>
      </c>
      <c r="C155" s="51" t="s">
        <v>214</v>
      </c>
      <c r="D155" s="56">
        <v>6000</v>
      </c>
      <c r="E155" s="56">
        <v>0</v>
      </c>
      <c r="F155" s="56">
        <v>0</v>
      </c>
      <c r="G155" s="56">
        <v>0</v>
      </c>
      <c r="H155" s="56">
        <v>0</v>
      </c>
      <c r="I155" s="56">
        <f t="shared" si="25"/>
        <v>0</v>
      </c>
      <c r="J155" s="56">
        <f t="shared" si="26"/>
        <v>0</v>
      </c>
      <c r="K155" s="57" t="str">
        <f t="shared" si="27"/>
        <v>NA</v>
      </c>
      <c r="L155" s="57" t="str">
        <f t="shared" si="28"/>
        <v>NA</v>
      </c>
      <c r="M155" s="57" t="str">
        <f t="shared" si="29"/>
        <v>NA</v>
      </c>
      <c r="R155" s="53"/>
      <c r="S155" s="53"/>
      <c r="T155" s="53"/>
      <c r="U155" s="53"/>
      <c r="V155" s="53"/>
    </row>
    <row r="156" spans="1:22" s="51" customFormat="1" x14ac:dyDescent="0.2">
      <c r="B156" s="66" t="s">
        <v>247</v>
      </c>
      <c r="C156" s="51" t="s">
        <v>248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f t="shared" si="25"/>
        <v>0</v>
      </c>
      <c r="J156" s="56">
        <f t="shared" si="26"/>
        <v>0</v>
      </c>
      <c r="K156" s="57" t="str">
        <f t="shared" si="27"/>
        <v>NA</v>
      </c>
      <c r="L156" s="57" t="str">
        <f t="shared" si="28"/>
        <v>NA</v>
      </c>
      <c r="M156" s="57" t="str">
        <f t="shared" si="29"/>
        <v>NA</v>
      </c>
      <c r="R156" s="53"/>
      <c r="S156" s="53"/>
      <c r="T156" s="53"/>
      <c r="U156" s="53"/>
      <c r="V156" s="53"/>
    </row>
    <row r="157" spans="1:22" s="51" customFormat="1" x14ac:dyDescent="0.2">
      <c r="B157" s="66" t="s">
        <v>215</v>
      </c>
      <c r="C157" s="51" t="s">
        <v>216</v>
      </c>
      <c r="D157" s="56">
        <v>61772.25</v>
      </c>
      <c r="E157" s="56">
        <v>57890</v>
      </c>
      <c r="F157" s="56">
        <v>1950</v>
      </c>
      <c r="G157" s="56">
        <v>5281.47</v>
      </c>
      <c r="H157" s="56">
        <v>20316</v>
      </c>
      <c r="I157" s="56">
        <f t="shared" si="25"/>
        <v>25597.47</v>
      </c>
      <c r="J157" s="56">
        <f t="shared" si="26"/>
        <v>32292.53</v>
      </c>
      <c r="K157" s="57">
        <f t="shared" si="27"/>
        <v>0.55782570392122988</v>
      </c>
      <c r="L157" s="57">
        <f t="shared" si="28"/>
        <v>-0.96631542580756602</v>
      </c>
      <c r="M157" s="57">
        <f t="shared" si="29"/>
        <v>-0.78104114700293659</v>
      </c>
      <c r="R157" s="53"/>
      <c r="S157" s="53"/>
      <c r="T157" s="53"/>
      <c r="U157" s="53"/>
      <c r="V157" s="53"/>
    </row>
    <row r="158" spans="1:22" s="51" customFormat="1" x14ac:dyDescent="0.2">
      <c r="B158" s="66" t="s">
        <v>217</v>
      </c>
      <c r="C158" s="51" t="s">
        <v>218</v>
      </c>
      <c r="D158" s="56">
        <v>905850</v>
      </c>
      <c r="E158" s="56">
        <v>905850</v>
      </c>
      <c r="F158" s="56">
        <v>0</v>
      </c>
      <c r="G158" s="56">
        <v>0</v>
      </c>
      <c r="H158" s="56">
        <v>0</v>
      </c>
      <c r="I158" s="56">
        <f t="shared" si="25"/>
        <v>0</v>
      </c>
      <c r="J158" s="56">
        <f t="shared" si="26"/>
        <v>905850</v>
      </c>
      <c r="K158" s="57">
        <f t="shared" si="27"/>
        <v>1</v>
      </c>
      <c r="L158" s="57">
        <f t="shared" si="28"/>
        <v>-1</v>
      </c>
      <c r="M158" s="57">
        <f t="shared" si="29"/>
        <v>-1</v>
      </c>
      <c r="R158" s="53"/>
      <c r="S158" s="53"/>
      <c r="T158" s="53"/>
      <c r="U158" s="53"/>
      <c r="V158" s="53"/>
    </row>
    <row r="159" spans="1:22" s="51" customFormat="1" x14ac:dyDescent="0.2">
      <c r="A159" s="63" t="s">
        <v>249</v>
      </c>
      <c r="B159" s="68"/>
      <c r="C159" s="63"/>
      <c r="D159" s="64">
        <v>93507172.170000017</v>
      </c>
      <c r="E159" s="64">
        <v>95256401.450000018</v>
      </c>
      <c r="F159" s="64">
        <v>7428012.4699999988</v>
      </c>
      <c r="G159" s="64">
        <v>25251787.649999995</v>
      </c>
      <c r="H159" s="64">
        <v>2373580.94</v>
      </c>
      <c r="I159" s="64">
        <f t="shared" si="25"/>
        <v>27625368.589999996</v>
      </c>
      <c r="J159" s="64">
        <f t="shared" si="26"/>
        <v>67631032.860000014</v>
      </c>
      <c r="K159" s="65">
        <f t="shared" si="27"/>
        <v>0.7099893742626785</v>
      </c>
      <c r="L159" s="65">
        <f t="shared" si="28"/>
        <v>-0.92202085784335497</v>
      </c>
      <c r="M159" s="65">
        <f t="shared" si="29"/>
        <v>-0.36377724292040248</v>
      </c>
      <c r="R159" s="53"/>
      <c r="S159" s="53"/>
      <c r="T159" s="53"/>
      <c r="U159" s="53"/>
      <c r="V159" s="53"/>
    </row>
    <row r="160" spans="1:22" s="51" customFormat="1" x14ac:dyDescent="0.2">
      <c r="A160" s="51" t="s">
        <v>250</v>
      </c>
      <c r="B160" s="66" t="s">
        <v>101</v>
      </c>
      <c r="C160" s="51" t="s">
        <v>102</v>
      </c>
      <c r="D160" s="56">
        <v>0</v>
      </c>
      <c r="E160" s="56">
        <v>0</v>
      </c>
      <c r="F160" s="56">
        <v>0</v>
      </c>
      <c r="G160" s="56">
        <v>25895.51</v>
      </c>
      <c r="H160" s="56">
        <v>0</v>
      </c>
      <c r="I160" s="56">
        <f t="shared" si="25"/>
        <v>25895.51</v>
      </c>
      <c r="J160" s="56">
        <f t="shared" si="26"/>
        <v>-25895.51</v>
      </c>
      <c r="K160" s="57" t="str">
        <f t="shared" si="27"/>
        <v>NA</v>
      </c>
      <c r="L160" s="57" t="str">
        <f t="shared" si="28"/>
        <v>NA</v>
      </c>
      <c r="M160" s="57" t="str">
        <f t="shared" si="29"/>
        <v>NA</v>
      </c>
      <c r="R160" s="53"/>
      <c r="S160" s="53"/>
      <c r="T160" s="53"/>
      <c r="U160" s="53"/>
      <c r="V160" s="53"/>
    </row>
    <row r="161" spans="2:22" s="51" customFormat="1" x14ac:dyDescent="0.2">
      <c r="B161" s="66" t="s">
        <v>103</v>
      </c>
      <c r="C161" s="51" t="s">
        <v>104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f t="shared" si="25"/>
        <v>0</v>
      </c>
      <c r="J161" s="56">
        <f t="shared" si="26"/>
        <v>0</v>
      </c>
      <c r="K161" s="57" t="str">
        <f t="shared" si="27"/>
        <v>NA</v>
      </c>
      <c r="L161" s="57" t="str">
        <f t="shared" si="28"/>
        <v>NA</v>
      </c>
      <c r="M161" s="57" t="str">
        <f t="shared" si="29"/>
        <v>NA</v>
      </c>
      <c r="R161" s="53"/>
      <c r="S161" s="53"/>
      <c r="T161" s="53"/>
      <c r="U161" s="53"/>
      <c r="V161" s="53"/>
    </row>
    <row r="162" spans="2:22" s="51" customFormat="1" x14ac:dyDescent="0.2">
      <c r="B162" s="66" t="s">
        <v>108</v>
      </c>
      <c r="C162" s="51" t="s">
        <v>109</v>
      </c>
      <c r="D162" s="56">
        <v>15000</v>
      </c>
      <c r="E162" s="56">
        <v>15081.25</v>
      </c>
      <c r="F162" s="56">
        <v>4114.5</v>
      </c>
      <c r="G162" s="56">
        <v>10053.5</v>
      </c>
      <c r="H162" s="56">
        <v>0</v>
      </c>
      <c r="I162" s="56">
        <f t="shared" si="25"/>
        <v>10053.5</v>
      </c>
      <c r="J162" s="56">
        <f t="shared" si="26"/>
        <v>5027.75</v>
      </c>
      <c r="K162" s="57">
        <f t="shared" si="27"/>
        <v>0.33337753833402406</v>
      </c>
      <c r="L162" s="57">
        <f t="shared" si="28"/>
        <v>-0.72717778698715296</v>
      </c>
      <c r="M162" s="57">
        <f t="shared" si="29"/>
        <v>0.59989390799834241</v>
      </c>
      <c r="R162" s="53"/>
      <c r="S162" s="53"/>
      <c r="T162" s="53"/>
      <c r="U162" s="53"/>
      <c r="V162" s="53"/>
    </row>
    <row r="163" spans="2:22" s="51" customFormat="1" x14ac:dyDescent="0.2">
      <c r="B163" s="66" t="s">
        <v>251</v>
      </c>
      <c r="C163" s="51" t="s">
        <v>252</v>
      </c>
      <c r="D163" s="56">
        <v>0</v>
      </c>
      <c r="E163" s="56">
        <v>0</v>
      </c>
      <c r="F163" s="56">
        <v>0</v>
      </c>
      <c r="G163" s="56">
        <v>0</v>
      </c>
      <c r="H163" s="56">
        <v>0</v>
      </c>
      <c r="I163" s="56">
        <f t="shared" si="25"/>
        <v>0</v>
      </c>
      <c r="J163" s="56">
        <f t="shared" si="26"/>
        <v>0</v>
      </c>
      <c r="K163" s="57" t="str">
        <f t="shared" si="27"/>
        <v>NA</v>
      </c>
      <c r="L163" s="57" t="str">
        <f t="shared" si="28"/>
        <v>NA</v>
      </c>
      <c r="M163" s="57" t="str">
        <f t="shared" si="29"/>
        <v>NA</v>
      </c>
      <c r="R163" s="53"/>
      <c r="S163" s="53"/>
      <c r="T163" s="53"/>
      <c r="U163" s="53"/>
      <c r="V163" s="53"/>
    </row>
    <row r="164" spans="2:22" s="51" customFormat="1" x14ac:dyDescent="0.2">
      <c r="B164" s="66" t="s">
        <v>118</v>
      </c>
      <c r="C164" s="51" t="s">
        <v>119</v>
      </c>
      <c r="D164" s="56">
        <v>36041.99</v>
      </c>
      <c r="E164" s="56">
        <v>36041.99</v>
      </c>
      <c r="F164" s="56">
        <v>0</v>
      </c>
      <c r="G164" s="56">
        <v>0</v>
      </c>
      <c r="H164" s="56">
        <v>0</v>
      </c>
      <c r="I164" s="56">
        <f t="shared" si="25"/>
        <v>0</v>
      </c>
      <c r="J164" s="56">
        <f t="shared" si="26"/>
        <v>36041.99</v>
      </c>
      <c r="K164" s="57">
        <f t="shared" si="27"/>
        <v>1</v>
      </c>
      <c r="L164" s="57">
        <f t="shared" si="28"/>
        <v>-1</v>
      </c>
      <c r="M164" s="57">
        <f t="shared" si="29"/>
        <v>-1</v>
      </c>
      <c r="R164" s="53"/>
      <c r="S164" s="53"/>
      <c r="T164" s="53"/>
      <c r="U164" s="53"/>
      <c r="V164" s="53"/>
    </row>
    <row r="165" spans="2:22" s="51" customFormat="1" x14ac:dyDescent="0.2">
      <c r="B165" s="66" t="s">
        <v>120</v>
      </c>
      <c r="C165" s="51" t="s">
        <v>121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25"/>
        <v>0</v>
      </c>
      <c r="J165" s="56">
        <f t="shared" si="26"/>
        <v>0</v>
      </c>
      <c r="K165" s="57" t="str">
        <f t="shared" si="27"/>
        <v>NA</v>
      </c>
      <c r="L165" s="57" t="str">
        <f t="shared" si="28"/>
        <v>NA</v>
      </c>
      <c r="M165" s="57" t="str">
        <f t="shared" si="29"/>
        <v>NA</v>
      </c>
      <c r="R165" s="53"/>
      <c r="S165" s="53"/>
      <c r="T165" s="53"/>
      <c r="U165" s="53"/>
      <c r="V165" s="53"/>
    </row>
    <row r="166" spans="2:22" s="51" customFormat="1" x14ac:dyDescent="0.2">
      <c r="B166" s="66" t="s">
        <v>122</v>
      </c>
      <c r="C166" s="51" t="s">
        <v>123</v>
      </c>
      <c r="D166" s="56"/>
      <c r="E166" s="56"/>
      <c r="F166" s="56">
        <v>0</v>
      </c>
      <c r="G166" s="56">
        <v>0</v>
      </c>
      <c r="H166" s="56">
        <v>0</v>
      </c>
      <c r="I166" s="56">
        <f t="shared" si="25"/>
        <v>0</v>
      </c>
      <c r="J166" s="56">
        <f t="shared" si="26"/>
        <v>0</v>
      </c>
      <c r="K166" s="57" t="str">
        <f t="shared" si="27"/>
        <v>NA</v>
      </c>
      <c r="L166" s="57" t="str">
        <f t="shared" si="28"/>
        <v>NA</v>
      </c>
      <c r="M166" s="57" t="str">
        <f t="shared" si="29"/>
        <v>NA</v>
      </c>
      <c r="R166" s="53"/>
      <c r="S166" s="53"/>
      <c r="T166" s="53"/>
      <c r="U166" s="53"/>
      <c r="V166" s="53"/>
    </row>
    <row r="167" spans="2:22" s="51" customFormat="1" x14ac:dyDescent="0.2">
      <c r="B167" s="66" t="s">
        <v>124</v>
      </c>
      <c r="C167" s="51" t="s">
        <v>125</v>
      </c>
      <c r="D167" s="56"/>
      <c r="E167" s="56"/>
      <c r="F167" s="56">
        <v>0</v>
      </c>
      <c r="G167" s="56">
        <v>0</v>
      </c>
      <c r="H167" s="56">
        <v>0</v>
      </c>
      <c r="I167" s="56">
        <f t="shared" si="25"/>
        <v>0</v>
      </c>
      <c r="J167" s="56">
        <f t="shared" si="26"/>
        <v>0</v>
      </c>
      <c r="K167" s="57" t="str">
        <f t="shared" si="27"/>
        <v>NA</v>
      </c>
      <c r="L167" s="57" t="str">
        <f t="shared" si="28"/>
        <v>NA</v>
      </c>
      <c r="M167" s="57" t="str">
        <f t="shared" si="29"/>
        <v>NA</v>
      </c>
      <c r="R167" s="53"/>
      <c r="S167" s="53"/>
      <c r="T167" s="53"/>
      <c r="U167" s="53"/>
      <c r="V167" s="53"/>
    </row>
    <row r="168" spans="2:22" s="51" customFormat="1" x14ac:dyDescent="0.2">
      <c r="B168" s="66" t="s">
        <v>225</v>
      </c>
      <c r="C168" s="51" t="s">
        <v>226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f t="shared" si="25"/>
        <v>0</v>
      </c>
      <c r="J168" s="56">
        <f t="shared" si="26"/>
        <v>0</v>
      </c>
      <c r="K168" s="57" t="str">
        <f t="shared" si="27"/>
        <v>NA</v>
      </c>
      <c r="L168" s="57" t="str">
        <f t="shared" si="28"/>
        <v>NA</v>
      </c>
      <c r="M168" s="57" t="str">
        <f t="shared" si="29"/>
        <v>NA</v>
      </c>
      <c r="R168" s="53"/>
      <c r="S168" s="53"/>
      <c r="T168" s="53"/>
      <c r="U168" s="53"/>
      <c r="V168" s="53"/>
    </row>
    <row r="169" spans="2:22" s="51" customFormat="1" x14ac:dyDescent="0.2">
      <c r="B169" s="66" t="s">
        <v>128</v>
      </c>
      <c r="C169" s="51" t="s">
        <v>129</v>
      </c>
      <c r="D169" s="56"/>
      <c r="E169" s="56"/>
      <c r="F169" s="56">
        <v>145604.15</v>
      </c>
      <c r="G169" s="56">
        <v>145604.15</v>
      </c>
      <c r="H169" s="56">
        <v>0</v>
      </c>
      <c r="I169" s="56">
        <f t="shared" si="25"/>
        <v>145604.15</v>
      </c>
      <c r="J169" s="56">
        <f t="shared" si="26"/>
        <v>-145604.15</v>
      </c>
      <c r="K169" s="57" t="str">
        <f t="shared" si="27"/>
        <v>NA</v>
      </c>
      <c r="L169" s="57" t="str">
        <f t="shared" si="28"/>
        <v>NA</v>
      </c>
      <c r="M169" s="57" t="str">
        <f t="shared" si="29"/>
        <v>NA</v>
      </c>
      <c r="R169" s="53"/>
      <c r="S169" s="53"/>
      <c r="T169" s="53"/>
      <c r="U169" s="53"/>
      <c r="V169" s="53"/>
    </row>
    <row r="170" spans="2:22" s="51" customFormat="1" x14ac:dyDescent="0.2">
      <c r="B170" s="66" t="s">
        <v>231</v>
      </c>
      <c r="C170" s="51" t="s">
        <v>232</v>
      </c>
      <c r="D170" s="56">
        <v>42563.75</v>
      </c>
      <c r="E170" s="56">
        <v>42563.75</v>
      </c>
      <c r="F170" s="56">
        <v>20745.75</v>
      </c>
      <c r="G170" s="56">
        <v>74832.490000000005</v>
      </c>
      <c r="H170" s="56">
        <v>0</v>
      </c>
      <c r="I170" s="56">
        <f t="shared" si="25"/>
        <v>74832.490000000005</v>
      </c>
      <c r="J170" s="56">
        <f t="shared" si="26"/>
        <v>-32268.740000000005</v>
      </c>
      <c r="K170" s="57">
        <f t="shared" si="27"/>
        <v>-0.75812727966873228</v>
      </c>
      <c r="L170" s="57">
        <f t="shared" si="28"/>
        <v>-0.51259581216410677</v>
      </c>
      <c r="M170" s="57">
        <f t="shared" si="29"/>
        <v>3.219505471204958</v>
      </c>
      <c r="R170" s="53"/>
      <c r="S170" s="53"/>
      <c r="T170" s="53"/>
      <c r="U170" s="53"/>
      <c r="V170" s="53"/>
    </row>
    <row r="171" spans="2:22" s="51" customFormat="1" x14ac:dyDescent="0.2">
      <c r="B171" s="66" t="s">
        <v>253</v>
      </c>
      <c r="C171" s="51" t="s">
        <v>254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f t="shared" si="25"/>
        <v>0</v>
      </c>
      <c r="J171" s="56">
        <f t="shared" si="26"/>
        <v>0</v>
      </c>
      <c r="K171" s="57" t="str">
        <f t="shared" si="27"/>
        <v>NA</v>
      </c>
      <c r="L171" s="57" t="str">
        <f t="shared" si="28"/>
        <v>NA</v>
      </c>
      <c r="M171" s="57" t="str">
        <f t="shared" si="29"/>
        <v>NA</v>
      </c>
      <c r="R171" s="53"/>
      <c r="S171" s="53"/>
      <c r="T171" s="53"/>
      <c r="U171" s="53"/>
      <c r="V171" s="53"/>
    </row>
    <row r="172" spans="2:22" s="51" customFormat="1" x14ac:dyDescent="0.2">
      <c r="B172" s="66" t="s">
        <v>130</v>
      </c>
      <c r="C172" s="51" t="s">
        <v>131</v>
      </c>
      <c r="D172" s="56">
        <v>2724450.41</v>
      </c>
      <c r="E172" s="56">
        <v>2799249.41</v>
      </c>
      <c r="F172" s="56">
        <v>150667.03</v>
      </c>
      <c r="G172" s="56">
        <v>940374.6</v>
      </c>
      <c r="H172" s="56">
        <v>0</v>
      </c>
      <c r="I172" s="56">
        <f t="shared" si="25"/>
        <v>940374.6</v>
      </c>
      <c r="J172" s="56">
        <f t="shared" si="26"/>
        <v>1858874.81</v>
      </c>
      <c r="K172" s="57">
        <f t="shared" si="27"/>
        <v>0.66406187435795505</v>
      </c>
      <c r="L172" s="57">
        <f t="shared" si="28"/>
        <v>-0.94617591792222622</v>
      </c>
      <c r="M172" s="57">
        <f t="shared" si="29"/>
        <v>-0.19374849845909234</v>
      </c>
      <c r="R172" s="53"/>
      <c r="S172" s="53"/>
      <c r="T172" s="53"/>
      <c r="U172" s="53"/>
      <c r="V172" s="53"/>
    </row>
    <row r="173" spans="2:22" s="51" customFormat="1" x14ac:dyDescent="0.2">
      <c r="B173" s="66" t="s">
        <v>233</v>
      </c>
      <c r="C173" s="51" t="s">
        <v>234</v>
      </c>
      <c r="D173" s="56">
        <v>5736551.2200000007</v>
      </c>
      <c r="E173" s="56">
        <v>5736551.2200000007</v>
      </c>
      <c r="F173" s="56">
        <v>171222.77000000002</v>
      </c>
      <c r="G173" s="56">
        <v>2266616.98</v>
      </c>
      <c r="H173" s="56">
        <v>0</v>
      </c>
      <c r="I173" s="56">
        <f t="shared" si="25"/>
        <v>2266616.98</v>
      </c>
      <c r="J173" s="56">
        <f t="shared" si="26"/>
        <v>3469934.2400000007</v>
      </c>
      <c r="K173" s="57">
        <f t="shared" si="27"/>
        <v>0.60488159295124366</v>
      </c>
      <c r="L173" s="57">
        <f t="shared" si="28"/>
        <v>-0.97015231566258031</v>
      </c>
      <c r="M173" s="57">
        <f t="shared" si="29"/>
        <v>-5.1715823082984815E-2</v>
      </c>
      <c r="R173" s="53"/>
      <c r="S173" s="53"/>
      <c r="T173" s="53"/>
      <c r="U173" s="53"/>
      <c r="V173" s="53"/>
    </row>
    <row r="174" spans="2:22" s="51" customFormat="1" x14ac:dyDescent="0.2">
      <c r="B174" s="66" t="s">
        <v>132</v>
      </c>
      <c r="C174" s="51" t="s">
        <v>133</v>
      </c>
      <c r="D174" s="56">
        <v>401957.18</v>
      </c>
      <c r="E174" s="56">
        <v>402875.93</v>
      </c>
      <c r="F174" s="56">
        <v>1523.19</v>
      </c>
      <c r="G174" s="56">
        <v>19781.73</v>
      </c>
      <c r="H174" s="56">
        <v>0</v>
      </c>
      <c r="I174" s="56">
        <f t="shared" si="25"/>
        <v>19781.73</v>
      </c>
      <c r="J174" s="56">
        <f t="shared" si="26"/>
        <v>383094.2</v>
      </c>
      <c r="K174" s="57">
        <f t="shared" si="27"/>
        <v>0.95089870472033422</v>
      </c>
      <c r="L174" s="57">
        <f t="shared" si="28"/>
        <v>-0.99621920823117927</v>
      </c>
      <c r="M174" s="57">
        <f t="shared" si="29"/>
        <v>-0.88215689132880182</v>
      </c>
      <c r="R174" s="53"/>
      <c r="S174" s="53"/>
      <c r="T174" s="53"/>
      <c r="U174" s="53"/>
      <c r="V174" s="53"/>
    </row>
    <row r="175" spans="2:22" s="51" customFormat="1" x14ac:dyDescent="0.2">
      <c r="B175" s="66" t="s">
        <v>134</v>
      </c>
      <c r="C175" s="51" t="s">
        <v>135</v>
      </c>
      <c r="D175" s="56">
        <v>134133.76000000001</v>
      </c>
      <c r="E175" s="56">
        <v>169133.76</v>
      </c>
      <c r="F175" s="56">
        <v>2395.21</v>
      </c>
      <c r="G175" s="56">
        <v>23918.67</v>
      </c>
      <c r="H175" s="56">
        <v>0</v>
      </c>
      <c r="I175" s="56">
        <f t="shared" si="25"/>
        <v>23918.67</v>
      </c>
      <c r="J175" s="56">
        <f t="shared" si="26"/>
        <v>145215.09000000003</v>
      </c>
      <c r="K175" s="57">
        <f t="shared" si="27"/>
        <v>0.858581338226029</v>
      </c>
      <c r="L175" s="57">
        <f t="shared" si="28"/>
        <v>-0.98583836840143568</v>
      </c>
      <c r="M175" s="57">
        <f t="shared" si="29"/>
        <v>-0.66059521174246949</v>
      </c>
      <c r="R175" s="53"/>
      <c r="S175" s="53"/>
      <c r="T175" s="53"/>
      <c r="U175" s="53"/>
      <c r="V175" s="53"/>
    </row>
    <row r="176" spans="2:22" s="51" customFormat="1" x14ac:dyDescent="0.2">
      <c r="B176" s="66" t="s">
        <v>138</v>
      </c>
      <c r="C176" s="51" t="s">
        <v>139</v>
      </c>
      <c r="D176" s="56">
        <v>1134000</v>
      </c>
      <c r="E176" s="56">
        <v>1134000</v>
      </c>
      <c r="F176" s="56">
        <v>95641.680000000008</v>
      </c>
      <c r="G176" s="56">
        <v>360645.66999999993</v>
      </c>
      <c r="H176" s="56">
        <v>0</v>
      </c>
      <c r="I176" s="56">
        <f t="shared" si="25"/>
        <v>360645.66999999993</v>
      </c>
      <c r="J176" s="56">
        <f t="shared" si="26"/>
        <v>773354.33000000007</v>
      </c>
      <c r="K176" s="57">
        <f t="shared" si="27"/>
        <v>0.68197030864197539</v>
      </c>
      <c r="L176" s="57">
        <f t="shared" si="28"/>
        <v>-0.91565989417989413</v>
      </c>
      <c r="M176" s="57">
        <f t="shared" si="29"/>
        <v>-0.23672874074074091</v>
      </c>
      <c r="R176" s="53"/>
      <c r="S176" s="53"/>
      <c r="T176" s="53"/>
      <c r="U176" s="53"/>
      <c r="V176" s="53"/>
    </row>
    <row r="177" spans="2:22" s="51" customFormat="1" x14ac:dyDescent="0.2">
      <c r="B177" s="66" t="s">
        <v>140</v>
      </c>
      <c r="C177" s="51" t="s">
        <v>141</v>
      </c>
      <c r="D177" s="56">
        <v>0</v>
      </c>
      <c r="E177" s="56">
        <v>0</v>
      </c>
      <c r="F177" s="56">
        <v>3710.2599999999998</v>
      </c>
      <c r="G177" s="56">
        <v>12540.640000000005</v>
      </c>
      <c r="H177" s="56">
        <v>0</v>
      </c>
      <c r="I177" s="56">
        <f t="shared" si="25"/>
        <v>12540.640000000005</v>
      </c>
      <c r="J177" s="56">
        <f t="shared" si="26"/>
        <v>-12540.640000000005</v>
      </c>
      <c r="K177" s="57" t="str">
        <f t="shared" si="27"/>
        <v>NA</v>
      </c>
      <c r="L177" s="57" t="str">
        <f t="shared" si="28"/>
        <v>NA</v>
      </c>
      <c r="M177" s="57" t="str">
        <f t="shared" si="29"/>
        <v>NA</v>
      </c>
      <c r="R177" s="53"/>
      <c r="S177" s="53"/>
      <c r="T177" s="53"/>
      <c r="U177" s="53"/>
      <c r="V177" s="53"/>
    </row>
    <row r="178" spans="2:22" s="51" customFormat="1" x14ac:dyDescent="0.2">
      <c r="B178" s="66" t="s">
        <v>142</v>
      </c>
      <c r="C178" s="51" t="s">
        <v>143</v>
      </c>
      <c r="D178" s="56">
        <v>1756392.3800000004</v>
      </c>
      <c r="E178" s="56">
        <v>1771337.3800000004</v>
      </c>
      <c r="F178" s="56">
        <v>152832.99</v>
      </c>
      <c r="G178" s="56">
        <v>703028.46000000008</v>
      </c>
      <c r="H178" s="56">
        <v>0</v>
      </c>
      <c r="I178" s="56">
        <f t="shared" si="25"/>
        <v>703028.46000000008</v>
      </c>
      <c r="J178" s="56">
        <f t="shared" si="26"/>
        <v>1068308.9200000004</v>
      </c>
      <c r="K178" s="57">
        <f t="shared" si="27"/>
        <v>0.60310866357937987</v>
      </c>
      <c r="L178" s="57">
        <f t="shared" si="28"/>
        <v>-0.91371887042772171</v>
      </c>
      <c r="M178" s="57">
        <f t="shared" si="29"/>
        <v>-4.7460792590511551E-2</v>
      </c>
      <c r="R178" s="53"/>
      <c r="S178" s="53"/>
      <c r="T178" s="53"/>
      <c r="U178" s="53"/>
      <c r="V178" s="53"/>
    </row>
    <row r="179" spans="2:22" s="51" customFormat="1" x14ac:dyDescent="0.2">
      <c r="B179" s="66" t="s">
        <v>156</v>
      </c>
      <c r="C179" s="51" t="s">
        <v>157</v>
      </c>
      <c r="D179" s="56">
        <v>241387.24999999997</v>
      </c>
      <c r="E179" s="56">
        <v>241387.24999999997</v>
      </c>
      <c r="F179" s="56">
        <v>5377.45</v>
      </c>
      <c r="G179" s="56">
        <v>60211.849999999991</v>
      </c>
      <c r="H179" s="56">
        <v>0</v>
      </c>
      <c r="I179" s="56">
        <f t="shared" si="25"/>
        <v>60211.849999999991</v>
      </c>
      <c r="J179" s="56">
        <f t="shared" si="26"/>
        <v>181175.39999999997</v>
      </c>
      <c r="K179" s="57">
        <f t="shared" si="27"/>
        <v>0.75055911196635272</v>
      </c>
      <c r="L179" s="57">
        <f t="shared" si="28"/>
        <v>-0.97772272562034646</v>
      </c>
      <c r="M179" s="57">
        <f t="shared" si="29"/>
        <v>-0.40134186871924676</v>
      </c>
      <c r="R179" s="53"/>
      <c r="S179" s="53"/>
      <c r="T179" s="53"/>
      <c r="U179" s="53"/>
      <c r="V179" s="53"/>
    </row>
    <row r="180" spans="2:22" s="51" customFormat="1" x14ac:dyDescent="0.2">
      <c r="B180" s="66" t="s">
        <v>158</v>
      </c>
      <c r="C180" s="51" t="s">
        <v>159</v>
      </c>
      <c r="D180" s="56">
        <v>1487677.6099999992</v>
      </c>
      <c r="E180" s="56">
        <v>1299667.6100000003</v>
      </c>
      <c r="F180" s="56">
        <v>21712.28</v>
      </c>
      <c r="G180" s="56">
        <v>103557.42</v>
      </c>
      <c r="H180" s="56">
        <v>121751.67999999999</v>
      </c>
      <c r="I180" s="56">
        <f t="shared" si="25"/>
        <v>225309.09999999998</v>
      </c>
      <c r="J180" s="56">
        <f t="shared" si="26"/>
        <v>1074358.5100000002</v>
      </c>
      <c r="K180" s="57">
        <f t="shared" si="27"/>
        <v>0.82664098245858408</v>
      </c>
      <c r="L180" s="57">
        <f t="shared" si="28"/>
        <v>-0.98329397468018764</v>
      </c>
      <c r="M180" s="57">
        <f t="shared" si="29"/>
        <v>-0.808768175733794</v>
      </c>
      <c r="R180" s="53"/>
      <c r="S180" s="53"/>
      <c r="T180" s="53"/>
      <c r="U180" s="53"/>
      <c r="V180" s="53"/>
    </row>
    <row r="181" spans="2:22" s="51" customFormat="1" x14ac:dyDescent="0.2">
      <c r="B181" s="66" t="s">
        <v>255</v>
      </c>
      <c r="C181" s="51" t="s">
        <v>256</v>
      </c>
      <c r="D181" s="56">
        <v>90000</v>
      </c>
      <c r="E181" s="56">
        <v>0</v>
      </c>
      <c r="F181" s="56">
        <v>0</v>
      </c>
      <c r="G181" s="56">
        <v>0</v>
      </c>
      <c r="H181" s="56">
        <v>0</v>
      </c>
      <c r="I181" s="56">
        <f t="shared" si="25"/>
        <v>0</v>
      </c>
      <c r="J181" s="56">
        <f t="shared" si="26"/>
        <v>0</v>
      </c>
      <c r="K181" s="57" t="str">
        <f t="shared" si="27"/>
        <v>NA</v>
      </c>
      <c r="L181" s="57" t="str">
        <f t="shared" si="28"/>
        <v>NA</v>
      </c>
      <c r="M181" s="57" t="str">
        <f t="shared" si="29"/>
        <v>NA</v>
      </c>
      <c r="R181" s="53"/>
      <c r="S181" s="53"/>
      <c r="T181" s="53"/>
      <c r="U181" s="53"/>
      <c r="V181" s="53"/>
    </row>
    <row r="182" spans="2:22" s="51" customFormat="1" x14ac:dyDescent="0.2">
      <c r="B182" s="66" t="s">
        <v>257</v>
      </c>
      <c r="C182" s="51" t="s">
        <v>258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f t="shared" si="25"/>
        <v>0</v>
      </c>
      <c r="J182" s="56">
        <f t="shared" si="26"/>
        <v>0</v>
      </c>
      <c r="K182" s="57" t="str">
        <f t="shared" si="27"/>
        <v>NA</v>
      </c>
      <c r="L182" s="57" t="str">
        <f t="shared" si="28"/>
        <v>NA</v>
      </c>
      <c r="M182" s="57" t="str">
        <f t="shared" si="29"/>
        <v>NA</v>
      </c>
      <c r="R182" s="53"/>
      <c r="S182" s="53"/>
      <c r="T182" s="53"/>
      <c r="U182" s="53"/>
      <c r="V182" s="53"/>
    </row>
    <row r="183" spans="2:22" s="51" customFormat="1" x14ac:dyDescent="0.2">
      <c r="B183" s="66" t="s">
        <v>168</v>
      </c>
      <c r="C183" s="51" t="s">
        <v>169</v>
      </c>
      <c r="D183" s="56">
        <v>286272.01</v>
      </c>
      <c r="E183" s="56">
        <v>279659.01</v>
      </c>
      <c r="F183" s="56">
        <v>0</v>
      </c>
      <c r="G183" s="56">
        <v>0</v>
      </c>
      <c r="H183" s="56">
        <v>70571.710000000006</v>
      </c>
      <c r="I183" s="56">
        <f t="shared" si="25"/>
        <v>70571.710000000006</v>
      </c>
      <c r="J183" s="56">
        <f t="shared" si="26"/>
        <v>209087.3</v>
      </c>
      <c r="K183" s="57">
        <f t="shared" si="27"/>
        <v>0.74765086238415845</v>
      </c>
      <c r="L183" s="57">
        <f t="shared" si="28"/>
        <v>-1</v>
      </c>
      <c r="M183" s="57">
        <f t="shared" si="29"/>
        <v>-1</v>
      </c>
      <c r="R183" s="53"/>
      <c r="S183" s="53"/>
      <c r="T183" s="53"/>
      <c r="U183" s="53"/>
      <c r="V183" s="53"/>
    </row>
    <row r="184" spans="2:22" s="51" customFormat="1" x14ac:dyDescent="0.2">
      <c r="B184" s="66" t="s">
        <v>259</v>
      </c>
      <c r="C184" s="51" t="s">
        <v>260</v>
      </c>
      <c r="D184" s="56">
        <v>6066</v>
      </c>
      <c r="E184" s="56">
        <v>6066</v>
      </c>
      <c r="F184" s="56">
        <v>0</v>
      </c>
      <c r="G184" s="56">
        <v>0</v>
      </c>
      <c r="H184" s="56">
        <v>0</v>
      </c>
      <c r="I184" s="56">
        <f t="shared" si="25"/>
        <v>0</v>
      </c>
      <c r="J184" s="56">
        <f t="shared" si="26"/>
        <v>6066</v>
      </c>
      <c r="K184" s="57">
        <f t="shared" si="27"/>
        <v>1</v>
      </c>
      <c r="L184" s="57">
        <f t="shared" si="28"/>
        <v>-1</v>
      </c>
      <c r="M184" s="57">
        <f t="shared" si="29"/>
        <v>-1</v>
      </c>
      <c r="R184" s="53"/>
      <c r="S184" s="53"/>
      <c r="T184" s="53"/>
      <c r="U184" s="53"/>
      <c r="V184" s="53"/>
    </row>
    <row r="185" spans="2:22" s="51" customFormat="1" x14ac:dyDescent="0.2">
      <c r="B185" s="66" t="s">
        <v>170</v>
      </c>
      <c r="C185" s="51" t="s">
        <v>171</v>
      </c>
      <c r="D185" s="56">
        <v>540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25"/>
        <v>0</v>
      </c>
      <c r="J185" s="56">
        <f t="shared" si="26"/>
        <v>0</v>
      </c>
      <c r="K185" s="57" t="str">
        <f t="shared" si="27"/>
        <v>NA</v>
      </c>
      <c r="L185" s="57" t="str">
        <f t="shared" si="28"/>
        <v>NA</v>
      </c>
      <c r="M185" s="57" t="str">
        <f t="shared" si="29"/>
        <v>NA</v>
      </c>
      <c r="R185" s="53"/>
      <c r="S185" s="53"/>
      <c r="T185" s="53"/>
      <c r="U185" s="53"/>
      <c r="V185" s="53"/>
    </row>
    <row r="186" spans="2:22" s="51" customFormat="1" x14ac:dyDescent="0.2">
      <c r="B186" s="66" t="s">
        <v>243</v>
      </c>
      <c r="C186" s="51" t="s">
        <v>244</v>
      </c>
      <c r="D186" s="56">
        <v>0</v>
      </c>
      <c r="E186" s="56">
        <v>1090</v>
      </c>
      <c r="F186" s="56">
        <v>0</v>
      </c>
      <c r="G186" s="56">
        <v>1090</v>
      </c>
      <c r="H186" s="56">
        <v>0</v>
      </c>
      <c r="I186" s="56">
        <f t="shared" si="25"/>
        <v>1090</v>
      </c>
      <c r="J186" s="56">
        <f t="shared" si="26"/>
        <v>0</v>
      </c>
      <c r="K186" s="57">
        <f t="shared" si="27"/>
        <v>0</v>
      </c>
      <c r="L186" s="57">
        <f t="shared" si="28"/>
        <v>-1</v>
      </c>
      <c r="M186" s="57">
        <f t="shared" si="29"/>
        <v>1.4000000000000001</v>
      </c>
      <c r="R186" s="53"/>
      <c r="S186" s="53"/>
      <c r="T186" s="53"/>
      <c r="U186" s="53"/>
      <c r="V186" s="53"/>
    </row>
    <row r="187" spans="2:22" s="51" customFormat="1" x14ac:dyDescent="0.2">
      <c r="B187" s="66" t="s">
        <v>172</v>
      </c>
      <c r="C187" s="51" t="s">
        <v>173</v>
      </c>
      <c r="D187" s="56">
        <v>5175</v>
      </c>
      <c r="E187" s="56">
        <v>5175</v>
      </c>
      <c r="F187" s="56">
        <v>0</v>
      </c>
      <c r="G187" s="56">
        <v>124.65</v>
      </c>
      <c r="H187" s="56">
        <v>0</v>
      </c>
      <c r="I187" s="56">
        <f t="shared" si="25"/>
        <v>124.65</v>
      </c>
      <c r="J187" s="56">
        <f t="shared" si="26"/>
        <v>5050.3500000000004</v>
      </c>
      <c r="K187" s="57">
        <f t="shared" si="27"/>
        <v>0.97591304347826091</v>
      </c>
      <c r="L187" s="57">
        <f t="shared" si="28"/>
        <v>-1</v>
      </c>
      <c r="M187" s="57">
        <f t="shared" si="29"/>
        <v>-0.94219130434782605</v>
      </c>
      <c r="R187" s="53"/>
      <c r="S187" s="53"/>
      <c r="T187" s="53"/>
      <c r="U187" s="53"/>
      <c r="V187" s="53"/>
    </row>
    <row r="188" spans="2:22" s="51" customFormat="1" x14ac:dyDescent="0.2">
      <c r="B188" s="66" t="s">
        <v>174</v>
      </c>
      <c r="C188" s="51" t="s">
        <v>175</v>
      </c>
      <c r="D188" s="56">
        <v>1110000</v>
      </c>
      <c r="E188" s="56">
        <v>1318330</v>
      </c>
      <c r="F188" s="56">
        <v>-468</v>
      </c>
      <c r="G188" s="56">
        <v>1120596.0899999999</v>
      </c>
      <c r="H188" s="56">
        <v>0</v>
      </c>
      <c r="I188" s="56">
        <f t="shared" si="25"/>
        <v>1120596.0899999999</v>
      </c>
      <c r="J188" s="56">
        <f t="shared" si="26"/>
        <v>197733.91000000015</v>
      </c>
      <c r="K188" s="57">
        <f t="shared" si="27"/>
        <v>0.14998817443280527</v>
      </c>
      <c r="L188" s="57">
        <f t="shared" si="28"/>
        <v>-1.0003549945764718</v>
      </c>
      <c r="M188" s="57">
        <f t="shared" si="29"/>
        <v>1.0400283813612676</v>
      </c>
      <c r="R188" s="53"/>
      <c r="S188" s="53"/>
      <c r="T188" s="53"/>
      <c r="U188" s="53"/>
      <c r="V188" s="53"/>
    </row>
    <row r="189" spans="2:22" s="51" customFormat="1" x14ac:dyDescent="0.2">
      <c r="B189" s="66" t="s">
        <v>180</v>
      </c>
      <c r="C189" s="51" t="s">
        <v>181</v>
      </c>
      <c r="D189" s="56">
        <v>299500.2</v>
      </c>
      <c r="E189" s="56">
        <v>296106.71999999997</v>
      </c>
      <c r="F189" s="56">
        <v>2064.5299999999997</v>
      </c>
      <c r="G189" s="56">
        <v>38749.43</v>
      </c>
      <c r="H189" s="56">
        <v>280</v>
      </c>
      <c r="I189" s="56">
        <f t="shared" si="25"/>
        <v>39029.43</v>
      </c>
      <c r="J189" s="56">
        <f t="shared" si="26"/>
        <v>257077.28999999998</v>
      </c>
      <c r="K189" s="57">
        <f t="shared" si="27"/>
        <v>0.86819133993311604</v>
      </c>
      <c r="L189" s="57">
        <f t="shared" si="28"/>
        <v>-0.99302775026517454</v>
      </c>
      <c r="M189" s="57">
        <f t="shared" si="29"/>
        <v>-0.68592866788028317</v>
      </c>
      <c r="R189" s="53"/>
      <c r="S189" s="53"/>
      <c r="T189" s="53"/>
      <c r="U189" s="53"/>
      <c r="V189" s="53"/>
    </row>
    <row r="190" spans="2:22" s="51" customFormat="1" x14ac:dyDescent="0.2">
      <c r="B190" s="66" t="s">
        <v>186</v>
      </c>
      <c r="C190" s="51" t="s">
        <v>187</v>
      </c>
      <c r="D190" s="56">
        <v>257514.25</v>
      </c>
      <c r="E190" s="56">
        <v>385955.25</v>
      </c>
      <c r="F190" s="56">
        <v>6631.8599999999988</v>
      </c>
      <c r="G190" s="56">
        <v>67353.670000000013</v>
      </c>
      <c r="H190" s="56">
        <v>21974.5</v>
      </c>
      <c r="I190" s="56">
        <f t="shared" si="25"/>
        <v>89328.170000000013</v>
      </c>
      <c r="J190" s="56">
        <f t="shared" si="26"/>
        <v>296627.07999999996</v>
      </c>
      <c r="K190" s="57">
        <f t="shared" si="27"/>
        <v>0.76855303820844501</v>
      </c>
      <c r="L190" s="57">
        <f t="shared" si="28"/>
        <v>-0.98281702347616728</v>
      </c>
      <c r="M190" s="57">
        <f t="shared" si="29"/>
        <v>-0.58117214884368062</v>
      </c>
      <c r="R190" s="53"/>
      <c r="S190" s="53"/>
      <c r="T190" s="53"/>
      <c r="U190" s="53"/>
      <c r="V190" s="53"/>
    </row>
    <row r="191" spans="2:22" s="51" customFormat="1" x14ac:dyDescent="0.2">
      <c r="B191" s="66" t="s">
        <v>189</v>
      </c>
      <c r="C191" s="51" t="s">
        <v>190</v>
      </c>
      <c r="D191" s="56">
        <v>55323</v>
      </c>
      <c r="E191" s="56">
        <v>66773</v>
      </c>
      <c r="F191" s="56">
        <v>1587.88</v>
      </c>
      <c r="G191" s="56">
        <v>15111.550000000001</v>
      </c>
      <c r="H191" s="56">
        <v>11035.37</v>
      </c>
      <c r="I191" s="56">
        <f t="shared" si="25"/>
        <v>26146.920000000002</v>
      </c>
      <c r="J191" s="56">
        <f t="shared" si="26"/>
        <v>40626.080000000002</v>
      </c>
      <c r="K191" s="57">
        <f t="shared" si="27"/>
        <v>0.6084207688736466</v>
      </c>
      <c r="L191" s="57">
        <f t="shared" si="28"/>
        <v>-0.97621972953139746</v>
      </c>
      <c r="M191" s="57">
        <f t="shared" si="29"/>
        <v>-0.45685052341515286</v>
      </c>
      <c r="R191" s="53"/>
      <c r="S191" s="53"/>
      <c r="T191" s="53"/>
      <c r="U191" s="53"/>
      <c r="V191" s="53"/>
    </row>
    <row r="192" spans="2:22" s="51" customFormat="1" x14ac:dyDescent="0.2">
      <c r="B192" s="66" t="s">
        <v>191</v>
      </c>
      <c r="C192" s="51" t="s">
        <v>192</v>
      </c>
      <c r="D192" s="56">
        <v>0</v>
      </c>
      <c r="E192" s="56">
        <v>0</v>
      </c>
      <c r="F192" s="56">
        <v>0</v>
      </c>
      <c r="G192" s="56">
        <v>0</v>
      </c>
      <c r="H192" s="56">
        <v>0</v>
      </c>
      <c r="I192" s="56">
        <f t="shared" si="25"/>
        <v>0</v>
      </c>
      <c r="J192" s="56">
        <f t="shared" si="26"/>
        <v>0</v>
      </c>
      <c r="K192" s="57" t="str">
        <f t="shared" si="27"/>
        <v>NA</v>
      </c>
      <c r="L192" s="57" t="str">
        <f t="shared" si="28"/>
        <v>NA</v>
      </c>
      <c r="M192" s="57" t="str">
        <f t="shared" si="29"/>
        <v>NA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193</v>
      </c>
      <c r="C193" s="51" t="s">
        <v>194</v>
      </c>
      <c r="D193" s="56">
        <v>673279.2</v>
      </c>
      <c r="E193" s="56">
        <v>627909.19999999995</v>
      </c>
      <c r="F193" s="56">
        <v>84344.320000000007</v>
      </c>
      <c r="G193" s="56">
        <v>245688.5</v>
      </c>
      <c r="H193" s="56">
        <v>32201.42</v>
      </c>
      <c r="I193" s="56">
        <f t="shared" si="25"/>
        <v>277889.91999999998</v>
      </c>
      <c r="J193" s="56">
        <f t="shared" si="26"/>
        <v>350019.27999999997</v>
      </c>
      <c r="K193" s="57">
        <f t="shared" si="27"/>
        <v>0.55743613885574539</v>
      </c>
      <c r="L193" s="57">
        <f t="shared" si="28"/>
        <v>-0.86567433635309043</v>
      </c>
      <c r="M193" s="57">
        <f t="shared" si="29"/>
        <v>-6.0927280568591695E-2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197</v>
      </c>
      <c r="C194" s="51" t="s">
        <v>198</v>
      </c>
      <c r="D194" s="56">
        <v>17957.7</v>
      </c>
      <c r="E194" s="56">
        <v>27213</v>
      </c>
      <c r="F194" s="56">
        <v>0</v>
      </c>
      <c r="G194" s="56">
        <v>5770</v>
      </c>
      <c r="H194" s="56">
        <v>1272.29</v>
      </c>
      <c r="I194" s="56">
        <f t="shared" si="25"/>
        <v>7042.29</v>
      </c>
      <c r="J194" s="56">
        <f t="shared" si="26"/>
        <v>20170.71</v>
      </c>
      <c r="K194" s="57">
        <f t="shared" si="27"/>
        <v>0.74121596295887993</v>
      </c>
      <c r="L194" s="57">
        <f t="shared" si="28"/>
        <v>-1</v>
      </c>
      <c r="M194" s="57">
        <f t="shared" si="29"/>
        <v>-0.49112556498732224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261</v>
      </c>
      <c r="C195" s="51" t="s">
        <v>262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f t="shared" si="25"/>
        <v>0</v>
      </c>
      <c r="J195" s="56">
        <f t="shared" si="26"/>
        <v>0</v>
      </c>
      <c r="K195" s="57" t="str">
        <f t="shared" si="27"/>
        <v>NA</v>
      </c>
      <c r="L195" s="57" t="str">
        <f t="shared" si="28"/>
        <v>NA</v>
      </c>
      <c r="M195" s="57" t="str">
        <f t="shared" si="29"/>
        <v>NA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205</v>
      </c>
      <c r="C196" s="51" t="s">
        <v>206</v>
      </c>
      <c r="D196" s="56">
        <v>48801.599999999999</v>
      </c>
      <c r="E196" s="56">
        <v>48273.599999999999</v>
      </c>
      <c r="F196" s="56">
        <v>3750</v>
      </c>
      <c r="G196" s="56">
        <v>9868</v>
      </c>
      <c r="H196" s="56">
        <v>12077.91</v>
      </c>
      <c r="I196" s="56">
        <f t="shared" si="25"/>
        <v>21945.91</v>
      </c>
      <c r="J196" s="56">
        <f t="shared" si="26"/>
        <v>26327.69</v>
      </c>
      <c r="K196" s="57">
        <f t="shared" si="27"/>
        <v>0.54538484803287923</v>
      </c>
      <c r="L196" s="57">
        <f t="shared" si="28"/>
        <v>-0.92231778860495173</v>
      </c>
      <c r="M196" s="57">
        <f t="shared" si="29"/>
        <v>-0.50939644029034503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211</v>
      </c>
      <c r="C197" s="51" t="s">
        <v>212</v>
      </c>
      <c r="D197" s="56">
        <v>154985.4</v>
      </c>
      <c r="E197" s="56">
        <v>120485.4</v>
      </c>
      <c r="F197" s="56">
        <v>0</v>
      </c>
      <c r="G197" s="56">
        <v>-11.99</v>
      </c>
      <c r="H197" s="56">
        <v>0</v>
      </c>
      <c r="I197" s="56">
        <f t="shared" si="25"/>
        <v>-11.99</v>
      </c>
      <c r="J197" s="56">
        <f t="shared" si="26"/>
        <v>120497.39</v>
      </c>
      <c r="K197" s="57">
        <f t="shared" si="27"/>
        <v>1.0000995141320028</v>
      </c>
      <c r="L197" s="57">
        <f t="shared" si="28"/>
        <v>-1</v>
      </c>
      <c r="M197" s="57">
        <f t="shared" si="29"/>
        <v>-1.0002388339168065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215</v>
      </c>
      <c r="C198" s="51" t="s">
        <v>216</v>
      </c>
      <c r="D198" s="56">
        <v>80685</v>
      </c>
      <c r="E198" s="56">
        <v>78905</v>
      </c>
      <c r="F198" s="56">
        <v>3202</v>
      </c>
      <c r="G198" s="56">
        <v>13579.99</v>
      </c>
      <c r="H198" s="56">
        <v>178</v>
      </c>
      <c r="I198" s="56">
        <f t="shared" si="25"/>
        <v>13757.99</v>
      </c>
      <c r="J198" s="56">
        <f t="shared" si="26"/>
        <v>65147.01</v>
      </c>
      <c r="K198" s="57">
        <f t="shared" si="27"/>
        <v>0.82563855268994368</v>
      </c>
      <c r="L198" s="57">
        <f t="shared" si="28"/>
        <v>-0.95941955516126987</v>
      </c>
      <c r="M198" s="57">
        <f t="shared" si="29"/>
        <v>-0.58694663202585395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217</v>
      </c>
      <c r="C199" s="51" t="s">
        <v>218</v>
      </c>
      <c r="D199" s="56">
        <v>900000</v>
      </c>
      <c r="E199" s="56">
        <v>900000</v>
      </c>
      <c r="F199" s="56">
        <v>0</v>
      </c>
      <c r="G199" s="56">
        <v>0</v>
      </c>
      <c r="H199" s="56">
        <v>0</v>
      </c>
      <c r="I199" s="56">
        <f t="shared" si="25"/>
        <v>0</v>
      </c>
      <c r="J199" s="56">
        <f t="shared" si="26"/>
        <v>900000</v>
      </c>
      <c r="K199" s="57">
        <f t="shared" si="27"/>
        <v>1</v>
      </c>
      <c r="L199" s="57">
        <f t="shared" si="28"/>
        <v>-1</v>
      </c>
      <c r="M199" s="57">
        <f t="shared" si="29"/>
        <v>-1</v>
      </c>
      <c r="R199" s="53"/>
      <c r="S199" s="53"/>
      <c r="T199" s="53"/>
      <c r="U199" s="53"/>
      <c r="V199" s="53"/>
    </row>
    <row r="200" spans="1:22" s="51" customFormat="1" x14ac:dyDescent="0.2">
      <c r="A200" s="63" t="s">
        <v>263</v>
      </c>
      <c r="B200" s="68"/>
      <c r="C200" s="63"/>
      <c r="D200" s="64">
        <v>17696254.909999996</v>
      </c>
      <c r="E200" s="64">
        <v>17809830.73</v>
      </c>
      <c r="F200" s="64">
        <v>876659.85000000009</v>
      </c>
      <c r="G200" s="64">
        <v>6264981.5599999996</v>
      </c>
      <c r="H200" s="64">
        <v>271342.88</v>
      </c>
      <c r="I200" s="64">
        <f t="shared" si="25"/>
        <v>6536324.4399999995</v>
      </c>
      <c r="J200" s="64">
        <f t="shared" si="26"/>
        <v>11273506.290000001</v>
      </c>
      <c r="K200" s="65">
        <f t="shared" si="27"/>
        <v>0.63299345518260297</v>
      </c>
      <c r="L200" s="65">
        <f t="shared" si="28"/>
        <v>-0.95077663211457142</v>
      </c>
      <c r="M200" s="65">
        <f t="shared" si="29"/>
        <v>-0.15574965467400601</v>
      </c>
      <c r="R200" s="53"/>
      <c r="S200" s="53"/>
      <c r="T200" s="53"/>
      <c r="U200" s="53"/>
      <c r="V200" s="53"/>
    </row>
    <row r="201" spans="1:22" s="51" customFormat="1" x14ac:dyDescent="0.2">
      <c r="A201" s="51" t="s">
        <v>264</v>
      </c>
      <c r="B201" s="66" t="s">
        <v>103</v>
      </c>
      <c r="C201" s="51" t="s">
        <v>104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f t="shared" si="25"/>
        <v>0</v>
      </c>
      <c r="J201" s="56">
        <f t="shared" si="26"/>
        <v>0</v>
      </c>
      <c r="K201" s="57" t="str">
        <f t="shared" si="27"/>
        <v>NA</v>
      </c>
      <c r="L201" s="57" t="str">
        <f t="shared" si="28"/>
        <v>NA</v>
      </c>
      <c r="M201" s="57" t="str">
        <f t="shared" si="29"/>
        <v>NA</v>
      </c>
      <c r="R201" s="53"/>
      <c r="S201" s="53"/>
      <c r="T201" s="53"/>
      <c r="U201" s="53"/>
      <c r="V201" s="53"/>
    </row>
    <row r="202" spans="1:22" s="51" customFormat="1" x14ac:dyDescent="0.2">
      <c r="B202" s="66" t="s">
        <v>105</v>
      </c>
      <c r="C202" s="51" t="s">
        <v>104</v>
      </c>
      <c r="D202" s="56">
        <v>0</v>
      </c>
      <c r="E202" s="56">
        <v>0</v>
      </c>
      <c r="F202" s="56">
        <v>0</v>
      </c>
      <c r="G202" s="56">
        <v>0</v>
      </c>
      <c r="H202" s="56">
        <v>0</v>
      </c>
      <c r="I202" s="56">
        <f t="shared" si="25"/>
        <v>0</v>
      </c>
      <c r="J202" s="56">
        <f t="shared" si="26"/>
        <v>0</v>
      </c>
      <c r="K202" s="57" t="str">
        <f t="shared" si="27"/>
        <v>NA</v>
      </c>
      <c r="L202" s="57" t="str">
        <f t="shared" si="28"/>
        <v>NA</v>
      </c>
      <c r="M202" s="57" t="str">
        <f t="shared" si="29"/>
        <v>NA</v>
      </c>
      <c r="R202" s="53"/>
      <c r="S202" s="53"/>
      <c r="T202" s="53"/>
      <c r="U202" s="53"/>
      <c r="V202" s="53"/>
    </row>
    <row r="203" spans="1:22" s="51" customFormat="1" x14ac:dyDescent="0.2">
      <c r="B203" s="66" t="s">
        <v>108</v>
      </c>
      <c r="C203" s="51" t="s">
        <v>109</v>
      </c>
      <c r="D203" s="56">
        <v>6500</v>
      </c>
      <c r="E203" s="56">
        <v>6500</v>
      </c>
      <c r="F203" s="56">
        <v>0</v>
      </c>
      <c r="G203" s="56">
        <v>0</v>
      </c>
      <c r="H203" s="56">
        <v>0</v>
      </c>
      <c r="I203" s="56">
        <f t="shared" si="25"/>
        <v>0</v>
      </c>
      <c r="J203" s="56">
        <f t="shared" si="26"/>
        <v>6500</v>
      </c>
      <c r="K203" s="57">
        <f t="shared" si="27"/>
        <v>1</v>
      </c>
      <c r="L203" s="57">
        <f t="shared" si="28"/>
        <v>-1</v>
      </c>
      <c r="M203" s="57">
        <f t="shared" si="29"/>
        <v>-1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130</v>
      </c>
      <c r="C204" s="51" t="s">
        <v>131</v>
      </c>
      <c r="D204" s="56">
        <v>38474.86</v>
      </c>
      <c r="E204" s="56">
        <v>38474.86</v>
      </c>
      <c r="F204" s="56">
        <v>0</v>
      </c>
      <c r="G204" s="56">
        <v>0</v>
      </c>
      <c r="H204" s="56">
        <v>0</v>
      </c>
      <c r="I204" s="56">
        <f t="shared" si="25"/>
        <v>0</v>
      </c>
      <c r="J204" s="56">
        <f t="shared" si="26"/>
        <v>38474.86</v>
      </c>
      <c r="K204" s="57">
        <f t="shared" si="27"/>
        <v>1</v>
      </c>
      <c r="L204" s="57">
        <f t="shared" si="28"/>
        <v>-1</v>
      </c>
      <c r="M204" s="57">
        <f t="shared" si="29"/>
        <v>-1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132</v>
      </c>
      <c r="C205" s="51" t="s">
        <v>133</v>
      </c>
      <c r="D205" s="56">
        <v>0</v>
      </c>
      <c r="E205" s="56">
        <v>0</v>
      </c>
      <c r="F205" s="56">
        <v>0</v>
      </c>
      <c r="G205" s="56">
        <v>600</v>
      </c>
      <c r="H205" s="56">
        <v>0</v>
      </c>
      <c r="I205" s="56">
        <f t="shared" si="25"/>
        <v>600</v>
      </c>
      <c r="J205" s="56">
        <f t="shared" si="26"/>
        <v>-600</v>
      </c>
      <c r="K205" s="57" t="str">
        <f t="shared" si="27"/>
        <v>NA</v>
      </c>
      <c r="L205" s="57" t="str">
        <f t="shared" si="28"/>
        <v>NA</v>
      </c>
      <c r="M205" s="57" t="str">
        <f t="shared" si="29"/>
        <v>NA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156</v>
      </c>
      <c r="C206" s="51" t="s">
        <v>157</v>
      </c>
      <c r="D206" s="56">
        <v>1154.25</v>
      </c>
      <c r="E206" s="56">
        <v>1154.25</v>
      </c>
      <c r="F206" s="56">
        <v>0</v>
      </c>
      <c r="G206" s="56">
        <v>15.9</v>
      </c>
      <c r="H206" s="56">
        <v>0</v>
      </c>
      <c r="I206" s="56">
        <f t="shared" si="25"/>
        <v>15.9</v>
      </c>
      <c r="J206" s="56">
        <f t="shared" si="26"/>
        <v>1138.3499999999999</v>
      </c>
      <c r="K206" s="57">
        <f t="shared" si="27"/>
        <v>0.98622482131254052</v>
      </c>
      <c r="L206" s="57">
        <f t="shared" si="28"/>
        <v>-1</v>
      </c>
      <c r="M206" s="57">
        <f t="shared" si="29"/>
        <v>-0.96693957115009754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158</v>
      </c>
      <c r="C207" s="51" t="s">
        <v>159</v>
      </c>
      <c r="D207" s="56">
        <v>41940</v>
      </c>
      <c r="E207" s="56">
        <v>41940</v>
      </c>
      <c r="F207" s="56">
        <v>4500</v>
      </c>
      <c r="G207" s="56">
        <v>4500</v>
      </c>
      <c r="H207" s="56">
        <v>21500</v>
      </c>
      <c r="I207" s="56">
        <f t="shared" si="25"/>
        <v>26000</v>
      </c>
      <c r="J207" s="56">
        <f t="shared" si="26"/>
        <v>15940</v>
      </c>
      <c r="K207" s="57">
        <f t="shared" si="27"/>
        <v>0.38006676204101097</v>
      </c>
      <c r="L207" s="57">
        <f t="shared" si="28"/>
        <v>-0.89270386266094426</v>
      </c>
      <c r="M207" s="57">
        <f t="shared" si="29"/>
        <v>-0.74248927038626611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180</v>
      </c>
      <c r="C208" s="51" t="s">
        <v>181</v>
      </c>
      <c r="D208" s="56">
        <v>18500</v>
      </c>
      <c r="E208" s="56">
        <v>24500</v>
      </c>
      <c r="F208" s="56">
        <v>1904.22</v>
      </c>
      <c r="G208" s="56">
        <v>2604.8200000000002</v>
      </c>
      <c r="H208" s="56">
        <v>0</v>
      </c>
      <c r="I208" s="56">
        <f t="shared" si="25"/>
        <v>2604.8200000000002</v>
      </c>
      <c r="J208" s="56">
        <f t="shared" si="26"/>
        <v>21895.18</v>
      </c>
      <c r="K208" s="57">
        <f t="shared" si="27"/>
        <v>0.89368081632653062</v>
      </c>
      <c r="L208" s="57">
        <f t="shared" si="28"/>
        <v>-0.9222767346938775</v>
      </c>
      <c r="M208" s="57">
        <f t="shared" si="29"/>
        <v>-0.74483395918367357</v>
      </c>
      <c r="R208" s="53"/>
      <c r="S208" s="53"/>
      <c r="T208" s="53"/>
      <c r="U208" s="53"/>
      <c r="V208" s="53"/>
    </row>
    <row r="209" spans="1:22" s="51" customFormat="1" x14ac:dyDescent="0.2">
      <c r="B209" s="66" t="s">
        <v>186</v>
      </c>
      <c r="C209" s="51" t="s">
        <v>187</v>
      </c>
      <c r="D209" s="56">
        <v>3375</v>
      </c>
      <c r="E209" s="56">
        <v>5619</v>
      </c>
      <c r="F209" s="56">
        <v>0</v>
      </c>
      <c r="G209" s="56">
        <v>0</v>
      </c>
      <c r="H209" s="56">
        <v>0</v>
      </c>
      <c r="I209" s="56">
        <f t="shared" si="25"/>
        <v>0</v>
      </c>
      <c r="J209" s="56">
        <f t="shared" si="26"/>
        <v>5619</v>
      </c>
      <c r="K209" s="57">
        <f t="shared" si="27"/>
        <v>1</v>
      </c>
      <c r="L209" s="57">
        <f t="shared" si="28"/>
        <v>-1</v>
      </c>
      <c r="M209" s="57">
        <f t="shared" si="29"/>
        <v>-1</v>
      </c>
      <c r="R209" s="53"/>
      <c r="S209" s="53"/>
      <c r="T209" s="53"/>
      <c r="U209" s="53"/>
      <c r="V209" s="53"/>
    </row>
    <row r="210" spans="1:22" s="51" customFormat="1" x14ac:dyDescent="0.2">
      <c r="B210" s="66" t="s">
        <v>205</v>
      </c>
      <c r="C210" s="51" t="s">
        <v>206</v>
      </c>
      <c r="D210" s="56">
        <v>22943.25</v>
      </c>
      <c r="E210" s="56">
        <v>23235.25</v>
      </c>
      <c r="F210" s="56">
        <v>0</v>
      </c>
      <c r="G210" s="56">
        <v>0</v>
      </c>
      <c r="H210" s="56">
        <v>0</v>
      </c>
      <c r="I210" s="56">
        <f t="shared" si="25"/>
        <v>0</v>
      </c>
      <c r="J210" s="56">
        <f t="shared" si="26"/>
        <v>23235.25</v>
      </c>
      <c r="K210" s="57">
        <f t="shared" si="27"/>
        <v>1</v>
      </c>
      <c r="L210" s="57">
        <f t="shared" si="28"/>
        <v>-1</v>
      </c>
      <c r="M210" s="57">
        <f t="shared" si="29"/>
        <v>-1</v>
      </c>
      <c r="R210" s="53"/>
      <c r="S210" s="53"/>
      <c r="T210" s="53"/>
      <c r="U210" s="53"/>
      <c r="V210" s="53"/>
    </row>
    <row r="211" spans="1:22" s="51" customFormat="1" x14ac:dyDescent="0.2">
      <c r="B211" s="66" t="s">
        <v>215</v>
      </c>
      <c r="C211" s="51" t="s">
        <v>216</v>
      </c>
      <c r="D211" s="56">
        <v>9000</v>
      </c>
      <c r="E211" s="56">
        <v>9000</v>
      </c>
      <c r="F211" s="56">
        <v>0</v>
      </c>
      <c r="G211" s="56">
        <v>2225</v>
      </c>
      <c r="H211" s="56">
        <v>1115</v>
      </c>
      <c r="I211" s="56">
        <f t="shared" si="25"/>
        <v>3340</v>
      </c>
      <c r="J211" s="56">
        <f t="shared" si="26"/>
        <v>5660</v>
      </c>
      <c r="K211" s="57">
        <f t="shared" si="27"/>
        <v>0.62888888888888894</v>
      </c>
      <c r="L211" s="57">
        <f t="shared" si="28"/>
        <v>-1</v>
      </c>
      <c r="M211" s="57">
        <f t="shared" si="29"/>
        <v>-0.40666666666666668</v>
      </c>
      <c r="R211" s="53"/>
      <c r="S211" s="53"/>
      <c r="T211" s="53"/>
      <c r="U211" s="53"/>
      <c r="V211" s="53"/>
    </row>
    <row r="212" spans="1:22" s="51" customFormat="1" x14ac:dyDescent="0.2">
      <c r="B212" s="66" t="s">
        <v>217</v>
      </c>
      <c r="C212" s="51" t="s">
        <v>218</v>
      </c>
      <c r="D212" s="56">
        <v>900000</v>
      </c>
      <c r="E212" s="56">
        <v>900000</v>
      </c>
      <c r="F212" s="56">
        <v>0</v>
      </c>
      <c r="G212" s="56">
        <v>0</v>
      </c>
      <c r="H212" s="56">
        <v>0</v>
      </c>
      <c r="I212" s="56">
        <f t="shared" si="25"/>
        <v>0</v>
      </c>
      <c r="J212" s="56">
        <f t="shared" si="26"/>
        <v>900000</v>
      </c>
      <c r="K212" s="57">
        <f t="shared" si="27"/>
        <v>1</v>
      </c>
      <c r="L212" s="57">
        <f t="shared" si="28"/>
        <v>-1</v>
      </c>
      <c r="M212" s="57">
        <f t="shared" si="29"/>
        <v>-1</v>
      </c>
      <c r="R212" s="53"/>
      <c r="S212" s="53"/>
      <c r="T212" s="53"/>
      <c r="U212" s="53"/>
      <c r="V212" s="53"/>
    </row>
    <row r="213" spans="1:22" s="51" customFormat="1" x14ac:dyDescent="0.2">
      <c r="A213" s="63" t="s">
        <v>265</v>
      </c>
      <c r="B213" s="68"/>
      <c r="C213" s="63"/>
      <c r="D213" s="64">
        <v>1041887.36</v>
      </c>
      <c r="E213" s="64">
        <v>1050423.3599999999</v>
      </c>
      <c r="F213" s="64">
        <v>6404.22</v>
      </c>
      <c r="G213" s="64">
        <v>9945.7199999999993</v>
      </c>
      <c r="H213" s="64">
        <v>22615</v>
      </c>
      <c r="I213" s="64">
        <f t="shared" si="25"/>
        <v>32560.720000000001</v>
      </c>
      <c r="J213" s="64">
        <f t="shared" si="26"/>
        <v>1017862.6399999999</v>
      </c>
      <c r="K213" s="65">
        <f t="shared" si="27"/>
        <v>0.96900228875336514</v>
      </c>
      <c r="L213" s="65">
        <f t="shared" si="28"/>
        <v>-0.99390320108646479</v>
      </c>
      <c r="M213" s="65">
        <f t="shared" si="29"/>
        <v>-0.97727608799560595</v>
      </c>
      <c r="R213" s="53"/>
      <c r="S213" s="53"/>
      <c r="T213" s="53"/>
      <c r="U213" s="53"/>
      <c r="V213" s="53"/>
    </row>
    <row r="214" spans="1:22" s="51" customFormat="1" x14ac:dyDescent="0.2">
      <c r="A214" s="51" t="s">
        <v>266</v>
      </c>
      <c r="B214" s="66" t="s">
        <v>108</v>
      </c>
      <c r="C214" s="51" t="s">
        <v>109</v>
      </c>
      <c r="D214" s="56"/>
      <c r="E214" s="56"/>
      <c r="F214" s="56">
        <v>0</v>
      </c>
      <c r="G214" s="56">
        <v>0</v>
      </c>
      <c r="H214" s="56">
        <v>0</v>
      </c>
      <c r="I214" s="56">
        <f t="shared" si="25"/>
        <v>0</v>
      </c>
      <c r="J214" s="56">
        <f t="shared" si="26"/>
        <v>0</v>
      </c>
      <c r="K214" s="57" t="str">
        <f t="shared" si="27"/>
        <v>NA</v>
      </c>
      <c r="L214" s="57" t="str">
        <f t="shared" si="28"/>
        <v>NA</v>
      </c>
      <c r="M214" s="57" t="str">
        <f t="shared" si="29"/>
        <v>NA</v>
      </c>
      <c r="R214" s="53"/>
      <c r="S214" s="53"/>
      <c r="T214" s="53"/>
      <c r="U214" s="53"/>
      <c r="V214" s="53"/>
    </row>
    <row r="215" spans="1:22" s="51" customFormat="1" x14ac:dyDescent="0.2">
      <c r="B215" s="66" t="s">
        <v>118</v>
      </c>
      <c r="C215" s="51" t="s">
        <v>119</v>
      </c>
      <c r="D215" s="56">
        <v>138374.75</v>
      </c>
      <c r="E215" s="56">
        <v>138374.75</v>
      </c>
      <c r="F215" s="56">
        <v>5864.91</v>
      </c>
      <c r="G215" s="56">
        <v>52684.56</v>
      </c>
      <c r="H215" s="56">
        <v>0</v>
      </c>
      <c r="I215" s="56">
        <f t="shared" si="25"/>
        <v>52684.56</v>
      </c>
      <c r="J215" s="56">
        <f t="shared" si="26"/>
        <v>85690.19</v>
      </c>
      <c r="K215" s="57">
        <f t="shared" si="27"/>
        <v>0.6192617511504086</v>
      </c>
      <c r="L215" s="57">
        <f t="shared" si="28"/>
        <v>-0.95761574998328813</v>
      </c>
      <c r="M215" s="57">
        <f t="shared" si="29"/>
        <v>-8.622820276098056E-2</v>
      </c>
      <c r="R215" s="53"/>
      <c r="S215" s="53"/>
      <c r="T215" s="53"/>
      <c r="U215" s="53"/>
      <c r="V215" s="53"/>
    </row>
    <row r="216" spans="1:22" s="51" customFormat="1" x14ac:dyDescent="0.2">
      <c r="B216" s="66" t="s">
        <v>267</v>
      </c>
      <c r="C216" s="51" t="s">
        <v>268</v>
      </c>
      <c r="D216" s="56">
        <v>10418429.26</v>
      </c>
      <c r="E216" s="56">
        <v>10418429.26</v>
      </c>
      <c r="F216" s="56">
        <v>873499.80000000016</v>
      </c>
      <c r="G216" s="56">
        <v>2679565.5100000002</v>
      </c>
      <c r="H216" s="56">
        <v>0</v>
      </c>
      <c r="I216" s="56">
        <f t="shared" si="25"/>
        <v>2679565.5100000002</v>
      </c>
      <c r="J216" s="56">
        <f t="shared" si="26"/>
        <v>7738863.75</v>
      </c>
      <c r="K216" s="57">
        <f t="shared" si="27"/>
        <v>0.74280523069943083</v>
      </c>
      <c r="L216" s="57">
        <f t="shared" si="28"/>
        <v>-0.91615820598277009</v>
      </c>
      <c r="M216" s="57">
        <f t="shared" si="29"/>
        <v>-0.38273255367863379</v>
      </c>
      <c r="R216" s="53"/>
      <c r="S216" s="53"/>
      <c r="T216" s="53"/>
      <c r="U216" s="53"/>
      <c r="V216" s="53"/>
    </row>
    <row r="217" spans="1:22" s="51" customFormat="1" x14ac:dyDescent="0.2">
      <c r="B217" s="66" t="s">
        <v>130</v>
      </c>
      <c r="C217" s="51" t="s">
        <v>131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si="25"/>
        <v>0</v>
      </c>
      <c r="J217" s="56">
        <f t="shared" si="26"/>
        <v>0</v>
      </c>
      <c r="K217" s="57" t="str">
        <f t="shared" si="27"/>
        <v>NA</v>
      </c>
      <c r="L217" s="57" t="str">
        <f t="shared" si="28"/>
        <v>NA</v>
      </c>
      <c r="M217" s="57" t="str">
        <f t="shared" si="29"/>
        <v>NA</v>
      </c>
      <c r="R217" s="53"/>
      <c r="S217" s="53"/>
      <c r="T217" s="53"/>
      <c r="U217" s="53"/>
      <c r="V217" s="53"/>
    </row>
    <row r="218" spans="1:22" s="51" customFormat="1" x14ac:dyDescent="0.2">
      <c r="B218" s="66" t="s">
        <v>233</v>
      </c>
      <c r="C218" s="51" t="s">
        <v>234</v>
      </c>
      <c r="D218" s="56"/>
      <c r="E218" s="56"/>
      <c r="F218" s="56">
        <v>0</v>
      </c>
      <c r="G218" s="56">
        <v>0</v>
      </c>
      <c r="H218" s="56">
        <v>0</v>
      </c>
      <c r="I218" s="56">
        <f t="shared" si="25"/>
        <v>0</v>
      </c>
      <c r="J218" s="56">
        <f t="shared" si="26"/>
        <v>0</v>
      </c>
      <c r="K218" s="57" t="str">
        <f t="shared" si="27"/>
        <v>NA</v>
      </c>
      <c r="L218" s="57" t="str">
        <f t="shared" si="28"/>
        <v>NA</v>
      </c>
      <c r="M218" s="57" t="str">
        <f t="shared" si="29"/>
        <v>NA</v>
      </c>
      <c r="R218" s="53"/>
      <c r="S218" s="53"/>
      <c r="T218" s="53"/>
      <c r="U218" s="53"/>
      <c r="V218" s="53"/>
    </row>
    <row r="219" spans="1:22" s="51" customFormat="1" x14ac:dyDescent="0.2">
      <c r="B219" s="66" t="s">
        <v>132</v>
      </c>
      <c r="C219" s="51" t="s">
        <v>133</v>
      </c>
      <c r="D219" s="56">
        <v>357496.42</v>
      </c>
      <c r="E219" s="56">
        <v>357496.42</v>
      </c>
      <c r="F219" s="56">
        <v>0</v>
      </c>
      <c r="G219" s="56">
        <v>0</v>
      </c>
      <c r="H219" s="56">
        <v>0</v>
      </c>
      <c r="I219" s="56">
        <f t="shared" si="25"/>
        <v>0</v>
      </c>
      <c r="J219" s="56">
        <f t="shared" si="26"/>
        <v>357496.42</v>
      </c>
      <c r="K219" s="57">
        <f t="shared" si="27"/>
        <v>1</v>
      </c>
      <c r="L219" s="57">
        <f t="shared" si="28"/>
        <v>-1</v>
      </c>
      <c r="M219" s="57">
        <f t="shared" si="29"/>
        <v>-1</v>
      </c>
      <c r="R219" s="53"/>
      <c r="S219" s="53"/>
      <c r="T219" s="53"/>
      <c r="U219" s="53"/>
      <c r="V219" s="53"/>
    </row>
    <row r="220" spans="1:22" s="51" customFormat="1" x14ac:dyDescent="0.2">
      <c r="B220" s="66" t="s">
        <v>138</v>
      </c>
      <c r="C220" s="51" t="s">
        <v>139</v>
      </c>
      <c r="D220" s="56">
        <v>1728000</v>
      </c>
      <c r="E220" s="56">
        <v>1728000</v>
      </c>
      <c r="F220" s="56">
        <v>168735</v>
      </c>
      <c r="G220" s="56">
        <v>513145</v>
      </c>
      <c r="H220" s="56">
        <v>0</v>
      </c>
      <c r="I220" s="56">
        <f t="shared" si="25"/>
        <v>513145</v>
      </c>
      <c r="J220" s="56">
        <f t="shared" si="26"/>
        <v>1214855</v>
      </c>
      <c r="K220" s="57">
        <f t="shared" si="27"/>
        <v>0.70304108796296294</v>
      </c>
      <c r="L220" s="57">
        <f t="shared" si="28"/>
        <v>-0.90235243055555558</v>
      </c>
      <c r="M220" s="57">
        <f t="shared" si="29"/>
        <v>-0.2872986111111111</v>
      </c>
      <c r="R220" s="53"/>
      <c r="S220" s="53"/>
      <c r="T220" s="53"/>
      <c r="U220" s="53"/>
      <c r="V220" s="53"/>
    </row>
    <row r="221" spans="1:22" s="51" customFormat="1" x14ac:dyDescent="0.2">
      <c r="B221" s="66" t="s">
        <v>140</v>
      </c>
      <c r="C221" s="51" t="s">
        <v>141</v>
      </c>
      <c r="D221" s="56">
        <v>0</v>
      </c>
      <c r="E221" s="56">
        <v>0</v>
      </c>
      <c r="F221" s="56">
        <v>246.39000000000001</v>
      </c>
      <c r="G221" s="56">
        <v>808.63</v>
      </c>
      <c r="H221" s="56">
        <v>0</v>
      </c>
      <c r="I221" s="56">
        <f t="shared" si="25"/>
        <v>808.63</v>
      </c>
      <c r="J221" s="56">
        <f t="shared" si="26"/>
        <v>-808.63</v>
      </c>
      <c r="K221" s="57" t="str">
        <f t="shared" si="27"/>
        <v>NA</v>
      </c>
      <c r="L221" s="57" t="str">
        <f t="shared" si="28"/>
        <v>NA</v>
      </c>
      <c r="M221" s="57" t="str">
        <f t="shared" si="29"/>
        <v>NA</v>
      </c>
      <c r="R221" s="53"/>
      <c r="S221" s="53"/>
      <c r="T221" s="53"/>
      <c r="U221" s="53"/>
      <c r="V221" s="53"/>
    </row>
    <row r="222" spans="1:22" s="51" customFormat="1" x14ac:dyDescent="0.2">
      <c r="B222" s="66" t="s">
        <v>142</v>
      </c>
      <c r="C222" s="51" t="s">
        <v>143</v>
      </c>
      <c r="D222" s="56">
        <v>2178683.2000000058</v>
      </c>
      <c r="E222" s="56">
        <v>2178683.2000000058</v>
      </c>
      <c r="F222" s="56">
        <v>170551.15000000002</v>
      </c>
      <c r="G222" s="56">
        <v>530618.14000000013</v>
      </c>
      <c r="H222" s="56">
        <v>0</v>
      </c>
      <c r="I222" s="56">
        <f t="shared" si="25"/>
        <v>530618.14000000013</v>
      </c>
      <c r="J222" s="56">
        <f t="shared" si="26"/>
        <v>1648065.0600000056</v>
      </c>
      <c r="K222" s="57">
        <f t="shared" si="27"/>
        <v>0.75645007039114331</v>
      </c>
      <c r="L222" s="57">
        <f t="shared" si="28"/>
        <v>-0.92171824246866207</v>
      </c>
      <c r="M222" s="57">
        <f t="shared" si="29"/>
        <v>-0.41548016893874384</v>
      </c>
      <c r="R222" s="53"/>
      <c r="S222" s="53"/>
      <c r="T222" s="53"/>
      <c r="U222" s="53"/>
      <c r="V222" s="53"/>
    </row>
    <row r="223" spans="1:22" s="51" customFormat="1" x14ac:dyDescent="0.2">
      <c r="B223" s="66" t="s">
        <v>144</v>
      </c>
      <c r="C223" s="51" t="s">
        <v>145</v>
      </c>
      <c r="D223" s="56">
        <v>937.5</v>
      </c>
      <c r="E223" s="56">
        <v>937.5</v>
      </c>
      <c r="F223" s="56">
        <v>0</v>
      </c>
      <c r="G223" s="56">
        <v>0</v>
      </c>
      <c r="H223" s="56">
        <v>0</v>
      </c>
      <c r="I223" s="56">
        <f t="shared" si="25"/>
        <v>0</v>
      </c>
      <c r="J223" s="56">
        <f t="shared" si="26"/>
        <v>937.5</v>
      </c>
      <c r="K223" s="57">
        <f t="shared" si="27"/>
        <v>1</v>
      </c>
      <c r="L223" s="57">
        <f t="shared" si="28"/>
        <v>-1</v>
      </c>
      <c r="M223" s="57">
        <f t="shared" si="29"/>
        <v>-1</v>
      </c>
      <c r="R223" s="53"/>
      <c r="S223" s="53"/>
      <c r="T223" s="53"/>
      <c r="U223" s="53"/>
      <c r="V223" s="53"/>
    </row>
    <row r="224" spans="1:22" s="51" customFormat="1" x14ac:dyDescent="0.2">
      <c r="B224" s="66" t="s">
        <v>156</v>
      </c>
      <c r="C224" s="51" t="s">
        <v>157</v>
      </c>
      <c r="D224" s="56">
        <v>289212.74000000051</v>
      </c>
      <c r="E224" s="56">
        <v>289212.74000000051</v>
      </c>
      <c r="F224" s="56">
        <v>35560.239999999976</v>
      </c>
      <c r="G224" s="56">
        <v>109649.03999999998</v>
      </c>
      <c r="H224" s="56">
        <v>0</v>
      </c>
      <c r="I224" s="56">
        <f t="shared" si="25"/>
        <v>109649.03999999998</v>
      </c>
      <c r="J224" s="56">
        <f t="shared" si="26"/>
        <v>179563.70000000054</v>
      </c>
      <c r="K224" s="57">
        <f t="shared" si="27"/>
        <v>0.62087064352697674</v>
      </c>
      <c r="L224" s="57">
        <f t="shared" si="28"/>
        <v>-0.87704469727025192</v>
      </c>
      <c r="M224" s="57">
        <f t="shared" si="29"/>
        <v>-9.0089544464744181E-2</v>
      </c>
      <c r="R224" s="53"/>
      <c r="S224" s="53"/>
      <c r="T224" s="53"/>
      <c r="U224" s="53"/>
      <c r="V224" s="53"/>
    </row>
    <row r="225" spans="1:22" s="51" customFormat="1" x14ac:dyDescent="0.2">
      <c r="B225" s="66" t="s">
        <v>158</v>
      </c>
      <c r="C225" s="51" t="s">
        <v>159</v>
      </c>
      <c r="D225" s="56">
        <v>353426.4</v>
      </c>
      <c r="E225" s="56">
        <v>332118.40000000002</v>
      </c>
      <c r="F225" s="56">
        <v>0</v>
      </c>
      <c r="G225" s="56">
        <v>196447.35999999999</v>
      </c>
      <c r="H225" s="56">
        <v>47198</v>
      </c>
      <c r="I225" s="56">
        <f t="shared" si="25"/>
        <v>243645.36</v>
      </c>
      <c r="J225" s="56">
        <f t="shared" si="26"/>
        <v>88473.040000000037</v>
      </c>
      <c r="K225" s="57">
        <f t="shared" si="27"/>
        <v>0.26639005848516684</v>
      </c>
      <c r="L225" s="57">
        <f t="shared" si="28"/>
        <v>-1</v>
      </c>
      <c r="M225" s="57">
        <f t="shared" si="29"/>
        <v>0.4195951323383465</v>
      </c>
      <c r="R225" s="53"/>
      <c r="S225" s="53"/>
      <c r="T225" s="53"/>
      <c r="U225" s="53"/>
      <c r="V225" s="53"/>
    </row>
    <row r="226" spans="1:22" s="51" customFormat="1" x14ac:dyDescent="0.2">
      <c r="B226" s="66" t="s">
        <v>170</v>
      </c>
      <c r="C226" s="51" t="s">
        <v>171</v>
      </c>
      <c r="D226" s="56"/>
      <c r="E226" s="56"/>
      <c r="F226" s="56">
        <v>0</v>
      </c>
      <c r="G226" s="56">
        <v>0</v>
      </c>
      <c r="H226" s="56">
        <v>0</v>
      </c>
      <c r="I226" s="56">
        <f t="shared" si="25"/>
        <v>0</v>
      </c>
      <c r="J226" s="56">
        <f t="shared" si="26"/>
        <v>0</v>
      </c>
      <c r="K226" s="57" t="str">
        <f t="shared" si="27"/>
        <v>NA</v>
      </c>
      <c r="L226" s="57" t="str">
        <f t="shared" si="28"/>
        <v>NA</v>
      </c>
      <c r="M226" s="57" t="str">
        <f t="shared" si="29"/>
        <v>NA</v>
      </c>
      <c r="R226" s="53"/>
      <c r="S226" s="53"/>
      <c r="T226" s="53"/>
      <c r="U226" s="53"/>
      <c r="V226" s="53"/>
    </row>
    <row r="227" spans="1:22" s="51" customFormat="1" x14ac:dyDescent="0.2">
      <c r="B227" s="66" t="s">
        <v>172</v>
      </c>
      <c r="C227" s="51" t="s">
        <v>173</v>
      </c>
      <c r="D227" s="56">
        <v>540</v>
      </c>
      <c r="E227" s="56">
        <v>0</v>
      </c>
      <c r="F227" s="56">
        <v>0</v>
      </c>
      <c r="G227" s="56">
        <v>0</v>
      </c>
      <c r="H227" s="56">
        <v>0</v>
      </c>
      <c r="I227" s="56">
        <f t="shared" si="25"/>
        <v>0</v>
      </c>
      <c r="J227" s="56">
        <f t="shared" si="26"/>
        <v>0</v>
      </c>
      <c r="K227" s="57" t="str">
        <f t="shared" si="27"/>
        <v>NA</v>
      </c>
      <c r="L227" s="57" t="str">
        <f t="shared" si="28"/>
        <v>NA</v>
      </c>
      <c r="M227" s="57" t="str">
        <f t="shared" si="29"/>
        <v>NA</v>
      </c>
      <c r="R227" s="53"/>
      <c r="S227" s="53"/>
      <c r="T227" s="53"/>
      <c r="U227" s="53"/>
      <c r="V227" s="53"/>
    </row>
    <row r="228" spans="1:22" s="51" customFormat="1" x14ac:dyDescent="0.2">
      <c r="B228" s="66" t="s">
        <v>174</v>
      </c>
      <c r="C228" s="51" t="s">
        <v>175</v>
      </c>
      <c r="D228" s="56">
        <v>0</v>
      </c>
      <c r="E228" s="56">
        <v>184674.03</v>
      </c>
      <c r="F228" s="56">
        <v>9469.43</v>
      </c>
      <c r="G228" s="56">
        <v>119654.46</v>
      </c>
      <c r="H228" s="56">
        <v>6681.82</v>
      </c>
      <c r="I228" s="56">
        <f t="shared" si="25"/>
        <v>126336.28</v>
      </c>
      <c r="J228" s="56">
        <f t="shared" si="26"/>
        <v>58337.75</v>
      </c>
      <c r="K228" s="57">
        <f t="shared" si="27"/>
        <v>0.31589579758453312</v>
      </c>
      <c r="L228" s="57">
        <f t="shared" si="28"/>
        <v>-0.94872354277426019</v>
      </c>
      <c r="M228" s="57">
        <f t="shared" si="29"/>
        <v>0.55501401036193354</v>
      </c>
      <c r="R228" s="53"/>
      <c r="S228" s="53"/>
      <c r="T228" s="53"/>
      <c r="U228" s="53"/>
      <c r="V228" s="53"/>
    </row>
    <row r="229" spans="1:22" s="51" customFormat="1" x14ac:dyDescent="0.2">
      <c r="B229" s="66" t="s">
        <v>180</v>
      </c>
      <c r="C229" s="51" t="s">
        <v>181</v>
      </c>
      <c r="D229" s="56">
        <v>12024.9</v>
      </c>
      <c r="E229" s="56">
        <v>12024.9</v>
      </c>
      <c r="F229" s="56">
        <v>945.64</v>
      </c>
      <c r="G229" s="56">
        <v>2142.4899999999998</v>
      </c>
      <c r="H229" s="56">
        <v>0</v>
      </c>
      <c r="I229" s="56">
        <f t="shared" si="25"/>
        <v>2142.4899999999998</v>
      </c>
      <c r="J229" s="56">
        <f t="shared" si="26"/>
        <v>9882.41</v>
      </c>
      <c r="K229" s="57">
        <f t="shared" si="27"/>
        <v>0.82182887175776931</v>
      </c>
      <c r="L229" s="57">
        <f t="shared" si="28"/>
        <v>-0.92135984498831591</v>
      </c>
      <c r="M229" s="57">
        <f t="shared" si="29"/>
        <v>-0.57238929221864632</v>
      </c>
      <c r="R229" s="53"/>
      <c r="S229" s="53"/>
      <c r="T229" s="53"/>
      <c r="U229" s="53"/>
      <c r="V229" s="53"/>
    </row>
    <row r="230" spans="1:22" s="51" customFormat="1" x14ac:dyDescent="0.2">
      <c r="B230" s="66" t="s">
        <v>186</v>
      </c>
      <c r="C230" s="51" t="s">
        <v>187</v>
      </c>
      <c r="D230" s="56">
        <v>1182926</v>
      </c>
      <c r="E230" s="56">
        <v>631844.88</v>
      </c>
      <c r="F230" s="56">
        <v>10757.13</v>
      </c>
      <c r="G230" s="56">
        <v>55210.569999999992</v>
      </c>
      <c r="H230" s="56">
        <v>12588.289999999999</v>
      </c>
      <c r="I230" s="56">
        <f t="shared" si="25"/>
        <v>67798.859999999986</v>
      </c>
      <c r="J230" s="56">
        <f t="shared" si="26"/>
        <v>564046.02</v>
      </c>
      <c r="K230" s="57">
        <f t="shared" si="27"/>
        <v>0.89269698600707192</v>
      </c>
      <c r="L230" s="57">
        <f t="shared" si="28"/>
        <v>-0.98297504602711983</v>
      </c>
      <c r="M230" s="57">
        <f t="shared" si="29"/>
        <v>-0.79028813527775998</v>
      </c>
      <c r="R230" s="53"/>
      <c r="S230" s="53"/>
      <c r="T230" s="53"/>
      <c r="U230" s="53"/>
      <c r="V230" s="53"/>
    </row>
    <row r="231" spans="1:22" s="51" customFormat="1" x14ac:dyDescent="0.2">
      <c r="B231" s="66" t="s">
        <v>189</v>
      </c>
      <c r="C231" s="51" t="s">
        <v>190</v>
      </c>
      <c r="D231" s="56">
        <v>0</v>
      </c>
      <c r="E231" s="56">
        <v>8381.59</v>
      </c>
      <c r="F231" s="56">
        <v>813.83</v>
      </c>
      <c r="G231" s="56">
        <v>1839.0300000000002</v>
      </c>
      <c r="H231" s="56">
        <v>628.12</v>
      </c>
      <c r="I231" s="56">
        <f t="shared" si="25"/>
        <v>2467.15</v>
      </c>
      <c r="J231" s="56">
        <f t="shared" si="26"/>
        <v>5914.4400000000005</v>
      </c>
      <c r="K231" s="57">
        <f t="shared" si="27"/>
        <v>0.70564654200456001</v>
      </c>
      <c r="L231" s="57">
        <f t="shared" si="28"/>
        <v>-0.90290267121154821</v>
      </c>
      <c r="M231" s="57">
        <f t="shared" si="29"/>
        <v>-0.47340874464152971</v>
      </c>
      <c r="R231" s="53"/>
      <c r="S231" s="53"/>
      <c r="T231" s="53"/>
      <c r="U231" s="53"/>
      <c r="V231" s="53"/>
    </row>
    <row r="232" spans="1:22" s="51" customFormat="1" x14ac:dyDescent="0.2">
      <c r="B232" s="66" t="s">
        <v>193</v>
      </c>
      <c r="C232" s="51" t="s">
        <v>194</v>
      </c>
      <c r="D232" s="56">
        <v>4050</v>
      </c>
      <c r="E232" s="56">
        <v>20230.62</v>
      </c>
      <c r="F232" s="56">
        <v>1041.8800000000001</v>
      </c>
      <c r="G232" s="56">
        <v>6824.55</v>
      </c>
      <c r="H232" s="56">
        <v>2008.08</v>
      </c>
      <c r="I232" s="56">
        <f t="shared" si="25"/>
        <v>8832.630000000001</v>
      </c>
      <c r="J232" s="56">
        <f t="shared" si="26"/>
        <v>11397.989999999998</v>
      </c>
      <c r="K232" s="57">
        <f t="shared" si="27"/>
        <v>0.5634029011468753</v>
      </c>
      <c r="L232" s="57">
        <f t="shared" si="28"/>
        <v>-0.94849984824983113</v>
      </c>
      <c r="M232" s="57">
        <f t="shared" si="29"/>
        <v>-0.19038961732265242</v>
      </c>
      <c r="R232" s="53"/>
      <c r="S232" s="53"/>
      <c r="T232" s="53"/>
      <c r="U232" s="53"/>
      <c r="V232" s="53"/>
    </row>
    <row r="233" spans="1:22" s="51" customFormat="1" x14ac:dyDescent="0.2">
      <c r="B233" s="66" t="s">
        <v>197</v>
      </c>
      <c r="C233" s="51" t="s">
        <v>198</v>
      </c>
      <c r="D233" s="56">
        <v>0</v>
      </c>
      <c r="E233" s="56">
        <v>15147.849999999999</v>
      </c>
      <c r="F233" s="56">
        <v>424.88</v>
      </c>
      <c r="G233" s="56">
        <v>5115.2700000000004</v>
      </c>
      <c r="H233" s="56">
        <v>2982.3099999999995</v>
      </c>
      <c r="I233" s="56">
        <f t="shared" si="25"/>
        <v>8097.58</v>
      </c>
      <c r="J233" s="56">
        <f t="shared" si="26"/>
        <v>7050.2699999999986</v>
      </c>
      <c r="K233" s="57">
        <f t="shared" si="27"/>
        <v>0.46543040761560217</v>
      </c>
      <c r="L233" s="57">
        <f t="shared" si="28"/>
        <v>-0.97195113497955166</v>
      </c>
      <c r="M233" s="57">
        <f t="shared" si="29"/>
        <v>-0.18954518297976267</v>
      </c>
      <c r="R233" s="53"/>
      <c r="S233" s="53"/>
      <c r="T233" s="53"/>
      <c r="U233" s="53"/>
      <c r="V233" s="53"/>
    </row>
    <row r="234" spans="1:22" s="51" customFormat="1" x14ac:dyDescent="0.2">
      <c r="B234" s="66" t="s">
        <v>201</v>
      </c>
      <c r="C234" s="51" t="s">
        <v>202</v>
      </c>
      <c r="D234" s="56">
        <v>0</v>
      </c>
      <c r="E234" s="56">
        <v>1663</v>
      </c>
      <c r="F234" s="56">
        <v>399.5</v>
      </c>
      <c r="G234" s="56">
        <v>399.5</v>
      </c>
      <c r="H234" s="56">
        <v>1263.05</v>
      </c>
      <c r="I234" s="56">
        <f t="shared" si="25"/>
        <v>1662.55</v>
      </c>
      <c r="J234" s="56">
        <f t="shared" si="26"/>
        <v>0.45000000000004547</v>
      </c>
      <c r="K234" s="57">
        <f t="shared" si="27"/>
        <v>2.705953096813262E-4</v>
      </c>
      <c r="L234" s="57">
        <f t="shared" si="28"/>
        <v>-0.75977149729404692</v>
      </c>
      <c r="M234" s="57">
        <f t="shared" si="29"/>
        <v>-0.42345159350571265</v>
      </c>
      <c r="R234" s="53"/>
      <c r="S234" s="53"/>
      <c r="T234" s="53"/>
      <c r="U234" s="53"/>
      <c r="V234" s="53"/>
    </row>
    <row r="235" spans="1:22" s="51" customFormat="1" x14ac:dyDescent="0.2">
      <c r="B235" s="66" t="s">
        <v>205</v>
      </c>
      <c r="C235" s="51" t="s">
        <v>206</v>
      </c>
      <c r="D235" s="56">
        <v>100585.8</v>
      </c>
      <c r="E235" s="56">
        <v>487856.57999999996</v>
      </c>
      <c r="F235" s="56">
        <v>8514.9600000000009</v>
      </c>
      <c r="G235" s="56">
        <v>94968.859999999971</v>
      </c>
      <c r="H235" s="56">
        <v>54478.090000000004</v>
      </c>
      <c r="I235" s="56">
        <f t="shared" si="25"/>
        <v>149446.94999999998</v>
      </c>
      <c r="J235" s="56">
        <f t="shared" si="26"/>
        <v>338409.63</v>
      </c>
      <c r="K235" s="57">
        <f t="shared" si="27"/>
        <v>0.69366622051095428</v>
      </c>
      <c r="L235" s="57">
        <f t="shared" si="28"/>
        <v>-0.98254618191272525</v>
      </c>
      <c r="M235" s="57">
        <f t="shared" si="29"/>
        <v>-0.53280272657181349</v>
      </c>
      <c r="R235" s="53"/>
      <c r="S235" s="53"/>
      <c r="T235" s="53"/>
      <c r="U235" s="53"/>
      <c r="V235" s="53"/>
    </row>
    <row r="236" spans="1:22" s="51" customFormat="1" x14ac:dyDescent="0.2">
      <c r="B236" s="66" t="s">
        <v>211</v>
      </c>
      <c r="C236" s="51" t="s">
        <v>212</v>
      </c>
      <c r="D236" s="56">
        <v>39600</v>
      </c>
      <c r="E236" s="56">
        <v>855</v>
      </c>
      <c r="F236" s="56">
        <v>0</v>
      </c>
      <c r="G236" s="56">
        <v>0</v>
      </c>
      <c r="H236" s="56">
        <v>0</v>
      </c>
      <c r="I236" s="56">
        <f t="shared" si="25"/>
        <v>0</v>
      </c>
      <c r="J236" s="56">
        <f t="shared" si="26"/>
        <v>855</v>
      </c>
      <c r="K236" s="57">
        <f t="shared" si="27"/>
        <v>1</v>
      </c>
      <c r="L236" s="57">
        <f t="shared" si="28"/>
        <v>-1</v>
      </c>
      <c r="M236" s="57">
        <f t="shared" si="29"/>
        <v>-1</v>
      </c>
      <c r="R236" s="53"/>
      <c r="S236" s="53"/>
      <c r="T236" s="53"/>
      <c r="U236" s="53"/>
      <c r="V236" s="53"/>
    </row>
    <row r="237" spans="1:22" s="51" customFormat="1" x14ac:dyDescent="0.2">
      <c r="B237" s="66" t="s">
        <v>215</v>
      </c>
      <c r="C237" s="51" t="s">
        <v>216</v>
      </c>
      <c r="D237" s="56">
        <v>1980</v>
      </c>
      <c r="E237" s="56">
        <v>1980</v>
      </c>
      <c r="F237" s="56">
        <v>0</v>
      </c>
      <c r="G237" s="56">
        <v>0</v>
      </c>
      <c r="H237" s="56">
        <v>0</v>
      </c>
      <c r="I237" s="56">
        <f t="shared" si="25"/>
        <v>0</v>
      </c>
      <c r="J237" s="56">
        <f t="shared" si="26"/>
        <v>1980</v>
      </c>
      <c r="K237" s="57">
        <f t="shared" si="27"/>
        <v>1</v>
      </c>
      <c r="L237" s="57">
        <f t="shared" si="28"/>
        <v>-1</v>
      </c>
      <c r="M237" s="57">
        <f t="shared" si="29"/>
        <v>-1</v>
      </c>
      <c r="R237" s="53"/>
      <c r="S237" s="53"/>
      <c r="T237" s="53"/>
      <c r="U237" s="53"/>
      <c r="V237" s="53"/>
    </row>
    <row r="238" spans="1:22" s="51" customFormat="1" x14ac:dyDescent="0.2">
      <c r="A238" s="63" t="s">
        <v>269</v>
      </c>
      <c r="B238" s="68"/>
      <c r="C238" s="63"/>
      <c r="D238" s="64">
        <v>16806266.970000006</v>
      </c>
      <c r="E238" s="64">
        <v>16807910.720000006</v>
      </c>
      <c r="F238" s="64">
        <v>1286824.7399999998</v>
      </c>
      <c r="G238" s="64">
        <v>4369072.9700000007</v>
      </c>
      <c r="H238" s="64">
        <v>127827.76000000001</v>
      </c>
      <c r="I238" s="64">
        <f t="shared" si="25"/>
        <v>4496900.7300000004</v>
      </c>
      <c r="J238" s="64">
        <f t="shared" si="26"/>
        <v>12311009.990000006</v>
      </c>
      <c r="K238" s="65">
        <f t="shared" si="27"/>
        <v>0.73245331886198883</v>
      </c>
      <c r="L238" s="65">
        <f t="shared" si="28"/>
        <v>-0.923439339877693</v>
      </c>
      <c r="M238" s="65">
        <f t="shared" si="29"/>
        <v>-0.37614047916599136</v>
      </c>
      <c r="R238" s="53"/>
      <c r="S238" s="53"/>
      <c r="T238" s="53"/>
      <c r="U238" s="53"/>
      <c r="V238" s="53"/>
    </row>
    <row r="239" spans="1:22" s="51" customFormat="1" x14ac:dyDescent="0.2">
      <c r="A239" s="51" t="s">
        <v>270</v>
      </c>
      <c r="B239" s="66" t="s">
        <v>271</v>
      </c>
      <c r="C239" s="51" t="s">
        <v>272</v>
      </c>
      <c r="D239" s="56">
        <v>132480</v>
      </c>
      <c r="E239" s="56">
        <v>113480</v>
      </c>
      <c r="F239" s="56">
        <v>6825</v>
      </c>
      <c r="G239" s="56">
        <v>61425</v>
      </c>
      <c r="H239" s="56">
        <v>0</v>
      </c>
      <c r="I239" s="56">
        <f t="shared" si="25"/>
        <v>61425</v>
      </c>
      <c r="J239" s="56">
        <f t="shared" si="26"/>
        <v>52055</v>
      </c>
      <c r="K239" s="57">
        <f t="shared" si="27"/>
        <v>0.45871519210433559</v>
      </c>
      <c r="L239" s="57">
        <f t="shared" si="28"/>
        <v>-0.93985724356714839</v>
      </c>
      <c r="M239" s="57">
        <f t="shared" si="29"/>
        <v>0.29908353894959477</v>
      </c>
      <c r="R239" s="53"/>
      <c r="S239" s="53"/>
      <c r="T239" s="53"/>
      <c r="U239" s="53"/>
      <c r="V239" s="53"/>
    </row>
    <row r="240" spans="1:22" s="51" customFormat="1" x14ac:dyDescent="0.2">
      <c r="B240" s="66" t="s">
        <v>105</v>
      </c>
      <c r="C240" s="51" t="s">
        <v>104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f t="shared" si="25"/>
        <v>0</v>
      </c>
      <c r="J240" s="56">
        <f t="shared" si="26"/>
        <v>0</v>
      </c>
      <c r="K240" s="57" t="str">
        <f t="shared" si="27"/>
        <v>NA</v>
      </c>
      <c r="L240" s="57" t="str">
        <f t="shared" si="28"/>
        <v>NA</v>
      </c>
      <c r="M240" s="57" t="str">
        <f t="shared" si="29"/>
        <v>NA</v>
      </c>
      <c r="R240" s="53"/>
      <c r="S240" s="53"/>
      <c r="T240" s="53"/>
      <c r="U240" s="53"/>
      <c r="V240" s="53"/>
    </row>
    <row r="241" spans="2:22" s="51" customFormat="1" x14ac:dyDescent="0.2">
      <c r="B241" s="66" t="s">
        <v>273</v>
      </c>
      <c r="C241" s="51" t="s">
        <v>274</v>
      </c>
      <c r="D241" s="56">
        <v>344500</v>
      </c>
      <c r="E241" s="56">
        <v>344500</v>
      </c>
      <c r="F241" s="56">
        <v>13541.67</v>
      </c>
      <c r="G241" s="56">
        <v>165462.17000000001</v>
      </c>
      <c r="H241" s="56">
        <v>0</v>
      </c>
      <c r="I241" s="56">
        <f t="shared" si="25"/>
        <v>165462.17000000001</v>
      </c>
      <c r="J241" s="56">
        <f t="shared" si="26"/>
        <v>179037.83</v>
      </c>
      <c r="K241" s="57">
        <f t="shared" si="27"/>
        <v>0.51970342525399127</v>
      </c>
      <c r="L241" s="57">
        <f t="shared" si="28"/>
        <v>-0.96069181422351235</v>
      </c>
      <c r="M241" s="57">
        <f t="shared" si="29"/>
        <v>0.15271177939042108</v>
      </c>
      <c r="R241" s="53"/>
      <c r="S241" s="53"/>
      <c r="T241" s="53"/>
      <c r="U241" s="53"/>
      <c r="V241" s="53"/>
    </row>
    <row r="242" spans="2:22" s="51" customFormat="1" x14ac:dyDescent="0.2">
      <c r="B242" s="66" t="s">
        <v>251</v>
      </c>
      <c r="C242" s="51" t="s">
        <v>252</v>
      </c>
      <c r="D242" s="56">
        <v>2340519.29</v>
      </c>
      <c r="E242" s="56">
        <v>2340519.29</v>
      </c>
      <c r="F242" s="56">
        <v>195838.69000000003</v>
      </c>
      <c r="G242" s="56">
        <v>1170314.4799999997</v>
      </c>
      <c r="H242" s="56">
        <v>0</v>
      </c>
      <c r="I242" s="56">
        <f t="shared" si="25"/>
        <v>1170314.4799999997</v>
      </c>
      <c r="J242" s="56">
        <f t="shared" si="26"/>
        <v>1170204.8100000003</v>
      </c>
      <c r="K242" s="57">
        <f t="shared" si="27"/>
        <v>0.49997657143855467</v>
      </c>
      <c r="L242" s="57">
        <f t="shared" si="28"/>
        <v>-0.91632682078856098</v>
      </c>
      <c r="M242" s="57">
        <f t="shared" si="29"/>
        <v>0.20005622854746877</v>
      </c>
      <c r="R242" s="53"/>
      <c r="S242" s="53"/>
      <c r="T242" s="53"/>
      <c r="U242" s="53"/>
      <c r="V242" s="53"/>
    </row>
    <row r="243" spans="2:22" s="51" customFormat="1" x14ac:dyDescent="0.2">
      <c r="B243" s="66" t="s">
        <v>118</v>
      </c>
      <c r="C243" s="51" t="s">
        <v>119</v>
      </c>
      <c r="D243" s="56">
        <v>8372762.1499999939</v>
      </c>
      <c r="E243" s="56">
        <v>8438278.729999993</v>
      </c>
      <c r="F243" s="56">
        <v>511577.67999999993</v>
      </c>
      <c r="G243" s="56">
        <v>2904383.21</v>
      </c>
      <c r="H243" s="56">
        <v>0</v>
      </c>
      <c r="I243" s="56">
        <f t="shared" si="25"/>
        <v>2904383.21</v>
      </c>
      <c r="J243" s="56">
        <f t="shared" si="26"/>
        <v>5533895.519999993</v>
      </c>
      <c r="K243" s="57">
        <f t="shared" si="27"/>
        <v>0.655808571518945</v>
      </c>
      <c r="L243" s="57">
        <f t="shared" si="28"/>
        <v>-0.93937416665543116</v>
      </c>
      <c r="M243" s="57">
        <f t="shared" si="29"/>
        <v>-0.17394057164546806</v>
      </c>
      <c r="R243" s="53"/>
      <c r="S243" s="53"/>
      <c r="T243" s="53"/>
      <c r="U243" s="53"/>
      <c r="V243" s="53"/>
    </row>
    <row r="244" spans="2:22" s="51" customFormat="1" x14ac:dyDescent="0.2">
      <c r="B244" s="66" t="s">
        <v>130</v>
      </c>
      <c r="C244" s="51" t="s">
        <v>131</v>
      </c>
      <c r="D244" s="56">
        <v>2060027.36</v>
      </c>
      <c r="E244" s="56">
        <v>2060027.36</v>
      </c>
      <c r="F244" s="56">
        <v>26332.66</v>
      </c>
      <c r="G244" s="56">
        <v>332526.11</v>
      </c>
      <c r="H244" s="56">
        <v>0</v>
      </c>
      <c r="I244" s="56">
        <f t="shared" si="25"/>
        <v>332526.11</v>
      </c>
      <c r="J244" s="56">
        <f t="shared" si="26"/>
        <v>1727501.25</v>
      </c>
      <c r="K244" s="57">
        <f t="shared" si="27"/>
        <v>0.83858170213816963</v>
      </c>
      <c r="L244" s="57">
        <f t="shared" si="28"/>
        <v>-0.98721732511358495</v>
      </c>
      <c r="M244" s="57">
        <f t="shared" si="29"/>
        <v>-0.61259608513160724</v>
      </c>
      <c r="R244" s="53"/>
      <c r="S244" s="53"/>
      <c r="T244" s="53"/>
      <c r="U244" s="53"/>
      <c r="V244" s="53"/>
    </row>
    <row r="245" spans="2:22" s="51" customFormat="1" x14ac:dyDescent="0.2">
      <c r="B245" s="66" t="s">
        <v>233</v>
      </c>
      <c r="C245" s="51" t="s">
        <v>234</v>
      </c>
      <c r="D245" s="56">
        <v>3533658.7600000002</v>
      </c>
      <c r="E245" s="56">
        <v>3872548.3900000006</v>
      </c>
      <c r="F245" s="56">
        <v>19796.870000000003</v>
      </c>
      <c r="G245" s="56">
        <v>267706.25</v>
      </c>
      <c r="H245" s="56">
        <v>0</v>
      </c>
      <c r="I245" s="56">
        <f t="shared" si="25"/>
        <v>267706.25</v>
      </c>
      <c r="J245" s="56">
        <f t="shared" si="26"/>
        <v>3604842.1400000006</v>
      </c>
      <c r="K245" s="57">
        <f t="shared" si="27"/>
        <v>0.9308707799000544</v>
      </c>
      <c r="L245" s="57">
        <f t="shared" si="28"/>
        <v>-0.99488789602962191</v>
      </c>
      <c r="M245" s="57">
        <f t="shared" si="29"/>
        <v>-0.83408987176013061</v>
      </c>
      <c r="R245" s="53"/>
      <c r="S245" s="53"/>
      <c r="T245" s="53"/>
      <c r="U245" s="53"/>
      <c r="V245" s="53"/>
    </row>
    <row r="246" spans="2:22" s="51" customFormat="1" x14ac:dyDescent="0.2">
      <c r="B246" s="66" t="s">
        <v>132</v>
      </c>
      <c r="C246" s="51" t="s">
        <v>133</v>
      </c>
      <c r="D246" s="56">
        <v>338000.92</v>
      </c>
      <c r="E246" s="56">
        <v>338000.92</v>
      </c>
      <c r="F246" s="56">
        <v>13261.25</v>
      </c>
      <c r="G246" s="56">
        <v>47209.2</v>
      </c>
      <c r="H246" s="56">
        <v>0</v>
      </c>
      <c r="I246" s="56">
        <f t="shared" si="25"/>
        <v>47209.2</v>
      </c>
      <c r="J246" s="56">
        <f t="shared" si="26"/>
        <v>290791.71999999997</v>
      </c>
      <c r="K246" s="57">
        <f t="shared" si="27"/>
        <v>0.86032819082267586</v>
      </c>
      <c r="L246" s="57">
        <f t="shared" si="28"/>
        <v>-0.96076563933612957</v>
      </c>
      <c r="M246" s="57">
        <f t="shared" si="29"/>
        <v>-0.66478765797442207</v>
      </c>
      <c r="R246" s="53"/>
      <c r="S246" s="53"/>
      <c r="T246" s="53"/>
      <c r="U246" s="53"/>
      <c r="V246" s="53"/>
    </row>
    <row r="247" spans="2:22" s="51" customFormat="1" x14ac:dyDescent="0.2">
      <c r="B247" s="66" t="s">
        <v>134</v>
      </c>
      <c r="C247" s="51" t="s">
        <v>135</v>
      </c>
      <c r="D247" s="56">
        <v>0</v>
      </c>
      <c r="E247" s="56">
        <v>10000</v>
      </c>
      <c r="F247" s="56">
        <v>0</v>
      </c>
      <c r="G247" s="56">
        <v>0</v>
      </c>
      <c r="H247" s="56">
        <v>0</v>
      </c>
      <c r="I247" s="56">
        <f t="shared" si="25"/>
        <v>0</v>
      </c>
      <c r="J247" s="56">
        <f t="shared" si="26"/>
        <v>10000</v>
      </c>
      <c r="K247" s="57">
        <f t="shared" si="27"/>
        <v>1</v>
      </c>
      <c r="L247" s="57">
        <f t="shared" si="28"/>
        <v>-1</v>
      </c>
      <c r="M247" s="57">
        <f t="shared" si="29"/>
        <v>-1</v>
      </c>
      <c r="R247" s="53"/>
      <c r="S247" s="53"/>
      <c r="T247" s="53"/>
      <c r="U247" s="53"/>
      <c r="V247" s="53"/>
    </row>
    <row r="248" spans="2:22" s="51" customFormat="1" x14ac:dyDescent="0.2">
      <c r="B248" s="66" t="s">
        <v>138</v>
      </c>
      <c r="C248" s="51" t="s">
        <v>139</v>
      </c>
      <c r="D248" s="56">
        <v>3925125</v>
      </c>
      <c r="E248" s="56">
        <v>3925125</v>
      </c>
      <c r="F248" s="56">
        <v>178937.07</v>
      </c>
      <c r="G248" s="56">
        <v>706297.93</v>
      </c>
      <c r="H248" s="56">
        <v>0</v>
      </c>
      <c r="I248" s="56">
        <f t="shared" si="25"/>
        <v>706297.93</v>
      </c>
      <c r="J248" s="56">
        <f t="shared" si="26"/>
        <v>3218827.07</v>
      </c>
      <c r="K248" s="57">
        <f t="shared" si="27"/>
        <v>0.8200572134645393</v>
      </c>
      <c r="L248" s="57">
        <f t="shared" si="28"/>
        <v>-0.95441238941434992</v>
      </c>
      <c r="M248" s="57">
        <f t="shared" si="29"/>
        <v>-0.56813731231489439</v>
      </c>
      <c r="R248" s="53"/>
      <c r="S248" s="53"/>
      <c r="T248" s="53"/>
      <c r="U248" s="53"/>
      <c r="V248" s="53"/>
    </row>
    <row r="249" spans="2:22" s="51" customFormat="1" x14ac:dyDescent="0.2">
      <c r="B249" s="66" t="s">
        <v>140</v>
      </c>
      <c r="C249" s="51" t="s">
        <v>141</v>
      </c>
      <c r="D249" s="56">
        <v>0</v>
      </c>
      <c r="E249" s="56">
        <v>0</v>
      </c>
      <c r="F249" s="56">
        <v>6153.8499999999995</v>
      </c>
      <c r="G249" s="56">
        <v>18260.46</v>
      </c>
      <c r="H249" s="56">
        <v>0</v>
      </c>
      <c r="I249" s="56">
        <f t="shared" ref="I249:I312" si="30">SUM(G249:H249)</f>
        <v>18260.46</v>
      </c>
      <c r="J249" s="56">
        <f t="shared" ref="J249:J312" si="31">E249-I249</f>
        <v>-18260.46</v>
      </c>
      <c r="K249" s="57" t="str">
        <f t="shared" ref="K249:K312" si="32">IF(E249=0,"NA",J249/E249)</f>
        <v>NA</v>
      </c>
      <c r="L249" s="57" t="str">
        <f t="shared" ref="L249:L312" si="33">IF(E249=0,"NA",(  ( F249 - (E249/$L$6)) / (E249/$L$6)))</f>
        <v>NA</v>
      </c>
      <c r="M249" s="57" t="str">
        <f t="shared" ref="M249:M312" si="34">IF(E249=0,"NA",(  ( G249 - ($M$6*(E249/12))) / ($M$6*(E249/12))))</f>
        <v>NA</v>
      </c>
      <c r="R249" s="53"/>
      <c r="S249" s="53"/>
      <c r="T249" s="53"/>
      <c r="U249" s="53"/>
      <c r="V249" s="53"/>
    </row>
    <row r="250" spans="2:22" s="51" customFormat="1" x14ac:dyDescent="0.2">
      <c r="B250" s="66" t="s">
        <v>142</v>
      </c>
      <c r="C250" s="51" t="s">
        <v>143</v>
      </c>
      <c r="D250" s="56">
        <v>3410456.6999999997</v>
      </c>
      <c r="E250" s="56">
        <v>3410456.6999999997</v>
      </c>
      <c r="F250" s="56">
        <v>152002.78</v>
      </c>
      <c r="G250" s="56">
        <v>949025.46</v>
      </c>
      <c r="H250" s="56">
        <v>0</v>
      </c>
      <c r="I250" s="56">
        <f t="shared" si="30"/>
        <v>949025.46</v>
      </c>
      <c r="J250" s="56">
        <f t="shared" si="31"/>
        <v>2461431.2399999998</v>
      </c>
      <c r="K250" s="57">
        <f t="shared" si="32"/>
        <v>0.72173068199341162</v>
      </c>
      <c r="L250" s="57">
        <f t="shared" si="33"/>
        <v>-0.95543037388511642</v>
      </c>
      <c r="M250" s="57">
        <f t="shared" si="34"/>
        <v>-0.33215363678418791</v>
      </c>
      <c r="R250" s="53"/>
      <c r="S250" s="53"/>
      <c r="T250" s="53"/>
      <c r="U250" s="53"/>
      <c r="V250" s="53"/>
    </row>
    <row r="251" spans="2:22" s="51" customFormat="1" x14ac:dyDescent="0.2">
      <c r="B251" s="66" t="s">
        <v>144</v>
      </c>
      <c r="C251" s="51" t="s">
        <v>145</v>
      </c>
      <c r="D251" s="56">
        <v>500</v>
      </c>
      <c r="E251" s="56">
        <v>500</v>
      </c>
      <c r="F251" s="56">
        <v>0</v>
      </c>
      <c r="G251" s="56">
        <v>0</v>
      </c>
      <c r="H251" s="56">
        <v>0</v>
      </c>
      <c r="I251" s="56">
        <f t="shared" si="30"/>
        <v>0</v>
      </c>
      <c r="J251" s="56">
        <f t="shared" si="31"/>
        <v>500</v>
      </c>
      <c r="K251" s="57">
        <f t="shared" si="32"/>
        <v>1</v>
      </c>
      <c r="L251" s="57">
        <f t="shared" si="33"/>
        <v>-1</v>
      </c>
      <c r="M251" s="57">
        <f t="shared" si="34"/>
        <v>-1</v>
      </c>
      <c r="R251" s="53"/>
      <c r="S251" s="53"/>
      <c r="T251" s="53"/>
      <c r="U251" s="53"/>
      <c r="V251" s="53"/>
    </row>
    <row r="252" spans="2:22" s="51" customFormat="1" x14ac:dyDescent="0.2">
      <c r="B252" s="66" t="s">
        <v>275</v>
      </c>
      <c r="C252" s="51" t="s">
        <v>276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f t="shared" si="30"/>
        <v>0</v>
      </c>
      <c r="J252" s="56">
        <f t="shared" si="31"/>
        <v>0</v>
      </c>
      <c r="K252" s="57" t="str">
        <f t="shared" si="32"/>
        <v>NA</v>
      </c>
      <c r="L252" s="57" t="str">
        <f t="shared" si="33"/>
        <v>NA</v>
      </c>
      <c r="M252" s="57" t="str">
        <f t="shared" si="34"/>
        <v>NA</v>
      </c>
      <c r="R252" s="53"/>
      <c r="S252" s="53"/>
      <c r="T252" s="53"/>
      <c r="U252" s="53"/>
      <c r="V252" s="53"/>
    </row>
    <row r="253" spans="2:22" s="51" customFormat="1" x14ac:dyDescent="0.2">
      <c r="B253" s="66" t="s">
        <v>156</v>
      </c>
      <c r="C253" s="51" t="s">
        <v>157</v>
      </c>
      <c r="D253" s="56">
        <v>502380.85</v>
      </c>
      <c r="E253" s="56">
        <v>502380.85</v>
      </c>
      <c r="F253" s="56">
        <v>15853.589999999998</v>
      </c>
      <c r="G253" s="56">
        <v>154353.57000000004</v>
      </c>
      <c r="H253" s="56">
        <v>0</v>
      </c>
      <c r="I253" s="56">
        <f t="shared" si="30"/>
        <v>154353.57000000004</v>
      </c>
      <c r="J253" s="56">
        <f t="shared" si="31"/>
        <v>348027.27999999991</v>
      </c>
      <c r="K253" s="57">
        <f t="shared" si="32"/>
        <v>0.69275586440048409</v>
      </c>
      <c r="L253" s="57">
        <f t="shared" si="33"/>
        <v>-0.96844308456423045</v>
      </c>
      <c r="M253" s="57">
        <f t="shared" si="34"/>
        <v>-0.26261407456116193</v>
      </c>
      <c r="R253" s="53"/>
      <c r="S253" s="53"/>
      <c r="T253" s="53"/>
      <c r="U253" s="53"/>
      <c r="V253" s="53"/>
    </row>
    <row r="254" spans="2:22" s="51" customFormat="1" x14ac:dyDescent="0.2">
      <c r="B254" s="66" t="s">
        <v>158</v>
      </c>
      <c r="C254" s="51" t="s">
        <v>159</v>
      </c>
      <c r="D254" s="56">
        <v>1476283.15</v>
      </c>
      <c r="E254" s="56">
        <v>1942863.15</v>
      </c>
      <c r="F254" s="56">
        <v>68559.929999999993</v>
      </c>
      <c r="G254" s="56">
        <v>211190.99</v>
      </c>
      <c r="H254" s="56">
        <v>282128.71000000002</v>
      </c>
      <c r="I254" s="56">
        <f t="shared" si="30"/>
        <v>493319.7</v>
      </c>
      <c r="J254" s="56">
        <f t="shared" si="31"/>
        <v>1449543.45</v>
      </c>
      <c r="K254" s="57">
        <f t="shared" si="32"/>
        <v>0.74608623360837334</v>
      </c>
      <c r="L254" s="57">
        <f t="shared" si="33"/>
        <v>-0.9647119098429553</v>
      </c>
      <c r="M254" s="57">
        <f t="shared" si="34"/>
        <v>-0.73911781897762585</v>
      </c>
      <c r="R254" s="53"/>
      <c r="S254" s="53"/>
      <c r="T254" s="53"/>
      <c r="U254" s="53"/>
      <c r="V254" s="53"/>
    </row>
    <row r="255" spans="2:22" s="51" customFormat="1" x14ac:dyDescent="0.2">
      <c r="B255" s="66" t="s">
        <v>277</v>
      </c>
      <c r="C255" s="51" t="s">
        <v>587</v>
      </c>
      <c r="D255" s="56">
        <v>23500000</v>
      </c>
      <c r="E255" s="56">
        <v>23500000</v>
      </c>
      <c r="F255" s="56">
        <v>0</v>
      </c>
      <c r="G255" s="56">
        <v>22538953</v>
      </c>
      <c r="H255" s="56">
        <v>0</v>
      </c>
      <c r="I255" s="56">
        <f t="shared" si="30"/>
        <v>22538953</v>
      </c>
      <c r="J255" s="56">
        <f t="shared" si="31"/>
        <v>961047</v>
      </c>
      <c r="K255" s="57">
        <f t="shared" si="32"/>
        <v>4.0895617021276594E-2</v>
      </c>
      <c r="L255" s="57">
        <f t="shared" si="33"/>
        <v>-1</v>
      </c>
      <c r="M255" s="57">
        <f t="shared" si="34"/>
        <v>1.3018505191489362</v>
      </c>
      <c r="R255" s="53"/>
      <c r="S255" s="53"/>
      <c r="T255" s="53"/>
      <c r="U255" s="53"/>
      <c r="V255" s="53"/>
    </row>
    <row r="256" spans="2:22" s="51" customFormat="1" x14ac:dyDescent="0.2">
      <c r="B256" s="66" t="s">
        <v>160</v>
      </c>
      <c r="C256" s="51" t="s">
        <v>161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30"/>
        <v>0</v>
      </c>
      <c r="J256" s="56">
        <f t="shared" si="31"/>
        <v>0</v>
      </c>
      <c r="K256" s="57" t="str">
        <f t="shared" si="32"/>
        <v>NA</v>
      </c>
      <c r="L256" s="57" t="str">
        <f t="shared" si="33"/>
        <v>NA</v>
      </c>
      <c r="M256" s="57" t="str">
        <f t="shared" si="34"/>
        <v>NA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278</v>
      </c>
      <c r="C257" s="51" t="s">
        <v>279</v>
      </c>
      <c r="D257" s="56">
        <v>243000</v>
      </c>
      <c r="E257" s="56">
        <v>243000</v>
      </c>
      <c r="F257" s="56">
        <v>78.5</v>
      </c>
      <c r="G257" s="56">
        <v>84249.5</v>
      </c>
      <c r="H257" s="56">
        <v>2475.75</v>
      </c>
      <c r="I257" s="56">
        <f t="shared" si="30"/>
        <v>86725.25</v>
      </c>
      <c r="J257" s="56">
        <f t="shared" si="31"/>
        <v>156274.75</v>
      </c>
      <c r="K257" s="57">
        <f t="shared" si="32"/>
        <v>0.64310596707818934</v>
      </c>
      <c r="L257" s="57">
        <f t="shared" si="33"/>
        <v>-0.99967695473251028</v>
      </c>
      <c r="M257" s="57">
        <f t="shared" si="34"/>
        <v>-0.16790617283950618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239</v>
      </c>
      <c r="C258" s="51" t="s">
        <v>240</v>
      </c>
      <c r="D258" s="56">
        <v>3000000</v>
      </c>
      <c r="E258" s="56">
        <v>3000000</v>
      </c>
      <c r="F258" s="56">
        <v>205919.68</v>
      </c>
      <c r="G258" s="56">
        <v>949933.05</v>
      </c>
      <c r="H258" s="56">
        <v>666887.46</v>
      </c>
      <c r="I258" s="56">
        <f t="shared" si="30"/>
        <v>1616820.51</v>
      </c>
      <c r="J258" s="56">
        <f t="shared" si="31"/>
        <v>1383179.49</v>
      </c>
      <c r="K258" s="57">
        <f t="shared" si="32"/>
        <v>0.46105983</v>
      </c>
      <c r="L258" s="57">
        <f t="shared" si="33"/>
        <v>-0.93136010666666658</v>
      </c>
      <c r="M258" s="57">
        <f t="shared" si="34"/>
        <v>-0.24005355999999997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170</v>
      </c>
      <c r="C259" s="51" t="s">
        <v>171</v>
      </c>
      <c r="D259" s="56">
        <v>0</v>
      </c>
      <c r="E259" s="56">
        <v>12000</v>
      </c>
      <c r="F259" s="56">
        <v>186</v>
      </c>
      <c r="G259" s="56">
        <v>3192.95</v>
      </c>
      <c r="H259" s="56">
        <v>357</v>
      </c>
      <c r="I259" s="56">
        <f t="shared" si="30"/>
        <v>3549.95</v>
      </c>
      <c r="J259" s="56">
        <f t="shared" si="31"/>
        <v>8450.0499999999993</v>
      </c>
      <c r="K259" s="57">
        <f t="shared" si="32"/>
        <v>0.7041708333333333</v>
      </c>
      <c r="L259" s="57">
        <f t="shared" si="33"/>
        <v>-0.98450000000000004</v>
      </c>
      <c r="M259" s="57">
        <f t="shared" si="34"/>
        <v>-0.36141000000000001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280</v>
      </c>
      <c r="C260" s="51" t="s">
        <v>281</v>
      </c>
      <c r="D260" s="56">
        <v>1539</v>
      </c>
      <c r="E260" s="56">
        <v>1539</v>
      </c>
      <c r="F260" s="56">
        <v>0</v>
      </c>
      <c r="G260" s="56">
        <v>0</v>
      </c>
      <c r="H260" s="56">
        <v>0</v>
      </c>
      <c r="I260" s="56">
        <f t="shared" si="30"/>
        <v>0</v>
      </c>
      <c r="J260" s="56">
        <f t="shared" si="31"/>
        <v>1539</v>
      </c>
      <c r="K260" s="57">
        <f t="shared" si="32"/>
        <v>1</v>
      </c>
      <c r="L260" s="57">
        <f t="shared" si="33"/>
        <v>-1</v>
      </c>
      <c r="M260" s="57">
        <f t="shared" si="34"/>
        <v>-1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172</v>
      </c>
      <c r="C261" s="51" t="s">
        <v>173</v>
      </c>
      <c r="D261" s="56">
        <v>6426</v>
      </c>
      <c r="E261" s="56">
        <v>6426</v>
      </c>
      <c r="F261" s="56">
        <v>0</v>
      </c>
      <c r="G261" s="56">
        <v>428.08</v>
      </c>
      <c r="H261" s="56">
        <v>0</v>
      </c>
      <c r="I261" s="56">
        <f t="shared" si="30"/>
        <v>428.08</v>
      </c>
      <c r="J261" s="56">
        <f t="shared" si="31"/>
        <v>5997.92</v>
      </c>
      <c r="K261" s="57">
        <f t="shared" si="32"/>
        <v>0.93338313103018988</v>
      </c>
      <c r="L261" s="57">
        <f t="shared" si="33"/>
        <v>-1</v>
      </c>
      <c r="M261" s="57">
        <f t="shared" si="34"/>
        <v>-0.8401195144724557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174</v>
      </c>
      <c r="C262" s="51" t="s">
        <v>175</v>
      </c>
      <c r="D262" s="56">
        <v>44055</v>
      </c>
      <c r="E262" s="56">
        <v>44055</v>
      </c>
      <c r="F262" s="56">
        <v>300</v>
      </c>
      <c r="G262" s="56">
        <v>300</v>
      </c>
      <c r="H262" s="56">
        <v>0</v>
      </c>
      <c r="I262" s="56">
        <f t="shared" si="30"/>
        <v>300</v>
      </c>
      <c r="J262" s="56">
        <f t="shared" si="31"/>
        <v>43755</v>
      </c>
      <c r="K262" s="57">
        <f t="shared" si="32"/>
        <v>0.99319033026898196</v>
      </c>
      <c r="L262" s="57">
        <f t="shared" si="33"/>
        <v>-0.99319033026898196</v>
      </c>
      <c r="M262" s="57">
        <f t="shared" si="34"/>
        <v>-0.98365679264555672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180</v>
      </c>
      <c r="C263" s="51" t="s">
        <v>181</v>
      </c>
      <c r="D263" s="56">
        <v>26324.1</v>
      </c>
      <c r="E263" s="56">
        <v>31324.1</v>
      </c>
      <c r="F263" s="56">
        <v>0</v>
      </c>
      <c r="G263" s="56">
        <v>8181.0399999999991</v>
      </c>
      <c r="H263" s="56">
        <v>0</v>
      </c>
      <c r="I263" s="56">
        <f t="shared" si="30"/>
        <v>8181.0399999999991</v>
      </c>
      <c r="J263" s="56">
        <f t="shared" si="31"/>
        <v>23143.059999999998</v>
      </c>
      <c r="K263" s="57">
        <f t="shared" si="32"/>
        <v>0.73882601575145013</v>
      </c>
      <c r="L263" s="57">
        <f t="shared" si="33"/>
        <v>-1</v>
      </c>
      <c r="M263" s="57">
        <f t="shared" si="34"/>
        <v>-0.37318243780348048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282</v>
      </c>
      <c r="C264" s="51" t="s">
        <v>283</v>
      </c>
      <c r="D264" s="56">
        <v>0</v>
      </c>
      <c r="E264" s="56">
        <v>0</v>
      </c>
      <c r="F264" s="56">
        <v>0</v>
      </c>
      <c r="G264" s="56">
        <v>0</v>
      </c>
      <c r="H264" s="56">
        <v>0</v>
      </c>
      <c r="I264" s="56">
        <f t="shared" si="30"/>
        <v>0</v>
      </c>
      <c r="J264" s="56">
        <f t="shared" si="31"/>
        <v>0</v>
      </c>
      <c r="K264" s="57" t="str">
        <f t="shared" si="32"/>
        <v>NA</v>
      </c>
      <c r="L264" s="57" t="str">
        <f t="shared" si="33"/>
        <v>NA</v>
      </c>
      <c r="M264" s="57" t="str">
        <f t="shared" si="34"/>
        <v>NA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284</v>
      </c>
      <c r="C265" s="51" t="s">
        <v>285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f t="shared" si="30"/>
        <v>0</v>
      </c>
      <c r="J265" s="56">
        <f t="shared" si="31"/>
        <v>0</v>
      </c>
      <c r="K265" s="57" t="str">
        <f t="shared" si="32"/>
        <v>NA</v>
      </c>
      <c r="L265" s="57" t="str">
        <f t="shared" si="33"/>
        <v>NA</v>
      </c>
      <c r="M265" s="57" t="str">
        <f t="shared" si="34"/>
        <v>NA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286</v>
      </c>
      <c r="C266" s="51" t="s">
        <v>287</v>
      </c>
      <c r="D266" s="56">
        <v>7200</v>
      </c>
      <c r="E266" s="56">
        <v>0</v>
      </c>
      <c r="F266" s="56">
        <v>0</v>
      </c>
      <c r="G266" s="56">
        <v>0</v>
      </c>
      <c r="H266" s="56">
        <v>0</v>
      </c>
      <c r="I266" s="56">
        <f t="shared" si="30"/>
        <v>0</v>
      </c>
      <c r="J266" s="56">
        <f t="shared" si="31"/>
        <v>0</v>
      </c>
      <c r="K266" s="57" t="str">
        <f t="shared" si="32"/>
        <v>NA</v>
      </c>
      <c r="L266" s="57" t="str">
        <f t="shared" si="33"/>
        <v>NA</v>
      </c>
      <c r="M266" s="57" t="str">
        <f t="shared" si="34"/>
        <v>NA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288</v>
      </c>
      <c r="C267" s="51" t="s">
        <v>289</v>
      </c>
      <c r="D267" s="56">
        <v>0</v>
      </c>
      <c r="E267" s="56">
        <v>0</v>
      </c>
      <c r="F267" s="56">
        <v>0</v>
      </c>
      <c r="G267" s="56">
        <v>0</v>
      </c>
      <c r="H267" s="56">
        <v>0</v>
      </c>
      <c r="I267" s="56">
        <f t="shared" si="30"/>
        <v>0</v>
      </c>
      <c r="J267" s="56">
        <f t="shared" si="31"/>
        <v>0</v>
      </c>
      <c r="K267" s="57" t="str">
        <f t="shared" si="32"/>
        <v>NA</v>
      </c>
      <c r="L267" s="57" t="str">
        <f t="shared" si="33"/>
        <v>NA</v>
      </c>
      <c r="M267" s="57" t="str">
        <f t="shared" si="34"/>
        <v>NA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290</v>
      </c>
      <c r="C268" s="51" t="s">
        <v>291</v>
      </c>
      <c r="D268" s="56">
        <v>7200</v>
      </c>
      <c r="E268" s="56">
        <v>7200</v>
      </c>
      <c r="F268" s="56">
        <v>0</v>
      </c>
      <c r="G268" s="56">
        <v>258.12</v>
      </c>
      <c r="H268" s="56">
        <v>0</v>
      </c>
      <c r="I268" s="56">
        <f t="shared" si="30"/>
        <v>258.12</v>
      </c>
      <c r="J268" s="56">
        <f t="shared" si="31"/>
        <v>6941.88</v>
      </c>
      <c r="K268" s="57">
        <f t="shared" si="32"/>
        <v>0.96415000000000006</v>
      </c>
      <c r="L268" s="57">
        <f t="shared" si="33"/>
        <v>-1</v>
      </c>
      <c r="M268" s="57">
        <f t="shared" si="34"/>
        <v>-0.91395999999999999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292</v>
      </c>
      <c r="C269" s="51" t="s">
        <v>293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f t="shared" si="30"/>
        <v>0</v>
      </c>
      <c r="J269" s="56">
        <f t="shared" si="31"/>
        <v>0</v>
      </c>
      <c r="K269" s="57" t="str">
        <f t="shared" si="32"/>
        <v>NA</v>
      </c>
      <c r="L269" s="57" t="str">
        <f t="shared" si="33"/>
        <v>NA</v>
      </c>
      <c r="M269" s="57" t="str">
        <f t="shared" si="34"/>
        <v>NA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294</v>
      </c>
      <c r="C270" s="51" t="s">
        <v>295</v>
      </c>
      <c r="D270" s="56">
        <v>7200</v>
      </c>
      <c r="E270" s="56">
        <v>7200</v>
      </c>
      <c r="F270" s="56">
        <v>202.55</v>
      </c>
      <c r="G270" s="56">
        <v>561.61</v>
      </c>
      <c r="H270" s="56">
        <v>0</v>
      </c>
      <c r="I270" s="56">
        <f t="shared" si="30"/>
        <v>561.61</v>
      </c>
      <c r="J270" s="56">
        <f t="shared" si="31"/>
        <v>6638.39</v>
      </c>
      <c r="K270" s="57">
        <f t="shared" si="32"/>
        <v>0.92199861111111114</v>
      </c>
      <c r="L270" s="57">
        <f t="shared" si="33"/>
        <v>-0.97186805555555555</v>
      </c>
      <c r="M270" s="57">
        <f t="shared" si="34"/>
        <v>-0.81279666666666661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296</v>
      </c>
      <c r="C271" s="51" t="s">
        <v>297</v>
      </c>
      <c r="D271" s="56">
        <v>7200</v>
      </c>
      <c r="E271" s="56">
        <v>7200</v>
      </c>
      <c r="F271" s="56">
        <v>19.649999999999999</v>
      </c>
      <c r="G271" s="56">
        <v>1610.21</v>
      </c>
      <c r="H271" s="56">
        <v>0</v>
      </c>
      <c r="I271" s="56">
        <f t="shared" si="30"/>
        <v>1610.21</v>
      </c>
      <c r="J271" s="56">
        <f t="shared" si="31"/>
        <v>5589.79</v>
      </c>
      <c r="K271" s="57">
        <f t="shared" si="32"/>
        <v>0.77635972222222227</v>
      </c>
      <c r="L271" s="57">
        <f t="shared" si="33"/>
        <v>-0.99727083333333333</v>
      </c>
      <c r="M271" s="57">
        <f t="shared" si="34"/>
        <v>-0.4632633333333333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298</v>
      </c>
      <c r="C272" s="51" t="s">
        <v>299</v>
      </c>
      <c r="D272" s="56">
        <v>7200</v>
      </c>
      <c r="E272" s="56">
        <v>7200</v>
      </c>
      <c r="F272" s="56">
        <v>476.05</v>
      </c>
      <c r="G272" s="56">
        <v>476.05</v>
      </c>
      <c r="H272" s="56">
        <v>0</v>
      </c>
      <c r="I272" s="56">
        <f t="shared" si="30"/>
        <v>476.05</v>
      </c>
      <c r="J272" s="56">
        <f t="shared" si="31"/>
        <v>6723.95</v>
      </c>
      <c r="K272" s="57">
        <f t="shared" si="32"/>
        <v>0.93388194444444439</v>
      </c>
      <c r="L272" s="57">
        <f t="shared" si="33"/>
        <v>-0.93388194444444439</v>
      </c>
      <c r="M272" s="57">
        <f t="shared" si="34"/>
        <v>-0.8413166666666666</v>
      </c>
      <c r="R272" s="53"/>
      <c r="S272" s="53"/>
      <c r="T272" s="53"/>
      <c r="U272" s="53"/>
      <c r="V272" s="53"/>
    </row>
    <row r="273" spans="1:22" s="51" customFormat="1" x14ac:dyDescent="0.2">
      <c r="B273" s="66" t="s">
        <v>300</v>
      </c>
      <c r="C273" s="51" t="s">
        <v>301</v>
      </c>
      <c r="D273" s="56">
        <v>7200</v>
      </c>
      <c r="E273" s="56">
        <v>7200</v>
      </c>
      <c r="F273" s="56">
        <v>19.649999999999999</v>
      </c>
      <c r="G273" s="56">
        <v>19.649999999999999</v>
      </c>
      <c r="H273" s="56">
        <v>0</v>
      </c>
      <c r="I273" s="56">
        <f t="shared" si="30"/>
        <v>19.649999999999999</v>
      </c>
      <c r="J273" s="56">
        <f t="shared" si="31"/>
        <v>7180.35</v>
      </c>
      <c r="K273" s="57">
        <f t="shared" si="32"/>
        <v>0.99727083333333333</v>
      </c>
      <c r="L273" s="57">
        <f t="shared" si="33"/>
        <v>-0.99727083333333333</v>
      </c>
      <c r="M273" s="57">
        <f t="shared" si="34"/>
        <v>-0.99344999999999994</v>
      </c>
      <c r="R273" s="53"/>
      <c r="S273" s="53"/>
      <c r="T273" s="53"/>
      <c r="U273" s="53"/>
      <c r="V273" s="53"/>
    </row>
    <row r="274" spans="1:22" s="51" customFormat="1" x14ac:dyDescent="0.2">
      <c r="B274" s="66" t="s">
        <v>302</v>
      </c>
      <c r="C274" s="51" t="s">
        <v>303</v>
      </c>
      <c r="D274" s="56">
        <v>7200</v>
      </c>
      <c r="E274" s="56">
        <v>7200</v>
      </c>
      <c r="F274" s="56">
        <v>180.59</v>
      </c>
      <c r="G274" s="56">
        <v>602.41</v>
      </c>
      <c r="H274" s="56">
        <v>0</v>
      </c>
      <c r="I274" s="56">
        <f t="shared" si="30"/>
        <v>602.41</v>
      </c>
      <c r="J274" s="56">
        <f t="shared" si="31"/>
        <v>6597.59</v>
      </c>
      <c r="K274" s="57">
        <f t="shared" si="32"/>
        <v>0.91633194444444444</v>
      </c>
      <c r="L274" s="57">
        <f t="shared" si="33"/>
        <v>-0.97491805555555555</v>
      </c>
      <c r="M274" s="57">
        <f t="shared" si="34"/>
        <v>-0.79919666666666667</v>
      </c>
      <c r="R274" s="53"/>
      <c r="S274" s="53"/>
      <c r="T274" s="53"/>
      <c r="U274" s="53"/>
      <c r="V274" s="53"/>
    </row>
    <row r="275" spans="1:22" s="51" customFormat="1" x14ac:dyDescent="0.2">
      <c r="B275" s="66" t="s">
        <v>304</v>
      </c>
      <c r="C275" s="51" t="s">
        <v>305</v>
      </c>
      <c r="D275" s="56">
        <v>0</v>
      </c>
      <c r="E275" s="56">
        <v>7200</v>
      </c>
      <c r="F275" s="56">
        <v>232.55</v>
      </c>
      <c r="G275" s="56">
        <v>404.36</v>
      </c>
      <c r="H275" s="56">
        <v>0</v>
      </c>
      <c r="I275" s="56">
        <f t="shared" si="30"/>
        <v>404.36</v>
      </c>
      <c r="J275" s="56">
        <f t="shared" si="31"/>
        <v>6795.64</v>
      </c>
      <c r="K275" s="57">
        <f t="shared" si="32"/>
        <v>0.94383888888888889</v>
      </c>
      <c r="L275" s="57">
        <f t="shared" si="33"/>
        <v>-0.9677013888888889</v>
      </c>
      <c r="M275" s="57">
        <f t="shared" si="34"/>
        <v>-0.86521333333333328</v>
      </c>
      <c r="R275" s="53"/>
      <c r="S275" s="53"/>
      <c r="T275" s="53"/>
      <c r="U275" s="53"/>
      <c r="V275" s="53"/>
    </row>
    <row r="276" spans="1:22" s="51" customFormat="1" x14ac:dyDescent="0.2">
      <c r="B276" s="66" t="s">
        <v>306</v>
      </c>
      <c r="C276" s="51" t="s">
        <v>307</v>
      </c>
      <c r="D276" s="56">
        <v>25200</v>
      </c>
      <c r="E276" s="56">
        <v>44200</v>
      </c>
      <c r="F276" s="56">
        <v>3602.28</v>
      </c>
      <c r="G276" s="56">
        <v>22217.87</v>
      </c>
      <c r="H276" s="56">
        <v>0</v>
      </c>
      <c r="I276" s="56">
        <f t="shared" si="30"/>
        <v>22217.87</v>
      </c>
      <c r="J276" s="56">
        <f t="shared" si="31"/>
        <v>21982.13</v>
      </c>
      <c r="K276" s="57">
        <f t="shared" si="32"/>
        <v>0.49733325791855204</v>
      </c>
      <c r="L276" s="57">
        <f t="shared" si="33"/>
        <v>-0.91850045248868784</v>
      </c>
      <c r="M276" s="57">
        <f t="shared" si="34"/>
        <v>0.20640018099547497</v>
      </c>
      <c r="R276" s="53"/>
      <c r="S276" s="53"/>
      <c r="T276" s="53"/>
      <c r="U276" s="53"/>
      <c r="V276" s="53"/>
    </row>
    <row r="277" spans="1:22" s="51" customFormat="1" x14ac:dyDescent="0.2">
      <c r="B277" s="66" t="s">
        <v>186</v>
      </c>
      <c r="C277" s="51" t="s">
        <v>187</v>
      </c>
      <c r="D277" s="56">
        <v>345346.1</v>
      </c>
      <c r="E277" s="56">
        <v>316346.09999999998</v>
      </c>
      <c r="F277" s="56">
        <v>22331.62</v>
      </c>
      <c r="G277" s="56">
        <v>54241.56</v>
      </c>
      <c r="H277" s="56">
        <v>21734.69</v>
      </c>
      <c r="I277" s="56">
        <f t="shared" si="30"/>
        <v>75976.25</v>
      </c>
      <c r="J277" s="56">
        <f t="shared" si="31"/>
        <v>240369.84999999998</v>
      </c>
      <c r="K277" s="57">
        <f t="shared" si="32"/>
        <v>0.75983187401393604</v>
      </c>
      <c r="L277" s="57">
        <f t="shared" si="33"/>
        <v>-0.92940763296908036</v>
      </c>
      <c r="M277" s="57">
        <f t="shared" si="34"/>
        <v>-0.58848949299517206</v>
      </c>
      <c r="R277" s="53"/>
      <c r="S277" s="53"/>
      <c r="T277" s="53"/>
      <c r="U277" s="53"/>
      <c r="V277" s="53"/>
    </row>
    <row r="278" spans="1:22" s="51" customFormat="1" x14ac:dyDescent="0.2">
      <c r="B278" s="66" t="s">
        <v>189</v>
      </c>
      <c r="C278" s="51" t="s">
        <v>190</v>
      </c>
      <c r="D278" s="56">
        <v>16650</v>
      </c>
      <c r="E278" s="56">
        <v>16650</v>
      </c>
      <c r="F278" s="56">
        <v>806.18</v>
      </c>
      <c r="G278" s="56">
        <v>7702.36</v>
      </c>
      <c r="H278" s="56">
        <v>10989.96</v>
      </c>
      <c r="I278" s="56">
        <f t="shared" si="30"/>
        <v>18692.32</v>
      </c>
      <c r="J278" s="56">
        <f t="shared" si="31"/>
        <v>-2042.3199999999997</v>
      </c>
      <c r="K278" s="57">
        <f t="shared" si="32"/>
        <v>-0.12266186186186184</v>
      </c>
      <c r="L278" s="57">
        <f t="shared" si="33"/>
        <v>-0.95158078078078079</v>
      </c>
      <c r="M278" s="57">
        <f t="shared" si="34"/>
        <v>0.11025009009009004</v>
      </c>
      <c r="R278" s="53"/>
      <c r="S278" s="53"/>
      <c r="T278" s="53"/>
      <c r="U278" s="53"/>
      <c r="V278" s="53"/>
    </row>
    <row r="279" spans="1:22" s="51" customFormat="1" x14ac:dyDescent="0.2">
      <c r="B279" s="66" t="s">
        <v>191</v>
      </c>
      <c r="C279" s="51" t="s">
        <v>192</v>
      </c>
      <c r="D279" s="56">
        <v>109380.6</v>
      </c>
      <c r="E279" s="56">
        <v>96380.6</v>
      </c>
      <c r="F279" s="56">
        <v>633.99</v>
      </c>
      <c r="G279" s="56">
        <v>5010.49</v>
      </c>
      <c r="H279" s="56">
        <v>1</v>
      </c>
      <c r="I279" s="56">
        <f t="shared" si="30"/>
        <v>5011.49</v>
      </c>
      <c r="J279" s="56">
        <f t="shared" si="31"/>
        <v>91369.11</v>
      </c>
      <c r="K279" s="57">
        <f t="shared" si="32"/>
        <v>0.94800312511023999</v>
      </c>
      <c r="L279" s="57">
        <f t="shared" si="33"/>
        <v>-0.99342201646389416</v>
      </c>
      <c r="M279" s="57">
        <f t="shared" si="34"/>
        <v>-0.87523240154138904</v>
      </c>
      <c r="R279" s="53"/>
      <c r="S279" s="53"/>
      <c r="T279" s="53"/>
      <c r="U279" s="53"/>
      <c r="V279" s="53"/>
    </row>
    <row r="280" spans="1:22" s="51" customFormat="1" x14ac:dyDescent="0.2">
      <c r="B280" s="66" t="s">
        <v>193</v>
      </c>
      <c r="C280" s="51" t="s">
        <v>194</v>
      </c>
      <c r="D280" s="56">
        <v>80050</v>
      </c>
      <c r="E280" s="56">
        <v>80550</v>
      </c>
      <c r="F280" s="56">
        <v>0</v>
      </c>
      <c r="G280" s="56">
        <v>399.95</v>
      </c>
      <c r="H280" s="56">
        <v>0</v>
      </c>
      <c r="I280" s="56">
        <f t="shared" si="30"/>
        <v>399.95</v>
      </c>
      <c r="J280" s="56">
        <f t="shared" si="31"/>
        <v>80150.05</v>
      </c>
      <c r="K280" s="57">
        <f t="shared" si="32"/>
        <v>0.99503476101800126</v>
      </c>
      <c r="L280" s="57">
        <f t="shared" si="33"/>
        <v>-1</v>
      </c>
      <c r="M280" s="57">
        <f t="shared" si="34"/>
        <v>-0.98808342644320302</v>
      </c>
      <c r="R280" s="53"/>
      <c r="S280" s="53"/>
      <c r="T280" s="53"/>
      <c r="U280" s="53"/>
      <c r="V280" s="53"/>
    </row>
    <row r="281" spans="1:22" s="51" customFormat="1" x14ac:dyDescent="0.2">
      <c r="B281" s="66" t="s">
        <v>197</v>
      </c>
      <c r="C281" s="51" t="s">
        <v>198</v>
      </c>
      <c r="D281" s="56">
        <v>36270</v>
      </c>
      <c r="E281" s="56">
        <v>37770</v>
      </c>
      <c r="F281" s="56">
        <v>1553.95</v>
      </c>
      <c r="G281" s="56">
        <v>2093.9300000000003</v>
      </c>
      <c r="H281" s="56">
        <v>0</v>
      </c>
      <c r="I281" s="56">
        <f t="shared" si="30"/>
        <v>2093.9300000000003</v>
      </c>
      <c r="J281" s="56">
        <f t="shared" si="31"/>
        <v>35676.07</v>
      </c>
      <c r="K281" s="57">
        <f t="shared" si="32"/>
        <v>0.94456102727032032</v>
      </c>
      <c r="L281" s="57">
        <f t="shared" si="33"/>
        <v>-0.95885755890918722</v>
      </c>
      <c r="M281" s="57">
        <f t="shared" si="34"/>
        <v>-0.86694646544876885</v>
      </c>
      <c r="R281" s="53"/>
      <c r="S281" s="53"/>
      <c r="T281" s="53"/>
      <c r="U281" s="53"/>
      <c r="V281" s="53"/>
    </row>
    <row r="282" spans="1:22" s="51" customFormat="1" x14ac:dyDescent="0.2">
      <c r="B282" s="66" t="s">
        <v>205</v>
      </c>
      <c r="C282" s="51" t="s">
        <v>206</v>
      </c>
      <c r="D282" s="56">
        <v>450</v>
      </c>
      <c r="E282" s="56">
        <v>2450</v>
      </c>
      <c r="F282" s="56">
        <v>1363</v>
      </c>
      <c r="G282" s="56">
        <v>1363</v>
      </c>
      <c r="H282" s="56">
        <v>0</v>
      </c>
      <c r="I282" s="56">
        <f t="shared" si="30"/>
        <v>1363</v>
      </c>
      <c r="J282" s="56">
        <f t="shared" si="31"/>
        <v>1087</v>
      </c>
      <c r="K282" s="57">
        <f t="shared" si="32"/>
        <v>0.44367346938775509</v>
      </c>
      <c r="L282" s="57">
        <f t="shared" si="33"/>
        <v>-0.44367346938775509</v>
      </c>
      <c r="M282" s="57">
        <f t="shared" si="34"/>
        <v>0.33518367346938788</v>
      </c>
      <c r="R282" s="53"/>
      <c r="S282" s="53"/>
      <c r="T282" s="53"/>
      <c r="U282" s="53"/>
      <c r="V282" s="53"/>
    </row>
    <row r="283" spans="1:22" s="51" customFormat="1" x14ac:dyDescent="0.2">
      <c r="B283" s="66" t="s">
        <v>211</v>
      </c>
      <c r="C283" s="51" t="s">
        <v>212</v>
      </c>
      <c r="D283" s="56">
        <v>14208.3</v>
      </c>
      <c r="E283" s="56">
        <v>13208.3</v>
      </c>
      <c r="F283" s="56">
        <v>0</v>
      </c>
      <c r="G283" s="56">
        <v>0</v>
      </c>
      <c r="H283" s="56">
        <v>0</v>
      </c>
      <c r="I283" s="56">
        <f t="shared" si="30"/>
        <v>0</v>
      </c>
      <c r="J283" s="56">
        <f t="shared" si="31"/>
        <v>13208.3</v>
      </c>
      <c r="K283" s="57">
        <f t="shared" si="32"/>
        <v>1</v>
      </c>
      <c r="L283" s="57">
        <f t="shared" si="33"/>
        <v>-1</v>
      </c>
      <c r="M283" s="57">
        <f t="shared" si="34"/>
        <v>-1</v>
      </c>
      <c r="R283" s="53"/>
      <c r="S283" s="53"/>
      <c r="T283" s="53"/>
      <c r="U283" s="53"/>
      <c r="V283" s="53"/>
    </row>
    <row r="284" spans="1:22" s="51" customFormat="1" x14ac:dyDescent="0.2">
      <c r="B284" s="66" t="s">
        <v>213</v>
      </c>
      <c r="C284" s="51" t="s">
        <v>214</v>
      </c>
      <c r="D284" s="56">
        <v>18900</v>
      </c>
      <c r="E284" s="56">
        <v>18900</v>
      </c>
      <c r="F284" s="56">
        <v>0</v>
      </c>
      <c r="G284" s="56">
        <v>0</v>
      </c>
      <c r="H284" s="56">
        <v>0</v>
      </c>
      <c r="I284" s="56">
        <f t="shared" si="30"/>
        <v>0</v>
      </c>
      <c r="J284" s="56">
        <f t="shared" si="31"/>
        <v>18900</v>
      </c>
      <c r="K284" s="57">
        <f t="shared" si="32"/>
        <v>1</v>
      </c>
      <c r="L284" s="57">
        <f t="shared" si="33"/>
        <v>-1</v>
      </c>
      <c r="M284" s="57">
        <f t="shared" si="34"/>
        <v>-1</v>
      </c>
      <c r="R284" s="53"/>
      <c r="S284" s="53"/>
      <c r="T284" s="53"/>
      <c r="U284" s="53"/>
      <c r="V284" s="53"/>
    </row>
    <row r="285" spans="1:22" s="51" customFormat="1" x14ac:dyDescent="0.2">
      <c r="B285" s="66" t="s">
        <v>247</v>
      </c>
      <c r="C285" s="51" t="s">
        <v>248</v>
      </c>
      <c r="D285" s="56">
        <v>4050</v>
      </c>
      <c r="E285" s="56">
        <v>4050</v>
      </c>
      <c r="F285" s="56">
        <v>0</v>
      </c>
      <c r="G285" s="56">
        <v>0</v>
      </c>
      <c r="H285" s="56">
        <v>0</v>
      </c>
      <c r="I285" s="56">
        <f t="shared" si="30"/>
        <v>0</v>
      </c>
      <c r="J285" s="56">
        <f t="shared" si="31"/>
        <v>4050</v>
      </c>
      <c r="K285" s="57">
        <f t="shared" si="32"/>
        <v>1</v>
      </c>
      <c r="L285" s="57">
        <f t="shared" si="33"/>
        <v>-1</v>
      </c>
      <c r="M285" s="57">
        <f t="shared" si="34"/>
        <v>-1</v>
      </c>
      <c r="R285" s="53"/>
      <c r="S285" s="53"/>
      <c r="T285" s="53"/>
      <c r="U285" s="53"/>
      <c r="V285" s="53"/>
    </row>
    <row r="286" spans="1:22" s="51" customFormat="1" x14ac:dyDescent="0.2">
      <c r="B286" s="66" t="s">
        <v>215</v>
      </c>
      <c r="C286" s="51" t="s">
        <v>216</v>
      </c>
      <c r="D286" s="56">
        <v>101076.40000000001</v>
      </c>
      <c r="E286" s="56">
        <v>121551.40000000001</v>
      </c>
      <c r="F286" s="56">
        <v>0</v>
      </c>
      <c r="G286" s="56">
        <v>88994</v>
      </c>
      <c r="H286" s="56">
        <v>1019.12</v>
      </c>
      <c r="I286" s="56">
        <f t="shared" si="30"/>
        <v>90013.119999999995</v>
      </c>
      <c r="J286" s="56">
        <f t="shared" si="31"/>
        <v>31538.280000000013</v>
      </c>
      <c r="K286" s="57">
        <f t="shared" si="32"/>
        <v>0.25946455573526928</v>
      </c>
      <c r="L286" s="57">
        <f t="shared" si="33"/>
        <v>-1</v>
      </c>
      <c r="M286" s="57">
        <f t="shared" si="34"/>
        <v>0.75716281342707681</v>
      </c>
      <c r="R286" s="53"/>
      <c r="S286" s="53"/>
      <c r="T286" s="53"/>
      <c r="U286" s="53"/>
      <c r="V286" s="53"/>
    </row>
    <row r="287" spans="1:22" s="51" customFormat="1" x14ac:dyDescent="0.2">
      <c r="B287" s="66" t="s">
        <v>217</v>
      </c>
      <c r="C287" s="51" t="s">
        <v>218</v>
      </c>
      <c r="D287" s="56">
        <v>9400000</v>
      </c>
      <c r="E287" s="56">
        <v>7795665</v>
      </c>
      <c r="F287" s="56">
        <v>0</v>
      </c>
      <c r="G287" s="56">
        <v>0</v>
      </c>
      <c r="H287" s="56">
        <v>0</v>
      </c>
      <c r="I287" s="56">
        <f t="shared" si="30"/>
        <v>0</v>
      </c>
      <c r="J287" s="56">
        <f t="shared" si="31"/>
        <v>7795665</v>
      </c>
      <c r="K287" s="57">
        <f t="shared" si="32"/>
        <v>1</v>
      </c>
      <c r="L287" s="57">
        <f t="shared" si="33"/>
        <v>-1</v>
      </c>
      <c r="M287" s="57">
        <f t="shared" si="34"/>
        <v>-1</v>
      </c>
      <c r="R287" s="53"/>
      <c r="S287" s="53"/>
      <c r="T287" s="53"/>
      <c r="U287" s="53"/>
      <c r="V287" s="53"/>
    </row>
    <row r="288" spans="1:22" s="51" customFormat="1" x14ac:dyDescent="0.2">
      <c r="A288" s="63" t="s">
        <v>308</v>
      </c>
      <c r="B288" s="68"/>
      <c r="C288" s="63"/>
      <c r="D288" s="64">
        <v>63460019.679999992</v>
      </c>
      <c r="E288" s="64">
        <v>62735145.889999993</v>
      </c>
      <c r="F288" s="64">
        <v>1446587.28</v>
      </c>
      <c r="G288" s="64">
        <v>30759348.019999992</v>
      </c>
      <c r="H288" s="64">
        <v>985593.68999999983</v>
      </c>
      <c r="I288" s="64">
        <f t="shared" si="30"/>
        <v>31744941.709999993</v>
      </c>
      <c r="J288" s="64">
        <f t="shared" si="31"/>
        <v>30990204.18</v>
      </c>
      <c r="K288" s="65">
        <f t="shared" si="32"/>
        <v>0.49398473121172498</v>
      </c>
      <c r="L288" s="65">
        <f t="shared" si="33"/>
        <v>-0.97694135783893044</v>
      </c>
      <c r="M288" s="65">
        <f t="shared" si="34"/>
        <v>0.17673170597930032</v>
      </c>
      <c r="R288" s="53"/>
      <c r="S288" s="53"/>
      <c r="T288" s="53"/>
      <c r="U288" s="53"/>
      <c r="V288" s="53"/>
    </row>
    <row r="289" spans="1:22" s="51" customFormat="1" x14ac:dyDescent="0.2">
      <c r="A289" s="51" t="s">
        <v>309</v>
      </c>
      <c r="B289" s="66" t="s">
        <v>101</v>
      </c>
      <c r="C289" s="51" t="s">
        <v>102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30"/>
        <v>0</v>
      </c>
      <c r="J289" s="56">
        <f t="shared" si="31"/>
        <v>0</v>
      </c>
      <c r="K289" s="57" t="str">
        <f t="shared" si="32"/>
        <v>NA</v>
      </c>
      <c r="L289" s="57" t="str">
        <f t="shared" si="33"/>
        <v>NA</v>
      </c>
      <c r="M289" s="57" t="str">
        <f t="shared" si="34"/>
        <v>NA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103</v>
      </c>
      <c r="C290" s="51" t="s">
        <v>104</v>
      </c>
      <c r="D290" s="56">
        <v>0</v>
      </c>
      <c r="E290" s="56">
        <v>0</v>
      </c>
      <c r="F290" s="56">
        <v>0</v>
      </c>
      <c r="G290" s="56">
        <v>0</v>
      </c>
      <c r="H290" s="56">
        <v>0</v>
      </c>
      <c r="I290" s="56">
        <f t="shared" si="30"/>
        <v>0</v>
      </c>
      <c r="J290" s="56">
        <f t="shared" si="31"/>
        <v>0</v>
      </c>
      <c r="K290" s="57" t="str">
        <f t="shared" si="32"/>
        <v>NA</v>
      </c>
      <c r="L290" s="57" t="str">
        <f t="shared" si="33"/>
        <v>NA</v>
      </c>
      <c r="M290" s="57" t="str">
        <f t="shared" si="34"/>
        <v>NA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105</v>
      </c>
      <c r="C291" s="51" t="s">
        <v>104</v>
      </c>
      <c r="D291" s="56"/>
      <c r="E291" s="56"/>
      <c r="F291" s="56">
        <v>0</v>
      </c>
      <c r="G291" s="56">
        <v>0</v>
      </c>
      <c r="H291" s="56">
        <v>0</v>
      </c>
      <c r="I291" s="56">
        <f t="shared" si="30"/>
        <v>0</v>
      </c>
      <c r="J291" s="56">
        <f t="shared" si="31"/>
        <v>0</v>
      </c>
      <c r="K291" s="57" t="str">
        <f t="shared" si="32"/>
        <v>NA</v>
      </c>
      <c r="L291" s="57" t="str">
        <f t="shared" si="33"/>
        <v>NA</v>
      </c>
      <c r="M291" s="57" t="str">
        <f t="shared" si="34"/>
        <v>NA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110</v>
      </c>
      <c r="C292" s="51" t="s">
        <v>111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f t="shared" si="30"/>
        <v>0</v>
      </c>
      <c r="J292" s="56">
        <f t="shared" si="31"/>
        <v>0</v>
      </c>
      <c r="K292" s="57" t="str">
        <f t="shared" si="32"/>
        <v>NA</v>
      </c>
      <c r="L292" s="57" t="str">
        <f t="shared" si="33"/>
        <v>NA</v>
      </c>
      <c r="M292" s="57" t="str">
        <f t="shared" si="34"/>
        <v>NA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114</v>
      </c>
      <c r="C293" s="51" t="s">
        <v>115</v>
      </c>
      <c r="D293" s="56">
        <v>16784919.99999997</v>
      </c>
      <c r="E293" s="56">
        <v>16784919.99999997</v>
      </c>
      <c r="F293" s="56">
        <v>973859.33</v>
      </c>
      <c r="G293" s="56">
        <v>7491136.9399999939</v>
      </c>
      <c r="H293" s="56">
        <v>0</v>
      </c>
      <c r="I293" s="56">
        <f t="shared" si="30"/>
        <v>7491136.9399999939</v>
      </c>
      <c r="J293" s="56">
        <f t="shared" si="31"/>
        <v>9293783.0599999763</v>
      </c>
      <c r="K293" s="57">
        <f t="shared" si="32"/>
        <v>0.55369838283411499</v>
      </c>
      <c r="L293" s="57">
        <f t="shared" si="33"/>
        <v>-0.94198010297338319</v>
      </c>
      <c r="M293" s="57">
        <f t="shared" si="34"/>
        <v>7.1123881198124017E-2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310</v>
      </c>
      <c r="C294" s="51" t="s">
        <v>311</v>
      </c>
      <c r="D294" s="56">
        <v>25962700.579999994</v>
      </c>
      <c r="E294" s="56">
        <v>25962700.579999994</v>
      </c>
      <c r="F294" s="56">
        <v>2161785.0200000005</v>
      </c>
      <c r="G294" s="56">
        <v>8637871.0099999998</v>
      </c>
      <c r="H294" s="56">
        <v>0</v>
      </c>
      <c r="I294" s="56">
        <f t="shared" si="30"/>
        <v>8637871.0099999998</v>
      </c>
      <c r="J294" s="56">
        <f t="shared" si="31"/>
        <v>17324829.569999993</v>
      </c>
      <c r="K294" s="57">
        <f t="shared" si="32"/>
        <v>0.66729689835678863</v>
      </c>
      <c r="L294" s="57">
        <f t="shared" si="33"/>
        <v>-0.91673497087335742</v>
      </c>
      <c r="M294" s="57">
        <f t="shared" si="34"/>
        <v>-0.20151255605629284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118</v>
      </c>
      <c r="C295" s="51" t="s">
        <v>119</v>
      </c>
      <c r="D295" s="56">
        <v>15033089.490000006</v>
      </c>
      <c r="E295" s="56">
        <v>15033089.490000006</v>
      </c>
      <c r="F295" s="56">
        <v>984880.58000000019</v>
      </c>
      <c r="G295" s="56">
        <v>5313182.1100000013</v>
      </c>
      <c r="H295" s="56">
        <v>0</v>
      </c>
      <c r="I295" s="56">
        <f t="shared" si="30"/>
        <v>5313182.1100000013</v>
      </c>
      <c r="J295" s="56">
        <f t="shared" si="31"/>
        <v>9719907.3800000045</v>
      </c>
      <c r="K295" s="57">
        <f t="shared" si="32"/>
        <v>0.64656751936890122</v>
      </c>
      <c r="L295" s="57">
        <f t="shared" si="33"/>
        <v>-0.93448581672748365</v>
      </c>
      <c r="M295" s="57">
        <f t="shared" si="34"/>
        <v>-0.15176204648536298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312</v>
      </c>
      <c r="C296" s="51" t="s">
        <v>313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30"/>
        <v>0</v>
      </c>
      <c r="J296" s="56">
        <f t="shared" si="31"/>
        <v>0</v>
      </c>
      <c r="K296" s="57" t="str">
        <f t="shared" si="32"/>
        <v>NA</v>
      </c>
      <c r="L296" s="57" t="str">
        <f t="shared" si="33"/>
        <v>NA</v>
      </c>
      <c r="M296" s="57" t="str">
        <f t="shared" si="34"/>
        <v>NA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130</v>
      </c>
      <c r="C297" s="51" t="s">
        <v>131</v>
      </c>
      <c r="D297" s="56">
        <v>0</v>
      </c>
      <c r="E297" s="56">
        <v>0</v>
      </c>
      <c r="F297" s="56">
        <v>4226.5</v>
      </c>
      <c r="G297" s="56">
        <v>38038.5</v>
      </c>
      <c r="H297" s="56">
        <v>0</v>
      </c>
      <c r="I297" s="56">
        <f t="shared" si="30"/>
        <v>38038.5</v>
      </c>
      <c r="J297" s="56">
        <f t="shared" si="31"/>
        <v>-38038.5</v>
      </c>
      <c r="K297" s="57" t="str">
        <f t="shared" si="32"/>
        <v>NA</v>
      </c>
      <c r="L297" s="57" t="str">
        <f t="shared" si="33"/>
        <v>NA</v>
      </c>
      <c r="M297" s="57" t="str">
        <f t="shared" si="34"/>
        <v>NA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132</v>
      </c>
      <c r="C298" s="51" t="s">
        <v>133</v>
      </c>
      <c r="D298" s="56">
        <v>1829548.99</v>
      </c>
      <c r="E298" s="56">
        <v>1829548.99</v>
      </c>
      <c r="F298" s="56">
        <v>0</v>
      </c>
      <c r="G298" s="56">
        <v>3600</v>
      </c>
      <c r="H298" s="56">
        <v>0</v>
      </c>
      <c r="I298" s="56">
        <f t="shared" si="30"/>
        <v>3600</v>
      </c>
      <c r="J298" s="56">
        <f t="shared" si="31"/>
        <v>1825948.99</v>
      </c>
      <c r="K298" s="57">
        <f t="shared" si="32"/>
        <v>0.99803230193906967</v>
      </c>
      <c r="L298" s="57">
        <f t="shared" si="33"/>
        <v>-1</v>
      </c>
      <c r="M298" s="57">
        <f t="shared" si="34"/>
        <v>-0.99527752465376729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138</v>
      </c>
      <c r="C299" s="51" t="s">
        <v>139</v>
      </c>
      <c r="D299" s="56">
        <v>9895500</v>
      </c>
      <c r="E299" s="56">
        <v>9895500</v>
      </c>
      <c r="F299" s="56">
        <v>764815.15</v>
      </c>
      <c r="G299" s="56">
        <v>3310745.89</v>
      </c>
      <c r="H299" s="56">
        <v>0</v>
      </c>
      <c r="I299" s="56">
        <f t="shared" si="30"/>
        <v>3310745.89</v>
      </c>
      <c r="J299" s="56">
        <f t="shared" si="31"/>
        <v>6584754.1099999994</v>
      </c>
      <c r="K299" s="57">
        <f t="shared" si="32"/>
        <v>0.66542914557121913</v>
      </c>
      <c r="L299" s="57">
        <f t="shared" si="33"/>
        <v>-0.92271081299580615</v>
      </c>
      <c r="M299" s="57">
        <f t="shared" si="34"/>
        <v>-0.19702994937092616</v>
      </c>
      <c r="R299" s="53"/>
      <c r="S299" s="53"/>
      <c r="T299" s="53"/>
      <c r="U299" s="53"/>
      <c r="V299" s="53"/>
    </row>
    <row r="300" spans="1:22" s="51" customFormat="1" x14ac:dyDescent="0.2">
      <c r="B300" s="66" t="s">
        <v>140</v>
      </c>
      <c r="C300" s="51" t="s">
        <v>141</v>
      </c>
      <c r="D300" s="56">
        <v>0</v>
      </c>
      <c r="E300" s="56">
        <v>0</v>
      </c>
      <c r="F300" s="56">
        <v>12015.499999999995</v>
      </c>
      <c r="G300" s="56">
        <v>39149.659999999996</v>
      </c>
      <c r="H300" s="56">
        <v>0</v>
      </c>
      <c r="I300" s="56">
        <f t="shared" si="30"/>
        <v>39149.659999999996</v>
      </c>
      <c r="J300" s="56">
        <f t="shared" si="31"/>
        <v>-39149.659999999996</v>
      </c>
      <c r="K300" s="57" t="str">
        <f t="shared" si="32"/>
        <v>NA</v>
      </c>
      <c r="L300" s="57" t="str">
        <f t="shared" si="33"/>
        <v>NA</v>
      </c>
      <c r="M300" s="57" t="str">
        <f t="shared" si="34"/>
        <v>NA</v>
      </c>
      <c r="R300" s="53"/>
      <c r="S300" s="53"/>
      <c r="T300" s="53"/>
      <c r="U300" s="53"/>
      <c r="V300" s="53"/>
    </row>
    <row r="301" spans="1:22" s="51" customFormat="1" x14ac:dyDescent="0.2">
      <c r="B301" s="66" t="s">
        <v>142</v>
      </c>
      <c r="C301" s="51" t="s">
        <v>143</v>
      </c>
      <c r="D301" s="56">
        <v>11899915.379999995</v>
      </c>
      <c r="E301" s="56">
        <v>11899915.379999995</v>
      </c>
      <c r="F301" s="56">
        <v>776727.77</v>
      </c>
      <c r="G301" s="56">
        <v>4048943.5799999996</v>
      </c>
      <c r="H301" s="56">
        <v>0</v>
      </c>
      <c r="I301" s="56">
        <f t="shared" si="30"/>
        <v>4048943.5799999996</v>
      </c>
      <c r="J301" s="56">
        <f t="shared" si="31"/>
        <v>7850971.7999999952</v>
      </c>
      <c r="K301" s="57">
        <f t="shared" si="32"/>
        <v>0.65975022084568791</v>
      </c>
      <c r="L301" s="57">
        <f t="shared" si="33"/>
        <v>-0.93472829468136942</v>
      </c>
      <c r="M301" s="57">
        <f t="shared" si="34"/>
        <v>-0.18340053002965115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144</v>
      </c>
      <c r="C302" s="51" t="s">
        <v>145</v>
      </c>
      <c r="D302" s="56">
        <v>13750</v>
      </c>
      <c r="E302" s="56">
        <v>13750</v>
      </c>
      <c r="F302" s="56">
        <v>0</v>
      </c>
      <c r="G302" s="56">
        <v>0</v>
      </c>
      <c r="H302" s="56">
        <v>0</v>
      </c>
      <c r="I302" s="56">
        <f t="shared" si="30"/>
        <v>0</v>
      </c>
      <c r="J302" s="56">
        <f t="shared" si="31"/>
        <v>13750</v>
      </c>
      <c r="K302" s="57">
        <f t="shared" si="32"/>
        <v>1</v>
      </c>
      <c r="L302" s="57">
        <f t="shared" si="33"/>
        <v>-1</v>
      </c>
      <c r="M302" s="57">
        <f t="shared" si="34"/>
        <v>-1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156</v>
      </c>
      <c r="C303" s="51" t="s">
        <v>157</v>
      </c>
      <c r="D303" s="56">
        <v>1531188.7600000023</v>
      </c>
      <c r="E303" s="56">
        <v>1531188.7600000023</v>
      </c>
      <c r="F303" s="56">
        <v>127331.15000000005</v>
      </c>
      <c r="G303" s="56">
        <v>741325.15</v>
      </c>
      <c r="H303" s="56">
        <v>0</v>
      </c>
      <c r="I303" s="56">
        <f t="shared" si="30"/>
        <v>741325.15</v>
      </c>
      <c r="J303" s="56">
        <f t="shared" si="31"/>
        <v>789863.61000000231</v>
      </c>
      <c r="K303" s="57">
        <f t="shared" si="32"/>
        <v>0.5158499269547937</v>
      </c>
      <c r="L303" s="57">
        <f t="shared" si="33"/>
        <v>-0.91684163747388014</v>
      </c>
      <c r="M303" s="57">
        <f t="shared" si="34"/>
        <v>0.16196017530849527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186</v>
      </c>
      <c r="C304" s="51" t="s">
        <v>187</v>
      </c>
      <c r="D304" s="56">
        <v>0</v>
      </c>
      <c r="E304" s="56">
        <v>0</v>
      </c>
      <c r="F304" s="56">
        <v>0</v>
      </c>
      <c r="G304" s="56">
        <v>0</v>
      </c>
      <c r="H304" s="56">
        <v>0</v>
      </c>
      <c r="I304" s="56">
        <f t="shared" si="30"/>
        <v>0</v>
      </c>
      <c r="J304" s="56">
        <f t="shared" si="31"/>
        <v>0</v>
      </c>
      <c r="K304" s="57" t="str">
        <f t="shared" si="32"/>
        <v>NA</v>
      </c>
      <c r="L304" s="57" t="str">
        <f t="shared" si="33"/>
        <v>NA</v>
      </c>
      <c r="M304" s="57" t="str">
        <f t="shared" si="34"/>
        <v>NA</v>
      </c>
      <c r="R304" s="53"/>
      <c r="S304" s="53"/>
      <c r="T304" s="53"/>
      <c r="U304" s="53"/>
      <c r="V304" s="53"/>
    </row>
    <row r="305" spans="1:22" s="51" customFormat="1" x14ac:dyDescent="0.2">
      <c r="B305" s="66" t="s">
        <v>189</v>
      </c>
      <c r="C305" s="51" t="s">
        <v>190</v>
      </c>
      <c r="D305" s="56">
        <v>4500</v>
      </c>
      <c r="E305" s="56">
        <v>4500</v>
      </c>
      <c r="F305" s="56">
        <v>0</v>
      </c>
      <c r="G305" s="56">
        <v>1263.1099999999999</v>
      </c>
      <c r="H305" s="56">
        <v>0</v>
      </c>
      <c r="I305" s="56">
        <f t="shared" si="30"/>
        <v>1263.1099999999999</v>
      </c>
      <c r="J305" s="56">
        <f t="shared" si="31"/>
        <v>3236.8900000000003</v>
      </c>
      <c r="K305" s="57">
        <f t="shared" si="32"/>
        <v>0.719308888888889</v>
      </c>
      <c r="L305" s="57">
        <f t="shared" si="33"/>
        <v>-1</v>
      </c>
      <c r="M305" s="57">
        <f t="shared" si="34"/>
        <v>-0.32634133333333337</v>
      </c>
      <c r="R305" s="53"/>
      <c r="S305" s="53"/>
      <c r="T305" s="53"/>
      <c r="U305" s="53"/>
      <c r="V305" s="53"/>
    </row>
    <row r="306" spans="1:22" s="51" customFormat="1" x14ac:dyDescent="0.2">
      <c r="B306" s="66" t="s">
        <v>193</v>
      </c>
      <c r="C306" s="51" t="s">
        <v>194</v>
      </c>
      <c r="D306" s="56">
        <v>76500</v>
      </c>
      <c r="E306" s="56">
        <v>46500</v>
      </c>
      <c r="F306" s="56">
        <v>431.96</v>
      </c>
      <c r="G306" s="56">
        <v>653.85</v>
      </c>
      <c r="H306" s="56">
        <v>0</v>
      </c>
      <c r="I306" s="56">
        <f t="shared" si="30"/>
        <v>653.85</v>
      </c>
      <c r="J306" s="56">
        <f t="shared" si="31"/>
        <v>45846.15</v>
      </c>
      <c r="K306" s="57">
        <f t="shared" si="32"/>
        <v>0.98593870967741937</v>
      </c>
      <c r="L306" s="57">
        <f t="shared" si="33"/>
        <v>-0.99071053763440864</v>
      </c>
      <c r="M306" s="57">
        <f t="shared" si="34"/>
        <v>-0.96625290322580648</v>
      </c>
      <c r="R306" s="53"/>
      <c r="S306" s="53"/>
      <c r="T306" s="53"/>
      <c r="U306" s="53"/>
      <c r="V306" s="53"/>
    </row>
    <row r="307" spans="1:22" s="51" customFormat="1" x14ac:dyDescent="0.2">
      <c r="B307" s="66" t="s">
        <v>197</v>
      </c>
      <c r="C307" s="51" t="s">
        <v>198</v>
      </c>
      <c r="D307" s="56">
        <v>4500</v>
      </c>
      <c r="E307" s="56">
        <v>20500</v>
      </c>
      <c r="F307" s="56">
        <v>0</v>
      </c>
      <c r="G307" s="56">
        <v>11777.97</v>
      </c>
      <c r="H307" s="56">
        <v>7650</v>
      </c>
      <c r="I307" s="56">
        <f t="shared" si="30"/>
        <v>19427.97</v>
      </c>
      <c r="J307" s="56">
        <f t="shared" si="31"/>
        <v>1072.0299999999988</v>
      </c>
      <c r="K307" s="57">
        <f t="shared" si="32"/>
        <v>5.2294146341463357E-2</v>
      </c>
      <c r="L307" s="57">
        <f t="shared" si="33"/>
        <v>-1</v>
      </c>
      <c r="M307" s="57">
        <f t="shared" si="34"/>
        <v>0.37888429268292684</v>
      </c>
      <c r="R307" s="53"/>
      <c r="S307" s="53"/>
      <c r="T307" s="53"/>
      <c r="U307" s="53"/>
      <c r="V307" s="53"/>
    </row>
    <row r="308" spans="1:22" s="51" customFormat="1" x14ac:dyDescent="0.2">
      <c r="B308" s="66" t="s">
        <v>217</v>
      </c>
      <c r="C308" s="51" t="s">
        <v>218</v>
      </c>
      <c r="D308" s="56">
        <v>900000</v>
      </c>
      <c r="E308" s="56">
        <v>900000</v>
      </c>
      <c r="F308" s="56">
        <v>0</v>
      </c>
      <c r="G308" s="56">
        <v>0</v>
      </c>
      <c r="H308" s="56">
        <v>0</v>
      </c>
      <c r="I308" s="56">
        <f t="shared" si="30"/>
        <v>0</v>
      </c>
      <c r="J308" s="56">
        <f t="shared" si="31"/>
        <v>900000</v>
      </c>
      <c r="K308" s="57">
        <f t="shared" si="32"/>
        <v>1</v>
      </c>
      <c r="L308" s="57">
        <f t="shared" si="33"/>
        <v>-1</v>
      </c>
      <c r="M308" s="57">
        <f t="shared" si="34"/>
        <v>-1</v>
      </c>
      <c r="R308" s="53"/>
      <c r="S308" s="53"/>
      <c r="T308" s="53"/>
      <c r="U308" s="53"/>
      <c r="V308" s="53"/>
    </row>
    <row r="309" spans="1:22" s="51" customFormat="1" x14ac:dyDescent="0.2">
      <c r="A309" s="63" t="s">
        <v>314</v>
      </c>
      <c r="B309" s="68"/>
      <c r="C309" s="63"/>
      <c r="D309" s="64">
        <v>83936113.199999973</v>
      </c>
      <c r="E309" s="64">
        <v>83922113.199999973</v>
      </c>
      <c r="F309" s="64">
        <v>5806072.9600000018</v>
      </c>
      <c r="G309" s="64">
        <v>29637687.769999992</v>
      </c>
      <c r="H309" s="64">
        <v>7650</v>
      </c>
      <c r="I309" s="64">
        <f t="shared" si="30"/>
        <v>29645337.769999992</v>
      </c>
      <c r="J309" s="64">
        <f t="shared" si="31"/>
        <v>54276775.429999977</v>
      </c>
      <c r="K309" s="65">
        <f t="shared" si="32"/>
        <v>0.64675177209431844</v>
      </c>
      <c r="L309" s="65">
        <f t="shared" si="33"/>
        <v>-0.93081593469693502</v>
      </c>
      <c r="M309" s="65">
        <f t="shared" si="34"/>
        <v>-0.15242302730765839</v>
      </c>
      <c r="R309" s="53"/>
      <c r="S309" s="53"/>
      <c r="T309" s="53"/>
      <c r="U309" s="53"/>
      <c r="V309" s="53"/>
    </row>
    <row r="310" spans="1:22" s="51" customFormat="1" x14ac:dyDescent="0.2">
      <c r="A310" s="51" t="s">
        <v>315</v>
      </c>
      <c r="B310" s="66" t="s">
        <v>101</v>
      </c>
      <c r="C310" s="51" t="s">
        <v>102</v>
      </c>
      <c r="D310" s="56">
        <v>0</v>
      </c>
      <c r="E310" s="56">
        <v>0</v>
      </c>
      <c r="F310" s="56">
        <v>0</v>
      </c>
      <c r="G310" s="56">
        <v>0</v>
      </c>
      <c r="H310" s="56">
        <v>0</v>
      </c>
      <c r="I310" s="56">
        <f t="shared" si="30"/>
        <v>0</v>
      </c>
      <c r="J310" s="56">
        <f t="shared" si="31"/>
        <v>0</v>
      </c>
      <c r="K310" s="57" t="str">
        <f t="shared" si="32"/>
        <v>NA</v>
      </c>
      <c r="L310" s="57" t="str">
        <f t="shared" si="33"/>
        <v>NA</v>
      </c>
      <c r="M310" s="57" t="str">
        <f t="shared" si="34"/>
        <v>NA</v>
      </c>
      <c r="R310" s="53"/>
      <c r="S310" s="53"/>
      <c r="T310" s="53"/>
      <c r="U310" s="53"/>
      <c r="V310" s="53"/>
    </row>
    <row r="311" spans="1:22" s="51" customFormat="1" x14ac:dyDescent="0.2">
      <c r="B311" s="66" t="s">
        <v>118</v>
      </c>
      <c r="C311" s="51" t="s">
        <v>119</v>
      </c>
      <c r="D311" s="56">
        <v>287648.21999999997</v>
      </c>
      <c r="E311" s="56">
        <v>287648.21999999997</v>
      </c>
      <c r="F311" s="56">
        <v>13402.09</v>
      </c>
      <c r="G311" s="56">
        <v>106079.66</v>
      </c>
      <c r="H311" s="56">
        <v>0</v>
      </c>
      <c r="I311" s="56">
        <f t="shared" si="30"/>
        <v>106079.66</v>
      </c>
      <c r="J311" s="56">
        <f t="shared" si="31"/>
        <v>181568.55999999997</v>
      </c>
      <c r="K311" s="57">
        <f t="shared" si="32"/>
        <v>0.63121739463571158</v>
      </c>
      <c r="L311" s="57">
        <f t="shared" si="33"/>
        <v>-0.95340805515848481</v>
      </c>
      <c r="M311" s="57">
        <f t="shared" si="34"/>
        <v>-0.11492174712570781</v>
      </c>
      <c r="R311" s="53"/>
      <c r="S311" s="53"/>
      <c r="T311" s="53"/>
      <c r="U311" s="53"/>
      <c r="V311" s="53"/>
    </row>
    <row r="312" spans="1:22" s="51" customFormat="1" x14ac:dyDescent="0.2">
      <c r="B312" s="66" t="s">
        <v>316</v>
      </c>
      <c r="C312" s="51" t="s">
        <v>317</v>
      </c>
      <c r="D312" s="56">
        <v>3967540.35</v>
      </c>
      <c r="E312" s="56">
        <v>4389322.1399999997</v>
      </c>
      <c r="F312" s="56">
        <v>124050.65</v>
      </c>
      <c r="G312" s="56">
        <v>1221260.21</v>
      </c>
      <c r="H312" s="56">
        <v>0</v>
      </c>
      <c r="I312" s="56">
        <f t="shared" si="30"/>
        <v>1221260.21</v>
      </c>
      <c r="J312" s="56">
        <f t="shared" si="31"/>
        <v>3168061.9299999997</v>
      </c>
      <c r="K312" s="57">
        <f t="shared" si="32"/>
        <v>0.7217656460275208</v>
      </c>
      <c r="L312" s="57">
        <f t="shared" si="33"/>
        <v>-0.97173808482418644</v>
      </c>
      <c r="M312" s="57">
        <f t="shared" si="34"/>
        <v>-0.33223755046604986</v>
      </c>
      <c r="R312" s="53"/>
      <c r="S312" s="53"/>
      <c r="T312" s="53"/>
      <c r="U312" s="53"/>
      <c r="V312" s="53"/>
    </row>
    <row r="313" spans="1:22" s="51" customFormat="1" x14ac:dyDescent="0.2">
      <c r="B313" s="66" t="s">
        <v>318</v>
      </c>
      <c r="C313" s="51" t="s">
        <v>319</v>
      </c>
      <c r="D313" s="56">
        <v>120129.74</v>
      </c>
      <c r="E313" s="56">
        <v>120129.74</v>
      </c>
      <c r="F313" s="56">
        <v>21545.89</v>
      </c>
      <c r="G313" s="56">
        <v>98342.53</v>
      </c>
      <c r="H313" s="56">
        <v>0</v>
      </c>
      <c r="I313" s="56">
        <f t="shared" ref="I313:I325" si="35">SUM(G313:H313)</f>
        <v>98342.53</v>
      </c>
      <c r="J313" s="56">
        <f t="shared" ref="J313:J325" si="36">E313-I313</f>
        <v>21787.210000000006</v>
      </c>
      <c r="K313" s="57">
        <f t="shared" ref="K313:K325" si="37">IF(E313=0,"NA",J313/E313)</f>
        <v>0.18136399862348829</v>
      </c>
      <c r="L313" s="57">
        <f t="shared" ref="L313:L325" si="38">IF(E313=0,"NA",(  ( F313 - (E313/$L$6)) / (E313/$L$6)))</f>
        <v>-0.82064482949850726</v>
      </c>
      <c r="M313" s="57">
        <f t="shared" ref="M313:M325" si="39">IF(E313=0,"NA",(  ( G313 - ($M$6*(E313/12))) / ($M$6*(E313/12))))</f>
        <v>0.96472640330362813</v>
      </c>
      <c r="R313" s="53"/>
      <c r="S313" s="53"/>
      <c r="T313" s="53"/>
      <c r="U313" s="53"/>
      <c r="V313" s="53"/>
    </row>
    <row r="314" spans="1:22" s="51" customFormat="1" x14ac:dyDescent="0.2">
      <c r="B314" s="66" t="s">
        <v>130</v>
      </c>
      <c r="C314" s="51" t="s">
        <v>131</v>
      </c>
      <c r="D314" s="56">
        <v>1840915.6</v>
      </c>
      <c r="E314" s="56">
        <v>1840915.6</v>
      </c>
      <c r="F314" s="56">
        <v>90598.799999999988</v>
      </c>
      <c r="G314" s="56">
        <v>658731.4</v>
      </c>
      <c r="H314" s="56">
        <v>0</v>
      </c>
      <c r="I314" s="56">
        <f t="shared" si="35"/>
        <v>658731.4</v>
      </c>
      <c r="J314" s="56">
        <f t="shared" si="36"/>
        <v>1182184.2000000002</v>
      </c>
      <c r="K314" s="57">
        <f t="shared" si="37"/>
        <v>0.64217186274047555</v>
      </c>
      <c r="L314" s="57">
        <f t="shared" si="38"/>
        <v>-0.95078601104798066</v>
      </c>
      <c r="M314" s="57">
        <f t="shared" si="39"/>
        <v>-0.14121247057714101</v>
      </c>
      <c r="R314" s="53"/>
      <c r="S314" s="53"/>
      <c r="T314" s="53"/>
      <c r="U314" s="53"/>
      <c r="V314" s="53"/>
    </row>
    <row r="315" spans="1:22" s="51" customFormat="1" x14ac:dyDescent="0.2">
      <c r="B315" s="66" t="s">
        <v>233</v>
      </c>
      <c r="C315" s="51" t="s">
        <v>234</v>
      </c>
      <c r="D315" s="56">
        <v>1230856.21</v>
      </c>
      <c r="E315" s="56">
        <v>1230856.21</v>
      </c>
      <c r="F315" s="56">
        <v>49978.94</v>
      </c>
      <c r="G315" s="56">
        <v>413193.83</v>
      </c>
      <c r="H315" s="56">
        <v>0</v>
      </c>
      <c r="I315" s="56">
        <f t="shared" si="35"/>
        <v>413193.83</v>
      </c>
      <c r="J315" s="56">
        <f t="shared" si="36"/>
        <v>817662.37999999989</v>
      </c>
      <c r="K315" s="57">
        <f t="shared" si="37"/>
        <v>0.66430373698971701</v>
      </c>
      <c r="L315" s="57">
        <f t="shared" si="38"/>
        <v>-0.95939498083208274</v>
      </c>
      <c r="M315" s="57">
        <f t="shared" si="39"/>
        <v>-0.19432896877532099</v>
      </c>
      <c r="R315" s="53"/>
      <c r="S315" s="53"/>
      <c r="T315" s="53"/>
      <c r="U315" s="53"/>
      <c r="V315" s="53"/>
    </row>
    <row r="316" spans="1:22" s="51" customFormat="1" x14ac:dyDescent="0.2">
      <c r="B316" s="66" t="s">
        <v>132</v>
      </c>
      <c r="C316" s="51" t="s">
        <v>133</v>
      </c>
      <c r="D316" s="56">
        <v>257439.55</v>
      </c>
      <c r="E316" s="56">
        <v>257439.55</v>
      </c>
      <c r="F316" s="56">
        <v>0</v>
      </c>
      <c r="G316" s="56">
        <v>0</v>
      </c>
      <c r="H316" s="56">
        <v>0</v>
      </c>
      <c r="I316" s="56">
        <f t="shared" si="35"/>
        <v>0</v>
      </c>
      <c r="J316" s="56">
        <f t="shared" si="36"/>
        <v>257439.55</v>
      </c>
      <c r="K316" s="57">
        <f t="shared" si="37"/>
        <v>1</v>
      </c>
      <c r="L316" s="57">
        <f t="shared" si="38"/>
        <v>-1</v>
      </c>
      <c r="M316" s="57">
        <f t="shared" si="39"/>
        <v>-1</v>
      </c>
      <c r="R316" s="53"/>
      <c r="S316" s="53"/>
      <c r="T316" s="53"/>
      <c r="U316" s="53"/>
      <c r="V316" s="53"/>
    </row>
    <row r="317" spans="1:22" s="51" customFormat="1" x14ac:dyDescent="0.2">
      <c r="B317" s="66" t="s">
        <v>138</v>
      </c>
      <c r="C317" s="51" t="s">
        <v>139</v>
      </c>
      <c r="D317" s="56">
        <v>1323000</v>
      </c>
      <c r="E317" s="56">
        <v>1323000</v>
      </c>
      <c r="F317" s="56">
        <v>64376.36</v>
      </c>
      <c r="G317" s="56">
        <v>317066.90999999997</v>
      </c>
      <c r="H317" s="56">
        <v>0</v>
      </c>
      <c r="I317" s="56">
        <f t="shared" si="35"/>
        <v>317066.90999999997</v>
      </c>
      <c r="J317" s="56">
        <f t="shared" si="36"/>
        <v>1005933.0900000001</v>
      </c>
      <c r="K317" s="57">
        <f t="shared" si="37"/>
        <v>0.76034247165532887</v>
      </c>
      <c r="L317" s="57">
        <f t="shared" si="38"/>
        <v>-0.95134061980347684</v>
      </c>
      <c r="M317" s="57">
        <f t="shared" si="39"/>
        <v>-0.42482193197278917</v>
      </c>
      <c r="R317" s="53"/>
      <c r="S317" s="53"/>
      <c r="T317" s="53"/>
      <c r="U317" s="53"/>
      <c r="V317" s="53"/>
    </row>
    <row r="318" spans="1:22" s="51" customFormat="1" x14ac:dyDescent="0.2">
      <c r="B318" s="66" t="s">
        <v>140</v>
      </c>
      <c r="C318" s="51" t="s">
        <v>141</v>
      </c>
      <c r="D318" s="56">
        <v>0</v>
      </c>
      <c r="E318" s="56">
        <v>0</v>
      </c>
      <c r="F318" s="56">
        <v>3689.7999999999997</v>
      </c>
      <c r="G318" s="56">
        <v>11614.56</v>
      </c>
      <c r="H318" s="56">
        <v>0</v>
      </c>
      <c r="I318" s="56">
        <f t="shared" si="35"/>
        <v>11614.56</v>
      </c>
      <c r="J318" s="56">
        <f t="shared" si="36"/>
        <v>-11614.56</v>
      </c>
      <c r="K318" s="57" t="str">
        <f t="shared" si="37"/>
        <v>NA</v>
      </c>
      <c r="L318" s="57" t="str">
        <f t="shared" si="38"/>
        <v>NA</v>
      </c>
      <c r="M318" s="57" t="str">
        <f t="shared" si="39"/>
        <v>NA</v>
      </c>
      <c r="R318" s="53"/>
      <c r="S318" s="53"/>
      <c r="T318" s="53"/>
      <c r="U318" s="53"/>
      <c r="V318" s="53"/>
    </row>
    <row r="319" spans="1:22" s="51" customFormat="1" x14ac:dyDescent="0.2">
      <c r="B319" s="66" t="s">
        <v>142</v>
      </c>
      <c r="C319" s="51" t="s">
        <v>143</v>
      </c>
      <c r="D319" s="56">
        <v>1537929.1099999999</v>
      </c>
      <c r="E319" s="56">
        <v>1537929.1099999999</v>
      </c>
      <c r="F319" s="56">
        <v>55672.79</v>
      </c>
      <c r="G319" s="56">
        <v>482242.65000000008</v>
      </c>
      <c r="H319" s="56">
        <v>0</v>
      </c>
      <c r="I319" s="56">
        <f t="shared" si="35"/>
        <v>482242.65000000008</v>
      </c>
      <c r="J319" s="56">
        <f t="shared" si="36"/>
        <v>1055686.4599999997</v>
      </c>
      <c r="K319" s="57">
        <f t="shared" si="37"/>
        <v>0.68643375896565206</v>
      </c>
      <c r="L319" s="57">
        <f t="shared" si="38"/>
        <v>-0.96380015851315792</v>
      </c>
      <c r="M319" s="57">
        <f t="shared" si="39"/>
        <v>-0.24744102151756509</v>
      </c>
      <c r="R319" s="53"/>
      <c r="S319" s="53"/>
      <c r="T319" s="53"/>
      <c r="U319" s="53"/>
      <c r="V319" s="53"/>
    </row>
    <row r="320" spans="1:22" s="51" customFormat="1" x14ac:dyDescent="0.2">
      <c r="B320" s="66" t="s">
        <v>320</v>
      </c>
      <c r="C320" s="51" t="s">
        <v>321</v>
      </c>
      <c r="D320" s="56">
        <v>0</v>
      </c>
      <c r="E320" s="56">
        <v>0</v>
      </c>
      <c r="F320" s="56">
        <v>1534.02</v>
      </c>
      <c r="G320" s="56">
        <v>4602.0600000000004</v>
      </c>
      <c r="H320" s="56">
        <v>0</v>
      </c>
      <c r="I320" s="56">
        <f t="shared" si="35"/>
        <v>4602.0600000000004</v>
      </c>
      <c r="J320" s="56">
        <f t="shared" si="36"/>
        <v>-4602.0600000000004</v>
      </c>
      <c r="K320" s="57" t="str">
        <f t="shared" si="37"/>
        <v>NA</v>
      </c>
      <c r="L320" s="57" t="str">
        <f t="shared" si="38"/>
        <v>NA</v>
      </c>
      <c r="M320" s="57" t="str">
        <f t="shared" si="39"/>
        <v>NA</v>
      </c>
      <c r="R320" s="53"/>
      <c r="S320" s="53"/>
      <c r="T320" s="53"/>
      <c r="U320" s="53"/>
      <c r="V320" s="53"/>
    </row>
    <row r="321" spans="2:22" s="51" customFormat="1" x14ac:dyDescent="0.2">
      <c r="B321" s="66" t="s">
        <v>275</v>
      </c>
      <c r="C321" s="51" t="s">
        <v>276</v>
      </c>
      <c r="D321" s="56">
        <v>22000</v>
      </c>
      <c r="E321" s="56">
        <v>22000</v>
      </c>
      <c r="F321" s="56">
        <v>0</v>
      </c>
      <c r="G321" s="56">
        <v>0</v>
      </c>
      <c r="H321" s="56">
        <v>0</v>
      </c>
      <c r="I321" s="56">
        <f t="shared" si="35"/>
        <v>0</v>
      </c>
      <c r="J321" s="56">
        <f t="shared" si="36"/>
        <v>22000</v>
      </c>
      <c r="K321" s="57">
        <f t="shared" si="37"/>
        <v>1</v>
      </c>
      <c r="L321" s="57">
        <f t="shared" si="38"/>
        <v>-1</v>
      </c>
      <c r="M321" s="57">
        <f t="shared" si="39"/>
        <v>-1</v>
      </c>
      <c r="R321" s="53"/>
      <c r="S321" s="53"/>
      <c r="T321" s="53"/>
      <c r="U321" s="53"/>
      <c r="V321" s="53"/>
    </row>
    <row r="322" spans="2:22" s="51" customFormat="1" x14ac:dyDescent="0.2">
      <c r="B322" s="66" t="s">
        <v>154</v>
      </c>
      <c r="C322" s="51" t="s">
        <v>155</v>
      </c>
      <c r="D322" s="56">
        <v>0</v>
      </c>
      <c r="E322" s="56">
        <v>0</v>
      </c>
      <c r="F322" s="56">
        <v>1054.46</v>
      </c>
      <c r="G322" s="56">
        <v>3163.38</v>
      </c>
      <c r="H322" s="56">
        <v>0</v>
      </c>
      <c r="I322" s="56">
        <f t="shared" si="35"/>
        <v>3163.38</v>
      </c>
      <c r="J322" s="56">
        <f t="shared" si="36"/>
        <v>-3163.38</v>
      </c>
      <c r="K322" s="57" t="str">
        <f t="shared" si="37"/>
        <v>NA</v>
      </c>
      <c r="L322" s="57" t="str">
        <f t="shared" si="38"/>
        <v>NA</v>
      </c>
      <c r="M322" s="57" t="str">
        <f t="shared" si="39"/>
        <v>NA</v>
      </c>
      <c r="R322" s="53"/>
      <c r="S322" s="53"/>
      <c r="T322" s="53"/>
      <c r="U322" s="53"/>
      <c r="V322" s="53"/>
    </row>
    <row r="323" spans="2:22" s="51" customFormat="1" x14ac:dyDescent="0.2">
      <c r="B323" s="66" t="s">
        <v>156</v>
      </c>
      <c r="C323" s="51" t="s">
        <v>157</v>
      </c>
      <c r="D323" s="56">
        <v>204226.13</v>
      </c>
      <c r="E323" s="56">
        <v>204226.13</v>
      </c>
      <c r="F323" s="56">
        <v>2839.9700000000003</v>
      </c>
      <c r="G323" s="56">
        <v>80002.880000000005</v>
      </c>
      <c r="H323" s="56">
        <v>0</v>
      </c>
      <c r="I323" s="56">
        <f t="shared" si="35"/>
        <v>80002.880000000005</v>
      </c>
      <c r="J323" s="56">
        <f t="shared" si="36"/>
        <v>124223.25</v>
      </c>
      <c r="K323" s="57">
        <f t="shared" si="37"/>
        <v>0.60826325211176457</v>
      </c>
      <c r="L323" s="57">
        <f t="shared" si="38"/>
        <v>-0.98609399296750122</v>
      </c>
      <c r="M323" s="57">
        <f t="shared" si="39"/>
        <v>-5.983180506823476E-2</v>
      </c>
      <c r="R323" s="53"/>
      <c r="S323" s="53"/>
      <c r="T323" s="53"/>
      <c r="U323" s="53"/>
      <c r="V323" s="53"/>
    </row>
    <row r="324" spans="2:22" s="51" customFormat="1" x14ac:dyDescent="0.2">
      <c r="B324" s="66" t="s">
        <v>158</v>
      </c>
      <c r="C324" s="51" t="s">
        <v>159</v>
      </c>
      <c r="D324" s="56">
        <v>3422400.13</v>
      </c>
      <c r="E324" s="56">
        <v>4447280.13</v>
      </c>
      <c r="F324" s="56">
        <v>43104</v>
      </c>
      <c r="G324" s="56">
        <v>1054421.0900000001</v>
      </c>
      <c r="H324" s="56">
        <v>1248866.0900000001</v>
      </c>
      <c r="I324" s="56">
        <f t="shared" si="35"/>
        <v>2303287.1800000002</v>
      </c>
      <c r="J324" s="56">
        <f t="shared" si="36"/>
        <v>2143992.9499999997</v>
      </c>
      <c r="K324" s="57">
        <f t="shared" si="37"/>
        <v>0.48209082570204537</v>
      </c>
      <c r="L324" s="57">
        <f t="shared" si="38"/>
        <v>-0.99030778391735808</v>
      </c>
      <c r="M324" s="57">
        <f t="shared" si="39"/>
        <v>-0.43097566556932848</v>
      </c>
      <c r="R324" s="53"/>
      <c r="S324" s="53"/>
      <c r="T324" s="53"/>
      <c r="U324" s="53"/>
      <c r="V324" s="53"/>
    </row>
    <row r="325" spans="2:22" s="51" customFormat="1" x14ac:dyDescent="0.2">
      <c r="B325" s="66" t="s">
        <v>160</v>
      </c>
      <c r="C325" s="51" t="s">
        <v>161</v>
      </c>
      <c r="D325" s="56">
        <v>76820</v>
      </c>
      <c r="E325" s="56">
        <v>54088.2</v>
      </c>
      <c r="F325" s="56">
        <v>0</v>
      </c>
      <c r="G325" s="56">
        <v>0</v>
      </c>
      <c r="H325" s="56">
        <v>0</v>
      </c>
      <c r="I325" s="56">
        <f t="shared" si="35"/>
        <v>0</v>
      </c>
      <c r="J325" s="56">
        <f t="shared" si="36"/>
        <v>54088.2</v>
      </c>
      <c r="K325" s="57">
        <f t="shared" si="37"/>
        <v>1</v>
      </c>
      <c r="L325" s="57">
        <f t="shared" si="38"/>
        <v>-1</v>
      </c>
      <c r="M325" s="57">
        <f t="shared" si="39"/>
        <v>-1</v>
      </c>
      <c r="R325" s="53"/>
      <c r="S325" s="53"/>
      <c r="T325" s="53"/>
      <c r="U325" s="53"/>
      <c r="V325" s="53"/>
    </row>
    <row r="326" spans="2:22" s="51" customFormat="1" x14ac:dyDescent="0.2">
      <c r="B326" s="66" t="s">
        <v>170</v>
      </c>
      <c r="C326" s="51" t="s">
        <v>171</v>
      </c>
      <c r="D326" s="56">
        <v>0</v>
      </c>
      <c r="E326" s="56">
        <v>0</v>
      </c>
      <c r="F326" s="56">
        <v>0</v>
      </c>
      <c r="G326" s="56">
        <v>0</v>
      </c>
      <c r="H326" s="56">
        <v>0</v>
      </c>
      <c r="I326" s="56">
        <f t="shared" si="25"/>
        <v>0</v>
      </c>
      <c r="J326" s="56">
        <f t="shared" si="26"/>
        <v>0</v>
      </c>
      <c r="K326" s="57" t="str">
        <f t="shared" si="27"/>
        <v>NA</v>
      </c>
      <c r="L326" s="57" t="str">
        <f t="shared" si="28"/>
        <v>NA</v>
      </c>
      <c r="M326" s="57" t="str">
        <f t="shared" si="29"/>
        <v>NA</v>
      </c>
      <c r="R326" s="53"/>
      <c r="S326" s="53"/>
      <c r="T326" s="53"/>
      <c r="U326" s="53"/>
      <c r="V326" s="53"/>
    </row>
    <row r="327" spans="2:22" s="51" customFormat="1" x14ac:dyDescent="0.2">
      <c r="B327" s="66" t="s">
        <v>280</v>
      </c>
      <c r="C327" s="51" t="s">
        <v>281</v>
      </c>
      <c r="D327" s="56">
        <v>2066623.1</v>
      </c>
      <c r="E327" s="56">
        <v>2066623.1</v>
      </c>
      <c r="F327" s="56">
        <v>1519</v>
      </c>
      <c r="G327" s="56">
        <v>459994.56</v>
      </c>
      <c r="H327" s="56">
        <v>11</v>
      </c>
      <c r="I327" s="56">
        <f t="shared" si="25"/>
        <v>460005.56</v>
      </c>
      <c r="J327" s="56">
        <f t="shared" si="26"/>
        <v>1606617.54</v>
      </c>
      <c r="K327" s="57">
        <f t="shared" si="27"/>
        <v>0.77741197221689817</v>
      </c>
      <c r="L327" s="57">
        <f t="shared" si="28"/>
        <v>-0.99926498450539913</v>
      </c>
      <c r="M327" s="57">
        <f t="shared" si="29"/>
        <v>-0.46580150778339796</v>
      </c>
      <c r="R327" s="53"/>
      <c r="S327" s="53"/>
      <c r="T327" s="53"/>
      <c r="U327" s="53"/>
      <c r="V327" s="53"/>
    </row>
    <row r="328" spans="2:22" s="51" customFormat="1" x14ac:dyDescent="0.2">
      <c r="B328" s="66" t="s">
        <v>172</v>
      </c>
      <c r="C328" s="51" t="s">
        <v>173</v>
      </c>
      <c r="D328" s="56">
        <v>14400</v>
      </c>
      <c r="E328" s="56">
        <v>14400</v>
      </c>
      <c r="F328" s="56">
        <v>0</v>
      </c>
      <c r="G328" s="56">
        <v>4451.74</v>
      </c>
      <c r="H328" s="56">
        <v>467.5</v>
      </c>
      <c r="I328" s="56">
        <f t="shared" si="25"/>
        <v>4919.24</v>
      </c>
      <c r="J328" s="56">
        <f t="shared" si="26"/>
        <v>9480.76</v>
      </c>
      <c r="K328" s="57">
        <f t="shared" si="27"/>
        <v>0.65838611111111112</v>
      </c>
      <c r="L328" s="57">
        <f t="shared" si="28"/>
        <v>-1</v>
      </c>
      <c r="M328" s="57">
        <f t="shared" si="29"/>
        <v>-0.25804333333333335</v>
      </c>
      <c r="R328" s="53"/>
      <c r="S328" s="53"/>
      <c r="T328" s="53"/>
      <c r="U328" s="53"/>
      <c r="V328" s="53"/>
    </row>
    <row r="329" spans="2:22" s="51" customFormat="1" x14ac:dyDescent="0.2">
      <c r="B329" s="66" t="s">
        <v>174</v>
      </c>
      <c r="C329" s="51" t="s">
        <v>175</v>
      </c>
      <c r="D329" s="56">
        <v>0</v>
      </c>
      <c r="E329" s="56">
        <v>8750</v>
      </c>
      <c r="F329" s="56">
        <v>0</v>
      </c>
      <c r="G329" s="56">
        <v>8750</v>
      </c>
      <c r="H329" s="56">
        <v>0</v>
      </c>
      <c r="I329" s="56">
        <f t="shared" si="25"/>
        <v>8750</v>
      </c>
      <c r="J329" s="56">
        <f t="shared" si="26"/>
        <v>0</v>
      </c>
      <c r="K329" s="57">
        <f t="shared" si="27"/>
        <v>0</v>
      </c>
      <c r="L329" s="57">
        <f t="shared" si="28"/>
        <v>-1</v>
      </c>
      <c r="M329" s="57">
        <f t="shared" si="29"/>
        <v>1.4000000000000001</v>
      </c>
      <c r="R329" s="53"/>
      <c r="S329" s="53"/>
      <c r="T329" s="53"/>
      <c r="U329" s="53"/>
      <c r="V329" s="53"/>
    </row>
    <row r="330" spans="2:22" s="51" customFormat="1" x14ac:dyDescent="0.2">
      <c r="B330" s="66" t="s">
        <v>180</v>
      </c>
      <c r="C330" s="51" t="s">
        <v>181</v>
      </c>
      <c r="D330" s="56">
        <v>124691.4</v>
      </c>
      <c r="E330" s="56">
        <v>124691.4</v>
      </c>
      <c r="F330" s="56">
        <v>3044.07</v>
      </c>
      <c r="G330" s="56">
        <v>6451.84</v>
      </c>
      <c r="H330" s="56">
        <v>0</v>
      </c>
      <c r="I330" s="56">
        <f t="shared" si="25"/>
        <v>6451.84</v>
      </c>
      <c r="J330" s="56">
        <f t="shared" si="26"/>
        <v>118239.56</v>
      </c>
      <c r="K330" s="57">
        <f t="shared" si="27"/>
        <v>0.94825753821033365</v>
      </c>
      <c r="L330" s="57">
        <f t="shared" si="28"/>
        <v>-0.97558716960431913</v>
      </c>
      <c r="M330" s="57">
        <f t="shared" si="29"/>
        <v>-0.87581809170480074</v>
      </c>
      <c r="R330" s="53"/>
      <c r="S330" s="53"/>
      <c r="T330" s="53"/>
      <c r="U330" s="53"/>
      <c r="V330" s="53"/>
    </row>
    <row r="331" spans="2:22" s="51" customFormat="1" x14ac:dyDescent="0.2">
      <c r="B331" s="66" t="s">
        <v>186</v>
      </c>
      <c r="C331" s="51" t="s">
        <v>187</v>
      </c>
      <c r="D331" s="56">
        <v>38480</v>
      </c>
      <c r="E331" s="56">
        <v>47480</v>
      </c>
      <c r="F331" s="56">
        <v>358.38</v>
      </c>
      <c r="G331" s="56">
        <v>22079.1</v>
      </c>
      <c r="H331" s="56">
        <v>10069.290000000001</v>
      </c>
      <c r="I331" s="56">
        <f t="shared" si="25"/>
        <v>32148.39</v>
      </c>
      <c r="J331" s="56">
        <f t="shared" si="26"/>
        <v>15331.61</v>
      </c>
      <c r="K331" s="57">
        <f t="shared" si="27"/>
        <v>0.32290669755686607</v>
      </c>
      <c r="L331" s="57">
        <f t="shared" si="28"/>
        <v>-0.99245197978096045</v>
      </c>
      <c r="M331" s="57">
        <f t="shared" si="29"/>
        <v>0.11604549283909014</v>
      </c>
      <c r="R331" s="53"/>
      <c r="S331" s="53"/>
      <c r="T331" s="53"/>
      <c r="U331" s="53"/>
      <c r="V331" s="53"/>
    </row>
    <row r="332" spans="2:22" s="51" customFormat="1" x14ac:dyDescent="0.2">
      <c r="B332" s="66" t="s">
        <v>189</v>
      </c>
      <c r="C332" s="51" t="s">
        <v>190</v>
      </c>
      <c r="D332" s="56">
        <v>10000</v>
      </c>
      <c r="E332" s="56">
        <v>12900</v>
      </c>
      <c r="F332" s="56">
        <v>379.68</v>
      </c>
      <c r="G332" s="56">
        <v>3826.64</v>
      </c>
      <c r="H332" s="56">
        <v>2460.25</v>
      </c>
      <c r="I332" s="56">
        <f t="shared" si="25"/>
        <v>6286.8899999999994</v>
      </c>
      <c r="J332" s="56">
        <f t="shared" si="26"/>
        <v>6613.1100000000006</v>
      </c>
      <c r="K332" s="57">
        <f t="shared" si="27"/>
        <v>0.51264418604651163</v>
      </c>
      <c r="L332" s="57">
        <f t="shared" si="28"/>
        <v>-0.97056744186046506</v>
      </c>
      <c r="M332" s="57">
        <f t="shared" si="29"/>
        <v>-0.28806697674418608</v>
      </c>
      <c r="R332" s="53"/>
      <c r="S332" s="53"/>
      <c r="T332" s="53"/>
      <c r="U332" s="53"/>
      <c r="V332" s="53"/>
    </row>
    <row r="333" spans="2:22" s="51" customFormat="1" x14ac:dyDescent="0.2">
      <c r="B333" s="66" t="s">
        <v>191</v>
      </c>
      <c r="C333" s="51" t="s">
        <v>192</v>
      </c>
      <c r="D333" s="56">
        <v>418582</v>
      </c>
      <c r="E333" s="56">
        <v>388632</v>
      </c>
      <c r="F333" s="56">
        <v>0</v>
      </c>
      <c r="G333" s="56">
        <v>0</v>
      </c>
      <c r="H333" s="56">
        <v>14650</v>
      </c>
      <c r="I333" s="56">
        <f t="shared" si="25"/>
        <v>14650</v>
      </c>
      <c r="J333" s="56">
        <f t="shared" si="26"/>
        <v>373982</v>
      </c>
      <c r="K333" s="57">
        <f t="shared" si="27"/>
        <v>0.96230367031021635</v>
      </c>
      <c r="L333" s="57">
        <f t="shared" si="28"/>
        <v>-1</v>
      </c>
      <c r="M333" s="57">
        <f t="shared" si="29"/>
        <v>-1</v>
      </c>
      <c r="R333" s="53"/>
      <c r="S333" s="53"/>
      <c r="T333" s="53"/>
      <c r="U333" s="53"/>
      <c r="V333" s="53"/>
    </row>
    <row r="334" spans="2:22" s="51" customFormat="1" x14ac:dyDescent="0.2">
      <c r="B334" s="66" t="s">
        <v>193</v>
      </c>
      <c r="C334" s="51" t="s">
        <v>194</v>
      </c>
      <c r="D334" s="56">
        <v>12800</v>
      </c>
      <c r="E334" s="56">
        <v>12800</v>
      </c>
      <c r="F334" s="56">
        <v>0</v>
      </c>
      <c r="G334" s="56">
        <v>1523.5</v>
      </c>
      <c r="H334" s="56">
        <v>1803.89</v>
      </c>
      <c r="I334" s="56">
        <f t="shared" si="25"/>
        <v>3327.3900000000003</v>
      </c>
      <c r="J334" s="56">
        <f t="shared" si="26"/>
        <v>9472.61</v>
      </c>
      <c r="K334" s="57">
        <f t="shared" si="27"/>
        <v>0.74004765625000002</v>
      </c>
      <c r="L334" s="57">
        <f t="shared" si="28"/>
        <v>-1</v>
      </c>
      <c r="M334" s="57">
        <f t="shared" si="29"/>
        <v>-0.71434375000000006</v>
      </c>
      <c r="R334" s="53"/>
      <c r="S334" s="53"/>
      <c r="T334" s="53"/>
      <c r="U334" s="53"/>
      <c r="V334" s="53"/>
    </row>
    <row r="335" spans="2:22" s="51" customFormat="1" x14ac:dyDescent="0.2">
      <c r="B335" s="66" t="s">
        <v>197</v>
      </c>
      <c r="C335" s="51" t="s">
        <v>198</v>
      </c>
      <c r="D335" s="56">
        <v>1800</v>
      </c>
      <c r="E335" s="56">
        <v>19531.8</v>
      </c>
      <c r="F335" s="56">
        <v>298.33</v>
      </c>
      <c r="G335" s="56">
        <v>847.89</v>
      </c>
      <c r="H335" s="56">
        <v>10655.68</v>
      </c>
      <c r="I335" s="56">
        <f t="shared" si="25"/>
        <v>11503.57</v>
      </c>
      <c r="J335" s="56">
        <f t="shared" si="26"/>
        <v>8028.23</v>
      </c>
      <c r="K335" s="57">
        <f t="shared" si="27"/>
        <v>0.4110338012881557</v>
      </c>
      <c r="L335" s="57">
        <f t="shared" si="28"/>
        <v>-0.98472593411769516</v>
      </c>
      <c r="M335" s="57">
        <f t="shared" si="29"/>
        <v>-0.89581421067182743</v>
      </c>
      <c r="R335" s="53"/>
      <c r="S335" s="53"/>
      <c r="T335" s="53"/>
      <c r="U335" s="53"/>
      <c r="V335" s="53"/>
    </row>
    <row r="336" spans="2:22" s="51" customFormat="1" x14ac:dyDescent="0.2">
      <c r="B336" s="66" t="s">
        <v>205</v>
      </c>
      <c r="C336" s="51" t="s">
        <v>206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f t="shared" si="25"/>
        <v>0</v>
      </c>
      <c r="J336" s="56">
        <f t="shared" si="26"/>
        <v>0</v>
      </c>
      <c r="K336" s="57" t="str">
        <f t="shared" si="27"/>
        <v>NA</v>
      </c>
      <c r="L336" s="57" t="str">
        <f t="shared" si="28"/>
        <v>NA</v>
      </c>
      <c r="M336" s="57" t="str">
        <f t="shared" si="29"/>
        <v>NA</v>
      </c>
      <c r="R336" s="53"/>
      <c r="S336" s="53"/>
      <c r="T336" s="53"/>
      <c r="U336" s="53"/>
      <c r="V336" s="53"/>
    </row>
    <row r="337" spans="1:22" s="51" customFormat="1" x14ac:dyDescent="0.2">
      <c r="B337" s="66" t="s">
        <v>211</v>
      </c>
      <c r="C337" s="51" t="s">
        <v>212</v>
      </c>
      <c r="D337" s="56">
        <v>155330</v>
      </c>
      <c r="E337" s="56">
        <v>154930</v>
      </c>
      <c r="F337" s="56">
        <v>0</v>
      </c>
      <c r="G337" s="56">
        <v>0</v>
      </c>
      <c r="H337" s="56">
        <v>750</v>
      </c>
      <c r="I337" s="56">
        <f t="shared" si="25"/>
        <v>750</v>
      </c>
      <c r="J337" s="56">
        <f t="shared" si="26"/>
        <v>154180</v>
      </c>
      <c r="K337" s="57">
        <f t="shared" si="27"/>
        <v>0.99515910411153419</v>
      </c>
      <c r="L337" s="57">
        <f t="shared" si="28"/>
        <v>-1</v>
      </c>
      <c r="M337" s="57">
        <f t="shared" si="29"/>
        <v>-1</v>
      </c>
      <c r="R337" s="53"/>
      <c r="S337" s="53"/>
      <c r="T337" s="53"/>
      <c r="U337" s="53"/>
      <c r="V337" s="53"/>
    </row>
    <row r="338" spans="1:22" s="51" customFormat="1" x14ac:dyDescent="0.2">
      <c r="B338" s="66" t="s">
        <v>213</v>
      </c>
      <c r="C338" s="51" t="s">
        <v>214</v>
      </c>
      <c r="D338" s="56">
        <v>0</v>
      </c>
      <c r="E338" s="56">
        <v>0</v>
      </c>
      <c r="F338" s="56">
        <v>0</v>
      </c>
      <c r="G338" s="56">
        <v>0</v>
      </c>
      <c r="H338" s="56">
        <v>0</v>
      </c>
      <c r="I338" s="56">
        <f t="shared" si="25"/>
        <v>0</v>
      </c>
      <c r="J338" s="56">
        <f t="shared" si="26"/>
        <v>0</v>
      </c>
      <c r="K338" s="57" t="str">
        <f t="shared" si="27"/>
        <v>NA</v>
      </c>
      <c r="L338" s="57" t="str">
        <f t="shared" si="28"/>
        <v>NA</v>
      </c>
      <c r="M338" s="57" t="str">
        <f t="shared" si="29"/>
        <v>NA</v>
      </c>
      <c r="R338" s="53"/>
      <c r="S338" s="53"/>
      <c r="T338" s="53"/>
      <c r="U338" s="53"/>
      <c r="V338" s="53"/>
    </row>
    <row r="339" spans="1:22" s="51" customFormat="1" x14ac:dyDescent="0.2">
      <c r="B339" s="66" t="s">
        <v>215</v>
      </c>
      <c r="C339" s="51" t="s">
        <v>216</v>
      </c>
      <c r="D339" s="56">
        <v>9458627</v>
      </c>
      <c r="E339" s="56">
        <v>8893627</v>
      </c>
      <c r="F339" s="56">
        <v>2866.95</v>
      </c>
      <c r="G339" s="56">
        <v>15159.260000000002</v>
      </c>
      <c r="H339" s="56">
        <v>4250</v>
      </c>
      <c r="I339" s="56">
        <f t="shared" si="25"/>
        <v>19409.260000000002</v>
      </c>
      <c r="J339" s="56">
        <f t="shared" si="26"/>
        <v>8874217.7400000002</v>
      </c>
      <c r="K339" s="57">
        <f t="shared" si="27"/>
        <v>0.99781762153955866</v>
      </c>
      <c r="L339" s="57">
        <f t="shared" si="28"/>
        <v>-0.99967763995499259</v>
      </c>
      <c r="M339" s="57">
        <f t="shared" si="29"/>
        <v>-0.99590918036027376</v>
      </c>
      <c r="R339" s="53"/>
      <c r="S339" s="53"/>
      <c r="T339" s="53"/>
      <c r="U339" s="53"/>
      <c r="V339" s="53"/>
    </row>
    <row r="340" spans="1:22" s="51" customFormat="1" x14ac:dyDescent="0.2">
      <c r="B340" s="66" t="s">
        <v>30</v>
      </c>
      <c r="C340" s="51" t="s">
        <v>31</v>
      </c>
      <c r="D340" s="56"/>
      <c r="E340" s="56"/>
      <c r="F340" s="56">
        <v>0</v>
      </c>
      <c r="G340" s="56">
        <v>0</v>
      </c>
      <c r="H340" s="56">
        <v>0</v>
      </c>
      <c r="I340" s="56">
        <f t="shared" si="25"/>
        <v>0</v>
      </c>
      <c r="J340" s="56">
        <f t="shared" si="26"/>
        <v>0</v>
      </c>
      <c r="K340" s="57" t="str">
        <f t="shared" si="27"/>
        <v>NA</v>
      </c>
      <c r="L340" s="57" t="str">
        <f t="shared" si="28"/>
        <v>NA</v>
      </c>
      <c r="M340" s="57" t="str">
        <f t="shared" si="29"/>
        <v>NA</v>
      </c>
      <c r="R340" s="53"/>
      <c r="S340" s="53"/>
      <c r="T340" s="53"/>
      <c r="U340" s="53"/>
      <c r="V340" s="53"/>
    </row>
    <row r="341" spans="1:22" s="51" customFormat="1" x14ac:dyDescent="0.2">
      <c r="B341" s="66" t="s">
        <v>217</v>
      </c>
      <c r="C341" s="51" t="s">
        <v>218</v>
      </c>
      <c r="D341" s="56">
        <v>900000</v>
      </c>
      <c r="E341" s="56">
        <v>900000</v>
      </c>
      <c r="F341" s="56">
        <v>0</v>
      </c>
      <c r="G341" s="56">
        <v>0</v>
      </c>
      <c r="H341" s="56">
        <v>0</v>
      </c>
      <c r="I341" s="56">
        <f t="shared" si="25"/>
        <v>0</v>
      </c>
      <c r="J341" s="56">
        <f t="shared" si="26"/>
        <v>900000</v>
      </c>
      <c r="K341" s="57">
        <f t="shared" si="27"/>
        <v>1</v>
      </c>
      <c r="L341" s="57">
        <f t="shared" si="28"/>
        <v>-1</v>
      </c>
      <c r="M341" s="57">
        <f t="shared" si="29"/>
        <v>-1</v>
      </c>
      <c r="R341" s="53"/>
      <c r="S341" s="53"/>
      <c r="T341" s="53"/>
      <c r="U341" s="53"/>
      <c r="V341" s="53"/>
    </row>
    <row r="342" spans="1:22" s="51" customFormat="1" x14ac:dyDescent="0.2">
      <c r="A342" s="63" t="s">
        <v>322</v>
      </c>
      <c r="B342" s="68"/>
      <c r="C342" s="63"/>
      <c r="D342" s="64">
        <v>27492238.539999999</v>
      </c>
      <c r="E342" s="64">
        <v>28359200.329999998</v>
      </c>
      <c r="F342" s="64">
        <v>480314.18</v>
      </c>
      <c r="G342" s="64">
        <v>4973805.6899999985</v>
      </c>
      <c r="H342" s="64">
        <v>1293983.7</v>
      </c>
      <c r="I342" s="64">
        <f t="shared" si="25"/>
        <v>6267789.3899999987</v>
      </c>
      <c r="J342" s="64">
        <f t="shared" si="26"/>
        <v>22091410.939999998</v>
      </c>
      <c r="K342" s="65">
        <f t="shared" si="27"/>
        <v>0.77898567953026621</v>
      </c>
      <c r="L342" s="65">
        <f t="shared" si="28"/>
        <v>-0.98306319732535286</v>
      </c>
      <c r="M342" s="65">
        <f t="shared" si="29"/>
        <v>-0.57907368624311284</v>
      </c>
      <c r="R342" s="53"/>
      <c r="S342" s="53"/>
      <c r="T342" s="53"/>
      <c r="U342" s="53"/>
      <c r="V342" s="53"/>
    </row>
    <row r="343" spans="1:22" s="51" customFormat="1" x14ac:dyDescent="0.2">
      <c r="A343" s="51" t="s">
        <v>323</v>
      </c>
      <c r="B343" s="66" t="s">
        <v>101</v>
      </c>
      <c r="C343" s="51" t="s">
        <v>102</v>
      </c>
      <c r="D343" s="56">
        <v>0</v>
      </c>
      <c r="E343" s="56">
        <v>0</v>
      </c>
      <c r="F343" s="56">
        <v>0</v>
      </c>
      <c r="G343" s="56">
        <v>0</v>
      </c>
      <c r="H343" s="56">
        <v>0</v>
      </c>
      <c r="I343" s="56">
        <f t="shared" si="25"/>
        <v>0</v>
      </c>
      <c r="J343" s="56">
        <f t="shared" si="26"/>
        <v>0</v>
      </c>
      <c r="K343" s="57" t="str">
        <f t="shared" si="27"/>
        <v>NA</v>
      </c>
      <c r="L343" s="57" t="str">
        <f t="shared" si="28"/>
        <v>NA</v>
      </c>
      <c r="M343" s="57" t="str">
        <f t="shared" si="29"/>
        <v>NA</v>
      </c>
      <c r="R343" s="53"/>
      <c r="S343" s="53"/>
      <c r="T343" s="53"/>
      <c r="U343" s="53"/>
      <c r="V343" s="53"/>
    </row>
    <row r="344" spans="1:22" s="51" customFormat="1" x14ac:dyDescent="0.2">
      <c r="B344" s="66" t="s">
        <v>118</v>
      </c>
      <c r="C344" s="51" t="s">
        <v>119</v>
      </c>
      <c r="D344" s="56">
        <v>47132.45</v>
      </c>
      <c r="E344" s="56">
        <v>47132.45</v>
      </c>
      <c r="F344" s="56">
        <v>0</v>
      </c>
      <c r="G344" s="56">
        <v>0</v>
      </c>
      <c r="H344" s="56">
        <v>0</v>
      </c>
      <c r="I344" s="56">
        <f t="shared" si="25"/>
        <v>0</v>
      </c>
      <c r="J344" s="56">
        <f t="shared" si="26"/>
        <v>47132.45</v>
      </c>
      <c r="K344" s="57">
        <f t="shared" si="27"/>
        <v>1</v>
      </c>
      <c r="L344" s="57">
        <f t="shared" si="28"/>
        <v>-1</v>
      </c>
      <c r="M344" s="57">
        <f t="shared" si="29"/>
        <v>-1</v>
      </c>
      <c r="R344" s="53"/>
      <c r="S344" s="53"/>
      <c r="T344" s="53"/>
      <c r="U344" s="53"/>
      <c r="V344" s="53"/>
    </row>
    <row r="345" spans="1:22" s="51" customFormat="1" x14ac:dyDescent="0.2">
      <c r="B345" s="66" t="s">
        <v>318</v>
      </c>
      <c r="C345" s="51" t="s">
        <v>319</v>
      </c>
      <c r="D345" s="56">
        <v>22714963.669999998</v>
      </c>
      <c r="E345" s="56">
        <v>22570092.209999997</v>
      </c>
      <c r="F345" s="56">
        <v>1049070.0399999998</v>
      </c>
      <c r="G345" s="56">
        <v>6894405.3599999975</v>
      </c>
      <c r="H345" s="56">
        <v>0</v>
      </c>
      <c r="I345" s="56">
        <f t="shared" si="25"/>
        <v>6894405.3599999975</v>
      </c>
      <c r="J345" s="56">
        <f t="shared" si="26"/>
        <v>15675686.85</v>
      </c>
      <c r="K345" s="57">
        <f t="shared" si="27"/>
        <v>0.6945335758555149</v>
      </c>
      <c r="L345" s="57">
        <f t="shared" si="28"/>
        <v>-0.95351946149625411</v>
      </c>
      <c r="M345" s="57">
        <f t="shared" si="29"/>
        <v>-0.26688058205323578</v>
      </c>
      <c r="R345" s="53"/>
      <c r="S345" s="53"/>
      <c r="T345" s="53"/>
      <c r="U345" s="53"/>
      <c r="V345" s="53"/>
    </row>
    <row r="346" spans="1:22" s="51" customFormat="1" x14ac:dyDescent="0.2">
      <c r="B346" s="66" t="s">
        <v>312</v>
      </c>
      <c r="C346" s="51" t="s">
        <v>313</v>
      </c>
      <c r="D346" s="56">
        <v>29550733.15000001</v>
      </c>
      <c r="E346" s="56">
        <v>29550733.15000001</v>
      </c>
      <c r="F346" s="56">
        <v>1073502.9400000002</v>
      </c>
      <c r="G346" s="56">
        <v>8879643.4399999976</v>
      </c>
      <c r="H346" s="56">
        <v>0</v>
      </c>
      <c r="I346" s="56">
        <f t="shared" si="25"/>
        <v>8879643.4399999976</v>
      </c>
      <c r="J346" s="56">
        <f t="shared" si="26"/>
        <v>20671089.710000012</v>
      </c>
      <c r="K346" s="57">
        <f t="shared" si="27"/>
        <v>0.69951190737208513</v>
      </c>
      <c r="L346" s="57">
        <f t="shared" si="28"/>
        <v>-0.96367254461840646</v>
      </c>
      <c r="M346" s="57">
        <f t="shared" si="29"/>
        <v>-0.27882857769300434</v>
      </c>
      <c r="R346" s="53"/>
      <c r="S346" s="53"/>
      <c r="T346" s="53"/>
      <c r="U346" s="53"/>
      <c r="V346" s="53"/>
    </row>
    <row r="347" spans="1:22" s="51" customFormat="1" x14ac:dyDescent="0.2">
      <c r="B347" s="66" t="s">
        <v>130</v>
      </c>
      <c r="C347" s="51" t="s">
        <v>131</v>
      </c>
      <c r="D347" s="56">
        <v>5963288.8899999997</v>
      </c>
      <c r="E347" s="56">
        <v>6388663.4799999995</v>
      </c>
      <c r="F347" s="56">
        <v>188577.3</v>
      </c>
      <c r="G347" s="56">
        <v>1555794.14</v>
      </c>
      <c r="H347" s="56">
        <v>0</v>
      </c>
      <c r="I347" s="56">
        <f t="shared" si="25"/>
        <v>1555794.14</v>
      </c>
      <c r="J347" s="56">
        <f t="shared" si="26"/>
        <v>4832869.34</v>
      </c>
      <c r="K347" s="57">
        <f t="shared" si="27"/>
        <v>0.7564758036057958</v>
      </c>
      <c r="L347" s="57">
        <f t="shared" si="28"/>
        <v>-0.97048251162542065</v>
      </c>
      <c r="M347" s="57">
        <f t="shared" si="29"/>
        <v>-0.41554192865390988</v>
      </c>
      <c r="R347" s="53"/>
      <c r="S347" s="53"/>
      <c r="T347" s="53"/>
      <c r="U347" s="53"/>
      <c r="V347" s="53"/>
    </row>
    <row r="348" spans="1:22" s="51" customFormat="1" x14ac:dyDescent="0.2">
      <c r="B348" s="66" t="s">
        <v>233</v>
      </c>
      <c r="C348" s="51" t="s">
        <v>234</v>
      </c>
      <c r="D348" s="56">
        <v>4165709.94</v>
      </c>
      <c r="E348" s="56">
        <v>4599039.8499999996</v>
      </c>
      <c r="F348" s="56">
        <v>348159.11</v>
      </c>
      <c r="G348" s="56">
        <v>1753515.0000000002</v>
      </c>
      <c r="H348" s="56">
        <v>1164</v>
      </c>
      <c r="I348" s="56">
        <f t="shared" si="25"/>
        <v>1754679.0000000002</v>
      </c>
      <c r="J348" s="56">
        <f t="shared" si="26"/>
        <v>2844360.8499999996</v>
      </c>
      <c r="K348" s="57">
        <f t="shared" si="27"/>
        <v>0.61846840705239814</v>
      </c>
      <c r="L348" s="57">
        <f t="shared" si="28"/>
        <v>-0.92429743569193024</v>
      </c>
      <c r="M348" s="57">
        <f t="shared" si="29"/>
        <v>-8.4931608061625974E-2</v>
      </c>
      <c r="R348" s="53"/>
      <c r="S348" s="53"/>
      <c r="T348" s="53"/>
      <c r="U348" s="53"/>
      <c r="V348" s="53"/>
    </row>
    <row r="349" spans="1:22" s="51" customFormat="1" x14ac:dyDescent="0.2">
      <c r="B349" s="66" t="s">
        <v>132</v>
      </c>
      <c r="C349" s="51" t="s">
        <v>133</v>
      </c>
      <c r="D349" s="56">
        <v>1893707.91</v>
      </c>
      <c r="E349" s="56">
        <v>1893707.91</v>
      </c>
      <c r="F349" s="56">
        <v>146904.59</v>
      </c>
      <c r="G349" s="56">
        <v>670803.18000000005</v>
      </c>
      <c r="H349" s="56">
        <v>0</v>
      </c>
      <c r="I349" s="56">
        <f t="shared" si="25"/>
        <v>670803.18000000005</v>
      </c>
      <c r="J349" s="56">
        <f t="shared" si="26"/>
        <v>1222904.73</v>
      </c>
      <c r="K349" s="57">
        <f t="shared" si="27"/>
        <v>0.64577262604347474</v>
      </c>
      <c r="L349" s="57">
        <f t="shared" si="28"/>
        <v>-0.92242489497759972</v>
      </c>
      <c r="M349" s="57">
        <f t="shared" si="29"/>
        <v>-0.14985430250433907</v>
      </c>
      <c r="R349" s="53"/>
      <c r="S349" s="53"/>
      <c r="T349" s="53"/>
      <c r="U349" s="53"/>
      <c r="V349" s="53"/>
    </row>
    <row r="350" spans="1:22" s="51" customFormat="1" x14ac:dyDescent="0.2">
      <c r="B350" s="66" t="s">
        <v>134</v>
      </c>
      <c r="C350" s="51" t="s">
        <v>135</v>
      </c>
      <c r="D350" s="56">
        <v>0</v>
      </c>
      <c r="E350" s="56">
        <v>0</v>
      </c>
      <c r="F350" s="56">
        <v>0</v>
      </c>
      <c r="G350" s="56">
        <v>2836.1499999999996</v>
      </c>
      <c r="H350" s="56">
        <v>0</v>
      </c>
      <c r="I350" s="56">
        <f t="shared" si="25"/>
        <v>2836.1499999999996</v>
      </c>
      <c r="J350" s="56">
        <f t="shared" si="26"/>
        <v>-2836.1499999999996</v>
      </c>
      <c r="K350" s="57" t="str">
        <f t="shared" si="27"/>
        <v>NA</v>
      </c>
      <c r="L350" s="57" t="str">
        <f t="shared" si="28"/>
        <v>NA</v>
      </c>
      <c r="M350" s="57" t="str">
        <f t="shared" si="29"/>
        <v>NA</v>
      </c>
      <c r="R350" s="53"/>
      <c r="S350" s="53"/>
      <c r="T350" s="53"/>
      <c r="U350" s="53"/>
      <c r="V350" s="53"/>
    </row>
    <row r="351" spans="1:22" s="51" customFormat="1" x14ac:dyDescent="0.2">
      <c r="B351" s="66" t="s">
        <v>138</v>
      </c>
      <c r="C351" s="51" t="s">
        <v>139</v>
      </c>
      <c r="D351" s="56">
        <v>18785250</v>
      </c>
      <c r="E351" s="56">
        <v>18680847.780000001</v>
      </c>
      <c r="F351" s="56">
        <v>691963.99999999988</v>
      </c>
      <c r="G351" s="56">
        <v>3317856.4099999997</v>
      </c>
      <c r="H351" s="56">
        <v>0</v>
      </c>
      <c r="I351" s="56">
        <f t="shared" si="25"/>
        <v>3317856.4099999997</v>
      </c>
      <c r="J351" s="56">
        <f t="shared" si="26"/>
        <v>15362991.370000001</v>
      </c>
      <c r="K351" s="57">
        <f t="shared" si="27"/>
        <v>0.82239262109120403</v>
      </c>
      <c r="L351" s="57">
        <f t="shared" si="28"/>
        <v>-0.96295864041348123</v>
      </c>
      <c r="M351" s="57">
        <f t="shared" si="29"/>
        <v>-0.57374229061888971</v>
      </c>
      <c r="R351" s="53"/>
      <c r="S351" s="53"/>
      <c r="T351" s="53"/>
      <c r="U351" s="53"/>
      <c r="V351" s="53"/>
    </row>
    <row r="352" spans="1:22" s="51" customFormat="1" x14ac:dyDescent="0.2">
      <c r="B352" s="66" t="s">
        <v>140</v>
      </c>
      <c r="C352" s="51" t="s">
        <v>141</v>
      </c>
      <c r="D352" s="56">
        <v>0</v>
      </c>
      <c r="E352" s="56">
        <v>0</v>
      </c>
      <c r="F352" s="56">
        <v>25467.520000000008</v>
      </c>
      <c r="G352" s="56">
        <v>76418.040000000023</v>
      </c>
      <c r="H352" s="56">
        <v>0</v>
      </c>
      <c r="I352" s="56">
        <f t="shared" si="25"/>
        <v>76418.040000000023</v>
      </c>
      <c r="J352" s="56">
        <f t="shared" si="26"/>
        <v>-76418.040000000023</v>
      </c>
      <c r="K352" s="57" t="str">
        <f t="shared" si="27"/>
        <v>NA</v>
      </c>
      <c r="L352" s="57" t="str">
        <f t="shared" si="28"/>
        <v>NA</v>
      </c>
      <c r="M352" s="57" t="str">
        <f t="shared" si="29"/>
        <v>NA</v>
      </c>
      <c r="R352" s="53"/>
      <c r="S352" s="53"/>
      <c r="T352" s="53"/>
      <c r="U352" s="53"/>
      <c r="V352" s="53"/>
    </row>
    <row r="353" spans="2:22" s="51" customFormat="1" x14ac:dyDescent="0.2">
      <c r="B353" s="66" t="s">
        <v>142</v>
      </c>
      <c r="C353" s="51" t="s">
        <v>143</v>
      </c>
      <c r="D353" s="56">
        <v>12828051.710000006</v>
      </c>
      <c r="E353" s="56">
        <v>12733659.140000006</v>
      </c>
      <c r="F353" s="56">
        <v>304078.74</v>
      </c>
      <c r="G353" s="56">
        <v>1918148.9499999993</v>
      </c>
      <c r="H353" s="56">
        <v>0</v>
      </c>
      <c r="I353" s="56">
        <f t="shared" si="25"/>
        <v>1918148.9499999993</v>
      </c>
      <c r="J353" s="56">
        <f t="shared" si="26"/>
        <v>10815510.190000007</v>
      </c>
      <c r="K353" s="57">
        <f t="shared" si="27"/>
        <v>0.84936388441759414</v>
      </c>
      <c r="L353" s="57">
        <f t="shared" si="28"/>
        <v>-0.97612008169397257</v>
      </c>
      <c r="M353" s="57">
        <f t="shared" si="29"/>
        <v>-0.638473322602226</v>
      </c>
      <c r="R353" s="53"/>
      <c r="S353" s="53"/>
      <c r="T353" s="53"/>
      <c r="U353" s="53"/>
      <c r="V353" s="53"/>
    </row>
    <row r="354" spans="2:22" s="51" customFormat="1" x14ac:dyDescent="0.2">
      <c r="B354" s="66" t="s">
        <v>320</v>
      </c>
      <c r="C354" s="51" t="s">
        <v>321</v>
      </c>
      <c r="D354" s="56">
        <v>0</v>
      </c>
      <c r="E354" s="56">
        <v>0</v>
      </c>
      <c r="F354" s="56">
        <v>952.97</v>
      </c>
      <c r="G354" s="56">
        <v>2849.06</v>
      </c>
      <c r="H354" s="56">
        <v>0</v>
      </c>
      <c r="I354" s="56">
        <f t="shared" si="25"/>
        <v>2849.06</v>
      </c>
      <c r="J354" s="56">
        <f t="shared" si="26"/>
        <v>-2849.06</v>
      </c>
      <c r="K354" s="57" t="str">
        <f t="shared" si="27"/>
        <v>NA</v>
      </c>
      <c r="L354" s="57" t="str">
        <f t="shared" si="28"/>
        <v>NA</v>
      </c>
      <c r="M354" s="57" t="str">
        <f t="shared" si="29"/>
        <v>NA</v>
      </c>
      <c r="R354" s="53"/>
      <c r="S354" s="53"/>
      <c r="T354" s="53"/>
      <c r="U354" s="53"/>
      <c r="V354" s="53"/>
    </row>
    <row r="355" spans="2:22" s="51" customFormat="1" x14ac:dyDescent="0.2">
      <c r="B355" s="66" t="s">
        <v>144</v>
      </c>
      <c r="C355" s="51" t="s">
        <v>145</v>
      </c>
      <c r="D355" s="56">
        <v>13125</v>
      </c>
      <c r="E355" s="56">
        <v>13125</v>
      </c>
      <c r="F355" s="56">
        <v>0</v>
      </c>
      <c r="G355" s="56">
        <v>0</v>
      </c>
      <c r="H355" s="56">
        <v>0</v>
      </c>
      <c r="I355" s="56">
        <f t="shared" si="25"/>
        <v>0</v>
      </c>
      <c r="J355" s="56">
        <f t="shared" si="26"/>
        <v>13125</v>
      </c>
      <c r="K355" s="57">
        <f t="shared" si="27"/>
        <v>1</v>
      </c>
      <c r="L355" s="57">
        <f t="shared" si="28"/>
        <v>-1</v>
      </c>
      <c r="M355" s="57">
        <f t="shared" si="29"/>
        <v>-1</v>
      </c>
      <c r="R355" s="53"/>
      <c r="S355" s="53"/>
      <c r="T355" s="53"/>
      <c r="U355" s="53"/>
      <c r="V355" s="53"/>
    </row>
    <row r="356" spans="2:22" s="51" customFormat="1" x14ac:dyDescent="0.2">
      <c r="B356" s="66" t="s">
        <v>275</v>
      </c>
      <c r="C356" s="51" t="s">
        <v>276</v>
      </c>
      <c r="D356" s="56">
        <v>750000</v>
      </c>
      <c r="E356" s="56">
        <v>750000</v>
      </c>
      <c r="F356" s="56">
        <v>0</v>
      </c>
      <c r="G356" s="56">
        <v>0</v>
      </c>
      <c r="H356" s="56">
        <v>0</v>
      </c>
      <c r="I356" s="56">
        <f t="shared" si="25"/>
        <v>0</v>
      </c>
      <c r="J356" s="56">
        <f t="shared" si="26"/>
        <v>750000</v>
      </c>
      <c r="K356" s="57">
        <f t="shared" si="27"/>
        <v>1</v>
      </c>
      <c r="L356" s="57">
        <f t="shared" si="28"/>
        <v>-1</v>
      </c>
      <c r="M356" s="57">
        <f t="shared" si="29"/>
        <v>-1</v>
      </c>
      <c r="R356" s="53"/>
      <c r="S356" s="53"/>
      <c r="T356" s="53"/>
      <c r="U356" s="53"/>
      <c r="V356" s="53"/>
    </row>
    <row r="357" spans="2:22" s="51" customFormat="1" x14ac:dyDescent="0.2">
      <c r="B357" s="66" t="s">
        <v>154</v>
      </c>
      <c r="C357" s="51" t="s">
        <v>155</v>
      </c>
      <c r="D357" s="56">
        <v>0</v>
      </c>
      <c r="E357" s="56">
        <v>0</v>
      </c>
      <c r="F357" s="56">
        <v>81361.829999999987</v>
      </c>
      <c r="G357" s="56">
        <v>237528.48000000007</v>
      </c>
      <c r="H357" s="56">
        <v>0</v>
      </c>
      <c r="I357" s="56">
        <f t="shared" si="25"/>
        <v>237528.48000000007</v>
      </c>
      <c r="J357" s="56">
        <f t="shared" si="26"/>
        <v>-237528.48000000007</v>
      </c>
      <c r="K357" s="57" t="str">
        <f t="shared" si="27"/>
        <v>NA</v>
      </c>
      <c r="L357" s="57" t="str">
        <f t="shared" si="28"/>
        <v>NA</v>
      </c>
      <c r="M357" s="57" t="str">
        <f t="shared" si="29"/>
        <v>NA</v>
      </c>
      <c r="R357" s="53"/>
      <c r="S357" s="53"/>
      <c r="T357" s="53"/>
      <c r="U357" s="53"/>
      <c r="V357" s="53"/>
    </row>
    <row r="358" spans="2:22" s="51" customFormat="1" x14ac:dyDescent="0.2">
      <c r="B358" s="66" t="s">
        <v>156</v>
      </c>
      <c r="C358" s="51" t="s">
        <v>157</v>
      </c>
      <c r="D358" s="56">
        <v>1707417.8500000013</v>
      </c>
      <c r="E358" s="56">
        <v>1707417.8500000013</v>
      </c>
      <c r="F358" s="56">
        <v>40810.960000000036</v>
      </c>
      <c r="G358" s="56">
        <v>839474.19000000018</v>
      </c>
      <c r="H358" s="56">
        <v>0</v>
      </c>
      <c r="I358" s="56">
        <f t="shared" si="25"/>
        <v>839474.19000000018</v>
      </c>
      <c r="J358" s="56">
        <f t="shared" si="26"/>
        <v>867943.66000000108</v>
      </c>
      <c r="K358" s="57">
        <f t="shared" si="27"/>
        <v>0.50833699553978562</v>
      </c>
      <c r="L358" s="57">
        <f t="shared" si="28"/>
        <v>-0.9760978485729197</v>
      </c>
      <c r="M358" s="57">
        <f t="shared" si="29"/>
        <v>0.17999121070451435</v>
      </c>
      <c r="R358" s="53"/>
      <c r="S358" s="53"/>
      <c r="T358" s="53"/>
      <c r="U358" s="53"/>
      <c r="V358" s="53"/>
    </row>
    <row r="359" spans="2:22" s="51" customFormat="1" x14ac:dyDescent="0.2">
      <c r="B359" s="66" t="s">
        <v>158</v>
      </c>
      <c r="C359" s="51" t="s">
        <v>159</v>
      </c>
      <c r="D359" s="56">
        <v>1768963.29</v>
      </c>
      <c r="E359" s="56">
        <v>1943255.29</v>
      </c>
      <c r="F359" s="56">
        <v>7032.83</v>
      </c>
      <c r="G359" s="56">
        <v>513011.21</v>
      </c>
      <c r="H359" s="56">
        <v>496180.55</v>
      </c>
      <c r="I359" s="56">
        <f t="shared" si="25"/>
        <v>1009191.76</v>
      </c>
      <c r="J359" s="56">
        <f t="shared" si="26"/>
        <v>934063.53</v>
      </c>
      <c r="K359" s="57">
        <f t="shared" si="27"/>
        <v>0.4806694904198614</v>
      </c>
      <c r="L359" s="57">
        <f t="shared" si="28"/>
        <v>-0.99638090268623425</v>
      </c>
      <c r="M359" s="57">
        <f t="shared" si="29"/>
        <v>-0.36641011073743163</v>
      </c>
      <c r="R359" s="53"/>
      <c r="S359" s="53"/>
      <c r="T359" s="53"/>
      <c r="U359" s="53"/>
      <c r="V359" s="53"/>
    </row>
    <row r="360" spans="2:22" s="51" customFormat="1" x14ac:dyDescent="0.2">
      <c r="B360" s="66" t="s">
        <v>324</v>
      </c>
      <c r="C360" s="51" t="s">
        <v>325</v>
      </c>
      <c r="D360" s="56">
        <v>0</v>
      </c>
      <c r="E360" s="56">
        <v>0</v>
      </c>
      <c r="F360" s="56">
        <v>0</v>
      </c>
      <c r="G360" s="56">
        <v>0</v>
      </c>
      <c r="H360" s="56">
        <v>0</v>
      </c>
      <c r="I360" s="56">
        <f t="shared" si="25"/>
        <v>0</v>
      </c>
      <c r="J360" s="56">
        <f t="shared" si="26"/>
        <v>0</v>
      </c>
      <c r="K360" s="57" t="str">
        <f t="shared" si="27"/>
        <v>NA</v>
      </c>
      <c r="L360" s="57" t="str">
        <f t="shared" si="28"/>
        <v>NA</v>
      </c>
      <c r="M360" s="57" t="str">
        <f t="shared" si="29"/>
        <v>NA</v>
      </c>
      <c r="R360" s="53"/>
      <c r="S360" s="53"/>
      <c r="T360" s="53"/>
      <c r="U360" s="53"/>
      <c r="V360" s="53"/>
    </row>
    <row r="361" spans="2:22" s="51" customFormat="1" x14ac:dyDescent="0.2">
      <c r="B361" s="66" t="s">
        <v>326</v>
      </c>
      <c r="C361" s="51" t="s">
        <v>327</v>
      </c>
      <c r="D361" s="56">
        <v>550000</v>
      </c>
      <c r="E361" s="56">
        <v>550000</v>
      </c>
      <c r="F361" s="56">
        <v>0</v>
      </c>
      <c r="G361" s="56">
        <v>0</v>
      </c>
      <c r="H361" s="56">
        <v>0</v>
      </c>
      <c r="I361" s="56">
        <f t="shared" si="25"/>
        <v>0</v>
      </c>
      <c r="J361" s="56">
        <f t="shared" si="26"/>
        <v>550000</v>
      </c>
      <c r="K361" s="57">
        <f t="shared" si="27"/>
        <v>1</v>
      </c>
      <c r="L361" s="57">
        <f t="shared" si="28"/>
        <v>-1</v>
      </c>
      <c r="M361" s="57">
        <f t="shared" si="29"/>
        <v>-1</v>
      </c>
      <c r="R361" s="53"/>
      <c r="S361" s="53"/>
      <c r="T361" s="53"/>
      <c r="U361" s="53"/>
      <c r="V361" s="53"/>
    </row>
    <row r="362" spans="2:22" s="51" customFormat="1" x14ac:dyDescent="0.2">
      <c r="B362" s="66" t="s">
        <v>328</v>
      </c>
      <c r="C362" s="51" t="s">
        <v>329</v>
      </c>
      <c r="D362" s="56">
        <v>800000</v>
      </c>
      <c r="E362" s="56">
        <v>800000</v>
      </c>
      <c r="F362" s="56">
        <v>0</v>
      </c>
      <c r="G362" s="56">
        <v>0</v>
      </c>
      <c r="H362" s="56">
        <v>0</v>
      </c>
      <c r="I362" s="56">
        <f t="shared" si="25"/>
        <v>0</v>
      </c>
      <c r="J362" s="56">
        <f t="shared" si="26"/>
        <v>800000</v>
      </c>
      <c r="K362" s="57">
        <f t="shared" si="27"/>
        <v>1</v>
      </c>
      <c r="L362" s="57">
        <f t="shared" si="28"/>
        <v>-1</v>
      </c>
      <c r="M362" s="57">
        <f t="shared" si="29"/>
        <v>-1</v>
      </c>
      <c r="R362" s="53"/>
      <c r="S362" s="53"/>
      <c r="T362" s="53"/>
      <c r="U362" s="53"/>
      <c r="V362" s="53"/>
    </row>
    <row r="363" spans="2:22" s="51" customFormat="1" x14ac:dyDescent="0.2">
      <c r="B363" s="66" t="s">
        <v>330</v>
      </c>
      <c r="C363" s="51" t="s">
        <v>331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f t="shared" si="25"/>
        <v>0</v>
      </c>
      <c r="J363" s="56">
        <f t="shared" si="26"/>
        <v>0</v>
      </c>
      <c r="K363" s="57" t="str">
        <f t="shared" si="27"/>
        <v>NA</v>
      </c>
      <c r="L363" s="57" t="str">
        <f t="shared" si="28"/>
        <v>NA</v>
      </c>
      <c r="M363" s="57" t="str">
        <f t="shared" si="29"/>
        <v>NA</v>
      </c>
      <c r="R363" s="53"/>
      <c r="S363" s="53"/>
      <c r="T363" s="53"/>
      <c r="U363" s="53"/>
      <c r="V363" s="53"/>
    </row>
    <row r="364" spans="2:22" s="51" customFormat="1" x14ac:dyDescent="0.2">
      <c r="B364" s="66" t="s">
        <v>332</v>
      </c>
      <c r="C364" s="51" t="s">
        <v>333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25"/>
        <v>0</v>
      </c>
      <c r="J364" s="56">
        <f t="shared" si="26"/>
        <v>0</v>
      </c>
      <c r="K364" s="57" t="str">
        <f t="shared" si="27"/>
        <v>NA</v>
      </c>
      <c r="L364" s="57" t="str">
        <f t="shared" si="28"/>
        <v>NA</v>
      </c>
      <c r="M364" s="57" t="str">
        <f t="shared" si="29"/>
        <v>NA</v>
      </c>
      <c r="R364" s="53"/>
      <c r="S364" s="53"/>
      <c r="T364" s="53"/>
      <c r="U364" s="53"/>
      <c r="V364" s="53"/>
    </row>
    <row r="365" spans="2:22" s="51" customFormat="1" x14ac:dyDescent="0.2">
      <c r="B365" s="66" t="s">
        <v>334</v>
      </c>
      <c r="C365" s="51" t="s">
        <v>335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25"/>
        <v>0</v>
      </c>
      <c r="J365" s="56">
        <f t="shared" si="26"/>
        <v>0</v>
      </c>
      <c r="K365" s="57" t="str">
        <f t="shared" si="27"/>
        <v>NA</v>
      </c>
      <c r="L365" s="57" t="str">
        <f t="shared" si="28"/>
        <v>NA</v>
      </c>
      <c r="M365" s="57" t="str">
        <f t="shared" si="29"/>
        <v>NA</v>
      </c>
      <c r="R365" s="53"/>
      <c r="S365" s="53"/>
      <c r="T365" s="53"/>
      <c r="U365" s="53"/>
      <c r="V365" s="53"/>
    </row>
    <row r="366" spans="2:22" s="51" customFormat="1" x14ac:dyDescent="0.2">
      <c r="B366" s="66" t="s">
        <v>336</v>
      </c>
      <c r="C366" s="51" t="s">
        <v>337</v>
      </c>
      <c r="D366" s="56">
        <v>5427000</v>
      </c>
      <c r="E366" s="56">
        <v>6237000</v>
      </c>
      <c r="F366" s="56">
        <v>188295</v>
      </c>
      <c r="G366" s="56">
        <v>2312997.14</v>
      </c>
      <c r="H366" s="56">
        <v>3337458.36</v>
      </c>
      <c r="I366" s="56">
        <f t="shared" si="25"/>
        <v>5650455.5</v>
      </c>
      <c r="J366" s="56">
        <f t="shared" si="26"/>
        <v>586544.5</v>
      </c>
      <c r="K366" s="57">
        <f t="shared" si="27"/>
        <v>9.4042728876062215E-2</v>
      </c>
      <c r="L366" s="57">
        <f t="shared" si="28"/>
        <v>-0.96981000481000479</v>
      </c>
      <c r="M366" s="57">
        <f t="shared" si="29"/>
        <v>-0.10995781048581044</v>
      </c>
      <c r="R366" s="53"/>
      <c r="S366" s="53"/>
      <c r="T366" s="53"/>
      <c r="U366" s="53"/>
      <c r="V366" s="53"/>
    </row>
    <row r="367" spans="2:22" s="51" customFormat="1" x14ac:dyDescent="0.2">
      <c r="B367" s="66" t="s">
        <v>338</v>
      </c>
      <c r="C367" s="51" t="s">
        <v>339</v>
      </c>
      <c r="D367" s="56">
        <v>1670000</v>
      </c>
      <c r="E367" s="56">
        <v>1670000</v>
      </c>
      <c r="F367" s="56">
        <v>0</v>
      </c>
      <c r="G367" s="56">
        <v>5201</v>
      </c>
      <c r="H367" s="56">
        <v>50638.13</v>
      </c>
      <c r="I367" s="56">
        <f t="shared" si="25"/>
        <v>55839.13</v>
      </c>
      <c r="J367" s="56">
        <f t="shared" si="26"/>
        <v>1614160.87</v>
      </c>
      <c r="K367" s="57">
        <f t="shared" si="27"/>
        <v>0.9665633952095809</v>
      </c>
      <c r="L367" s="57">
        <f t="shared" si="28"/>
        <v>-1</v>
      </c>
      <c r="M367" s="57">
        <f t="shared" si="29"/>
        <v>-0.99252550898203595</v>
      </c>
      <c r="R367" s="53"/>
      <c r="S367" s="53"/>
      <c r="T367" s="53"/>
      <c r="U367" s="53"/>
      <c r="V367" s="53"/>
    </row>
    <row r="368" spans="2:22" s="51" customFormat="1" x14ac:dyDescent="0.2">
      <c r="B368" s="66" t="s">
        <v>340</v>
      </c>
      <c r="C368" s="51" t="s">
        <v>341</v>
      </c>
      <c r="D368" s="56">
        <v>1600000</v>
      </c>
      <c r="E368" s="56">
        <v>1600000</v>
      </c>
      <c r="F368" s="56">
        <v>0</v>
      </c>
      <c r="G368" s="56">
        <v>0</v>
      </c>
      <c r="H368" s="56">
        <v>0</v>
      </c>
      <c r="I368" s="56">
        <f t="shared" ref="I368:I385" si="40">SUM(G368:H368)</f>
        <v>0</v>
      </c>
      <c r="J368" s="56">
        <f t="shared" ref="J368:J385" si="41">E368-I368</f>
        <v>1600000</v>
      </c>
      <c r="K368" s="57">
        <f t="shared" ref="K368:K385" si="42">IF(E368=0,"NA",J368/E368)</f>
        <v>1</v>
      </c>
      <c r="L368" s="57">
        <f t="shared" ref="L368:L385" si="43">IF(E368=0,"NA",(  ( F368 - (E368/$L$6)) / (E368/$L$6)))</f>
        <v>-1</v>
      </c>
      <c r="M368" s="57">
        <f t="shared" ref="M368:M385" si="44">IF(E368=0,"NA",(  ( G368 - ($M$6*(E368/12))) / ($M$6*(E368/12))))</f>
        <v>-1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166</v>
      </c>
      <c r="C369" s="51" t="s">
        <v>167</v>
      </c>
      <c r="D369" s="56">
        <v>10625500</v>
      </c>
      <c r="E369" s="56">
        <v>10369500</v>
      </c>
      <c r="F369" s="56">
        <v>845916.48</v>
      </c>
      <c r="G369" s="56">
        <v>4564279.2300000004</v>
      </c>
      <c r="H369" s="56">
        <v>4275903.8999999994</v>
      </c>
      <c r="I369" s="56">
        <f t="shared" si="40"/>
        <v>8840183.129999999</v>
      </c>
      <c r="J369" s="56">
        <f t="shared" si="41"/>
        <v>1529316.870000001</v>
      </c>
      <c r="K369" s="57">
        <f t="shared" si="42"/>
        <v>0.14748221900766681</v>
      </c>
      <c r="L369" s="57">
        <f t="shared" si="43"/>
        <v>-0.91842263561406046</v>
      </c>
      <c r="M369" s="57">
        <f t="shared" si="44"/>
        <v>5.6393283379140853E-2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342</v>
      </c>
      <c r="C370" s="51" t="s">
        <v>343</v>
      </c>
      <c r="D370" s="56">
        <v>300000</v>
      </c>
      <c r="E370" s="56">
        <v>300000</v>
      </c>
      <c r="F370" s="56">
        <v>39239.67</v>
      </c>
      <c r="G370" s="56">
        <v>84286.31</v>
      </c>
      <c r="H370" s="56">
        <v>0</v>
      </c>
      <c r="I370" s="56">
        <f t="shared" si="40"/>
        <v>84286.31</v>
      </c>
      <c r="J370" s="56">
        <f t="shared" si="41"/>
        <v>215713.69</v>
      </c>
      <c r="K370" s="57">
        <f t="shared" si="42"/>
        <v>0.71904563333333338</v>
      </c>
      <c r="L370" s="57">
        <f t="shared" si="43"/>
        <v>-0.86920110000000006</v>
      </c>
      <c r="M370" s="57">
        <f t="shared" si="44"/>
        <v>-0.32570952000000003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344</v>
      </c>
      <c r="C371" s="51" t="s">
        <v>345</v>
      </c>
      <c r="D371" s="56">
        <v>300000</v>
      </c>
      <c r="E371" s="56">
        <v>300000</v>
      </c>
      <c r="F371" s="56">
        <v>69459.37</v>
      </c>
      <c r="G371" s="56">
        <v>135374.35</v>
      </c>
      <c r="H371" s="56">
        <v>25688</v>
      </c>
      <c r="I371" s="56">
        <f t="shared" si="40"/>
        <v>161062.35</v>
      </c>
      <c r="J371" s="56">
        <f t="shared" si="41"/>
        <v>138937.65</v>
      </c>
      <c r="K371" s="57">
        <f t="shared" si="42"/>
        <v>0.46312549999999997</v>
      </c>
      <c r="L371" s="57">
        <f t="shared" si="43"/>
        <v>-0.76846876666666664</v>
      </c>
      <c r="M371" s="57">
        <f t="shared" si="44"/>
        <v>8.2994800000000049E-2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346</v>
      </c>
      <c r="C372" s="51" t="s">
        <v>347</v>
      </c>
      <c r="D372" s="56">
        <v>300000</v>
      </c>
      <c r="E372" s="56">
        <v>300000</v>
      </c>
      <c r="F372" s="56">
        <v>19997.599999999999</v>
      </c>
      <c r="G372" s="56">
        <v>41734.22</v>
      </c>
      <c r="H372" s="56">
        <v>1190</v>
      </c>
      <c r="I372" s="56">
        <f t="shared" si="40"/>
        <v>42924.22</v>
      </c>
      <c r="J372" s="56">
        <f t="shared" si="41"/>
        <v>257075.78</v>
      </c>
      <c r="K372" s="57">
        <f t="shared" si="42"/>
        <v>0.85691926666666662</v>
      </c>
      <c r="L372" s="57">
        <f t="shared" si="43"/>
        <v>-0.93334133333333336</v>
      </c>
      <c r="M372" s="57">
        <f t="shared" si="44"/>
        <v>-0.66612623999999998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348</v>
      </c>
      <c r="C373" s="51" t="s">
        <v>349</v>
      </c>
      <c r="D373" s="56">
        <v>300000</v>
      </c>
      <c r="E373" s="56">
        <v>300000</v>
      </c>
      <c r="F373" s="56">
        <v>19198.419999999998</v>
      </c>
      <c r="G373" s="56">
        <v>114719.53</v>
      </c>
      <c r="H373" s="56">
        <v>6194</v>
      </c>
      <c r="I373" s="56">
        <f t="shared" si="40"/>
        <v>120913.53</v>
      </c>
      <c r="J373" s="56">
        <f t="shared" si="41"/>
        <v>179086.47</v>
      </c>
      <c r="K373" s="57">
        <f t="shared" si="42"/>
        <v>0.59695489999999996</v>
      </c>
      <c r="L373" s="57">
        <f t="shared" si="43"/>
        <v>-0.93600526666666672</v>
      </c>
      <c r="M373" s="57">
        <f t="shared" si="44"/>
        <v>-8.2243760000000013E-2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350</v>
      </c>
      <c r="C374" s="51" t="s">
        <v>351</v>
      </c>
      <c r="D374" s="56">
        <v>300000</v>
      </c>
      <c r="E374" s="56">
        <v>300000</v>
      </c>
      <c r="F374" s="56">
        <v>18394.61</v>
      </c>
      <c r="G374" s="56">
        <v>66387.149999999994</v>
      </c>
      <c r="H374" s="56">
        <v>5158.42</v>
      </c>
      <c r="I374" s="56">
        <f t="shared" si="40"/>
        <v>71545.569999999992</v>
      </c>
      <c r="J374" s="56">
        <f t="shared" si="41"/>
        <v>228454.43</v>
      </c>
      <c r="K374" s="57">
        <f t="shared" si="42"/>
        <v>0.76151476666666662</v>
      </c>
      <c r="L374" s="57">
        <f t="shared" si="43"/>
        <v>-0.93868463333333341</v>
      </c>
      <c r="M374" s="57">
        <f t="shared" si="44"/>
        <v>-0.46890280000000006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352</v>
      </c>
      <c r="C375" s="51" t="s">
        <v>353</v>
      </c>
      <c r="D375" s="56">
        <v>300000</v>
      </c>
      <c r="E375" s="56">
        <v>300000</v>
      </c>
      <c r="F375" s="56">
        <v>16746.419999999998</v>
      </c>
      <c r="G375" s="56">
        <v>74701.25</v>
      </c>
      <c r="H375" s="56">
        <v>10672.5</v>
      </c>
      <c r="I375" s="56">
        <f t="shared" si="40"/>
        <v>85373.75</v>
      </c>
      <c r="J375" s="56">
        <f t="shared" si="41"/>
        <v>214626.25</v>
      </c>
      <c r="K375" s="57">
        <f t="shared" si="42"/>
        <v>0.71542083333333328</v>
      </c>
      <c r="L375" s="57">
        <f t="shared" si="43"/>
        <v>-0.94417860000000009</v>
      </c>
      <c r="M375" s="57">
        <f t="shared" si="44"/>
        <v>-0.40239000000000003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354</v>
      </c>
      <c r="C376" s="51" t="s">
        <v>355</v>
      </c>
      <c r="D376" s="56">
        <v>300000</v>
      </c>
      <c r="E376" s="56">
        <v>300000</v>
      </c>
      <c r="F376" s="56">
        <v>13050.49</v>
      </c>
      <c r="G376" s="56">
        <v>35004</v>
      </c>
      <c r="H376" s="56">
        <v>19000.57</v>
      </c>
      <c r="I376" s="56">
        <f t="shared" si="40"/>
        <v>54004.57</v>
      </c>
      <c r="J376" s="56">
        <f t="shared" si="41"/>
        <v>245995.43</v>
      </c>
      <c r="K376" s="57">
        <f t="shared" si="42"/>
        <v>0.81998476666666664</v>
      </c>
      <c r="L376" s="57">
        <f t="shared" si="43"/>
        <v>-0.95649836666666666</v>
      </c>
      <c r="M376" s="57">
        <f t="shared" si="44"/>
        <v>-0.71996800000000005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356</v>
      </c>
      <c r="C377" s="51" t="s">
        <v>357</v>
      </c>
      <c r="D377" s="56">
        <v>2170000</v>
      </c>
      <c r="E377" s="56">
        <v>2170000</v>
      </c>
      <c r="F377" s="56">
        <v>0</v>
      </c>
      <c r="G377" s="56">
        <v>0</v>
      </c>
      <c r="H377" s="56">
        <v>349950</v>
      </c>
      <c r="I377" s="56">
        <f t="shared" si="40"/>
        <v>349950</v>
      </c>
      <c r="J377" s="56">
        <f t="shared" si="41"/>
        <v>1820050</v>
      </c>
      <c r="K377" s="57">
        <f t="shared" si="42"/>
        <v>0.83873271889400924</v>
      </c>
      <c r="L377" s="57">
        <f t="shared" si="43"/>
        <v>-1</v>
      </c>
      <c r="M377" s="57">
        <f t="shared" si="44"/>
        <v>-1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358</v>
      </c>
      <c r="C378" s="51" t="s">
        <v>359</v>
      </c>
      <c r="D378" s="56">
        <v>25000000</v>
      </c>
      <c r="E378" s="56">
        <v>21503000</v>
      </c>
      <c r="F378" s="56">
        <v>4500</v>
      </c>
      <c r="G378" s="56">
        <v>1840713.11</v>
      </c>
      <c r="H378" s="56">
        <v>642725.07999999996</v>
      </c>
      <c r="I378" s="56">
        <f t="shared" si="40"/>
        <v>2483438.19</v>
      </c>
      <c r="J378" s="56">
        <f t="shared" si="41"/>
        <v>19019561.809999999</v>
      </c>
      <c r="K378" s="57">
        <f t="shared" si="42"/>
        <v>0.88450736222852622</v>
      </c>
      <c r="L378" s="57">
        <f t="shared" si="43"/>
        <v>-0.99979072687531967</v>
      </c>
      <c r="M378" s="57">
        <f t="shared" si="44"/>
        <v>-0.79455371510951955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360</v>
      </c>
      <c r="C379" s="51" t="s">
        <v>361</v>
      </c>
      <c r="D379" s="56">
        <v>3500000</v>
      </c>
      <c r="E379" s="56">
        <v>3500000</v>
      </c>
      <c r="F379" s="56">
        <v>0</v>
      </c>
      <c r="G379" s="56">
        <v>99232</v>
      </c>
      <c r="H379" s="56">
        <v>8694.7800000000007</v>
      </c>
      <c r="I379" s="56">
        <f t="shared" si="40"/>
        <v>107926.78</v>
      </c>
      <c r="J379" s="56">
        <f t="shared" si="41"/>
        <v>3392073.22</v>
      </c>
      <c r="K379" s="57">
        <f t="shared" si="42"/>
        <v>0.96916377714285717</v>
      </c>
      <c r="L379" s="57">
        <f t="shared" si="43"/>
        <v>-1</v>
      </c>
      <c r="M379" s="57">
        <f t="shared" si="44"/>
        <v>-0.93195519999999998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362</v>
      </c>
      <c r="C380" s="51" t="s">
        <v>363</v>
      </c>
      <c r="D380" s="56">
        <v>1500000</v>
      </c>
      <c r="E380" s="56">
        <v>1500000</v>
      </c>
      <c r="F380" s="56">
        <v>0</v>
      </c>
      <c r="G380" s="56">
        <v>0</v>
      </c>
      <c r="H380" s="56">
        <v>0</v>
      </c>
      <c r="I380" s="56">
        <f t="shared" si="40"/>
        <v>0</v>
      </c>
      <c r="J380" s="56">
        <f t="shared" si="41"/>
        <v>1500000</v>
      </c>
      <c r="K380" s="57">
        <f t="shared" si="42"/>
        <v>1</v>
      </c>
      <c r="L380" s="57">
        <f t="shared" si="43"/>
        <v>-1</v>
      </c>
      <c r="M380" s="57">
        <f t="shared" si="44"/>
        <v>-1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364</v>
      </c>
      <c r="C381" s="51" t="s">
        <v>365</v>
      </c>
      <c r="D381" s="56">
        <v>3500000</v>
      </c>
      <c r="E381" s="56">
        <v>3500000</v>
      </c>
      <c r="F381" s="56">
        <v>73395</v>
      </c>
      <c r="G381" s="56">
        <v>133395</v>
      </c>
      <c r="H381" s="56">
        <v>0</v>
      </c>
      <c r="I381" s="56">
        <f t="shared" si="40"/>
        <v>133395</v>
      </c>
      <c r="J381" s="56">
        <f t="shared" si="41"/>
        <v>3366605</v>
      </c>
      <c r="K381" s="57">
        <f t="shared" si="42"/>
        <v>0.96188714285714283</v>
      </c>
      <c r="L381" s="57">
        <f t="shared" si="43"/>
        <v>-0.97902999999999996</v>
      </c>
      <c r="M381" s="57">
        <f t="shared" si="44"/>
        <v>-0.90852914285714281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366</v>
      </c>
      <c r="C382" s="51" t="s">
        <v>367</v>
      </c>
      <c r="D382" s="56">
        <v>8000000</v>
      </c>
      <c r="E382" s="56">
        <v>8000000</v>
      </c>
      <c r="F382" s="56">
        <v>487545.49</v>
      </c>
      <c r="G382" s="56">
        <v>3922512.05</v>
      </c>
      <c r="H382" s="56">
        <v>3498149.47</v>
      </c>
      <c r="I382" s="56">
        <f t="shared" si="40"/>
        <v>7420661.5199999996</v>
      </c>
      <c r="J382" s="56">
        <f t="shared" si="41"/>
        <v>579338.48000000045</v>
      </c>
      <c r="K382" s="57">
        <f t="shared" si="42"/>
        <v>7.2417310000000054E-2</v>
      </c>
      <c r="L382" s="57">
        <f t="shared" si="43"/>
        <v>-0.93905681374999994</v>
      </c>
      <c r="M382" s="57">
        <f t="shared" si="44"/>
        <v>0.17675361500000006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368</v>
      </c>
      <c r="C383" s="51" t="s">
        <v>369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f t="shared" si="40"/>
        <v>0</v>
      </c>
      <c r="J383" s="56">
        <f t="shared" si="41"/>
        <v>0</v>
      </c>
      <c r="K383" s="57" t="str">
        <f t="shared" si="42"/>
        <v>NA</v>
      </c>
      <c r="L383" s="57" t="str">
        <f t="shared" si="43"/>
        <v>NA</v>
      </c>
      <c r="M383" s="57" t="str">
        <f t="shared" si="44"/>
        <v>NA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370</v>
      </c>
      <c r="C384" s="51" t="s">
        <v>371</v>
      </c>
      <c r="D384" s="56">
        <v>0</v>
      </c>
      <c r="E384" s="56">
        <v>0</v>
      </c>
      <c r="F384" s="56">
        <v>0</v>
      </c>
      <c r="G384" s="56">
        <v>0</v>
      </c>
      <c r="H384" s="56">
        <v>0</v>
      </c>
      <c r="I384" s="56">
        <f t="shared" si="40"/>
        <v>0</v>
      </c>
      <c r="J384" s="56">
        <f t="shared" si="41"/>
        <v>0</v>
      </c>
      <c r="K384" s="57" t="str">
        <f t="shared" si="42"/>
        <v>NA</v>
      </c>
      <c r="L384" s="57" t="str">
        <f t="shared" si="43"/>
        <v>NA</v>
      </c>
      <c r="M384" s="57" t="str">
        <f t="shared" si="44"/>
        <v>NA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372</v>
      </c>
      <c r="C385" s="51" t="s">
        <v>373</v>
      </c>
      <c r="D385" s="56">
        <v>500000</v>
      </c>
      <c r="E385" s="56">
        <v>500000</v>
      </c>
      <c r="F385" s="56">
        <v>0</v>
      </c>
      <c r="G385" s="56">
        <v>0</v>
      </c>
      <c r="H385" s="56">
        <v>0</v>
      </c>
      <c r="I385" s="56">
        <f t="shared" si="40"/>
        <v>0</v>
      </c>
      <c r="J385" s="56">
        <f t="shared" si="41"/>
        <v>500000</v>
      </c>
      <c r="K385" s="57">
        <f t="shared" si="42"/>
        <v>1</v>
      </c>
      <c r="L385" s="57">
        <f t="shared" si="43"/>
        <v>-1</v>
      </c>
      <c r="M385" s="57">
        <f t="shared" si="44"/>
        <v>-1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241</v>
      </c>
      <c r="C386" s="51" t="s">
        <v>242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f t="shared" si="25"/>
        <v>0</v>
      </c>
      <c r="J386" s="56">
        <f t="shared" si="26"/>
        <v>0</v>
      </c>
      <c r="K386" s="57" t="str">
        <f t="shared" si="27"/>
        <v>NA</v>
      </c>
      <c r="L386" s="57" t="str">
        <f t="shared" si="28"/>
        <v>NA</v>
      </c>
      <c r="M386" s="57" t="str">
        <f t="shared" si="29"/>
        <v>NA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168</v>
      </c>
      <c r="C387" s="51" t="s">
        <v>169</v>
      </c>
      <c r="D387" s="56">
        <v>166770</v>
      </c>
      <c r="E387" s="56">
        <v>166770</v>
      </c>
      <c r="F387" s="56">
        <v>0</v>
      </c>
      <c r="G387" s="56">
        <v>24615</v>
      </c>
      <c r="H387" s="56">
        <v>39150</v>
      </c>
      <c r="I387" s="56">
        <f t="shared" si="25"/>
        <v>63765</v>
      </c>
      <c r="J387" s="56">
        <f t="shared" si="26"/>
        <v>103005</v>
      </c>
      <c r="K387" s="57">
        <f t="shared" si="27"/>
        <v>0.61764705882352944</v>
      </c>
      <c r="L387" s="57">
        <f t="shared" si="28"/>
        <v>-1</v>
      </c>
      <c r="M387" s="57">
        <f t="shared" si="29"/>
        <v>-0.64576362655153807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170</v>
      </c>
      <c r="C388" s="51" t="s">
        <v>171</v>
      </c>
      <c r="D388" s="56">
        <v>2202500</v>
      </c>
      <c r="E388" s="56">
        <v>2202500</v>
      </c>
      <c r="F388" s="56">
        <v>157759.78999999998</v>
      </c>
      <c r="G388" s="56">
        <v>671071.55000000005</v>
      </c>
      <c r="H388" s="56">
        <v>211725.37999999998</v>
      </c>
      <c r="I388" s="56">
        <f t="shared" si="25"/>
        <v>882796.93</v>
      </c>
      <c r="J388" s="56">
        <f t="shared" si="26"/>
        <v>1319703.0699999998</v>
      </c>
      <c r="K388" s="57">
        <f t="shared" si="27"/>
        <v>0.59918414074914861</v>
      </c>
      <c r="L388" s="57">
        <f t="shared" si="28"/>
        <v>-0.92837239954597051</v>
      </c>
      <c r="M388" s="57">
        <f t="shared" si="29"/>
        <v>-0.26875290805902374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243</v>
      </c>
      <c r="C389" s="51" t="s">
        <v>244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f t="shared" si="25"/>
        <v>0</v>
      </c>
      <c r="J389" s="56">
        <f t="shared" si="26"/>
        <v>0</v>
      </c>
      <c r="K389" s="57" t="str">
        <f t="shared" si="27"/>
        <v>NA</v>
      </c>
      <c r="L389" s="57" t="str">
        <f t="shared" si="28"/>
        <v>NA</v>
      </c>
      <c r="M389" s="57" t="str">
        <f t="shared" si="29"/>
        <v>NA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374</v>
      </c>
      <c r="C390" s="51" t="s">
        <v>375</v>
      </c>
      <c r="D390" s="56">
        <v>1433934</v>
      </c>
      <c r="E390" s="56">
        <v>1683934</v>
      </c>
      <c r="F390" s="56">
        <v>0</v>
      </c>
      <c r="G390" s="56">
        <v>1690665.58</v>
      </c>
      <c r="H390" s="56">
        <v>437659.5</v>
      </c>
      <c r="I390" s="56">
        <f t="shared" si="25"/>
        <v>2128325.08</v>
      </c>
      <c r="J390" s="56">
        <f t="shared" si="26"/>
        <v>-444391.08000000007</v>
      </c>
      <c r="K390" s="57">
        <f t="shared" si="27"/>
        <v>-0.26390053291874865</v>
      </c>
      <c r="L390" s="57">
        <f t="shared" si="28"/>
        <v>-1</v>
      </c>
      <c r="M390" s="57">
        <f t="shared" si="29"/>
        <v>1.4095940767274726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280</v>
      </c>
      <c r="C391" s="51" t="s">
        <v>281</v>
      </c>
      <c r="D391" s="56">
        <v>2598922.4900000002</v>
      </c>
      <c r="E391" s="56">
        <v>3163922.49</v>
      </c>
      <c r="F391" s="56">
        <v>0</v>
      </c>
      <c r="G391" s="56">
        <v>3114746.64</v>
      </c>
      <c r="H391" s="56">
        <v>31580</v>
      </c>
      <c r="I391" s="56">
        <f t="shared" si="25"/>
        <v>3146326.64</v>
      </c>
      <c r="J391" s="56">
        <f t="shared" si="26"/>
        <v>17595.850000000093</v>
      </c>
      <c r="K391" s="57">
        <f t="shared" si="27"/>
        <v>5.5614036233865172E-3</v>
      </c>
      <c r="L391" s="57">
        <f t="shared" si="28"/>
        <v>-1</v>
      </c>
      <c r="M391" s="57">
        <f t="shared" si="29"/>
        <v>1.3626975564752219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172</v>
      </c>
      <c r="C392" s="51" t="s">
        <v>173</v>
      </c>
      <c r="D392" s="56">
        <v>35820</v>
      </c>
      <c r="E392" s="56">
        <v>35820</v>
      </c>
      <c r="F392" s="56">
        <v>521.5</v>
      </c>
      <c r="G392" s="56">
        <v>1562.05</v>
      </c>
      <c r="H392" s="56">
        <v>298.75</v>
      </c>
      <c r="I392" s="56">
        <f t="shared" si="25"/>
        <v>1860.8</v>
      </c>
      <c r="J392" s="56">
        <f t="shared" si="26"/>
        <v>33959.199999999997</v>
      </c>
      <c r="K392" s="57">
        <f t="shared" si="27"/>
        <v>0.94805136795086531</v>
      </c>
      <c r="L392" s="57">
        <f t="shared" si="28"/>
        <v>-0.98544109436069238</v>
      </c>
      <c r="M392" s="57">
        <f t="shared" si="29"/>
        <v>-0.89534003350083757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174</v>
      </c>
      <c r="C393" s="51" t="s">
        <v>175</v>
      </c>
      <c r="D393" s="56">
        <v>0</v>
      </c>
      <c r="E393" s="56">
        <v>3000</v>
      </c>
      <c r="F393" s="56">
        <v>0</v>
      </c>
      <c r="G393" s="56">
        <v>1300</v>
      </c>
      <c r="H393" s="56">
        <v>0</v>
      </c>
      <c r="I393" s="56">
        <f t="shared" si="25"/>
        <v>1300</v>
      </c>
      <c r="J393" s="56">
        <f t="shared" si="26"/>
        <v>1700</v>
      </c>
      <c r="K393" s="57">
        <f t="shared" si="27"/>
        <v>0.56666666666666665</v>
      </c>
      <c r="L393" s="57">
        <f t="shared" si="28"/>
        <v>-1</v>
      </c>
      <c r="M393" s="57">
        <f t="shared" si="29"/>
        <v>0.04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180</v>
      </c>
      <c r="C394" s="51" t="s">
        <v>181</v>
      </c>
      <c r="D394" s="56">
        <v>380000</v>
      </c>
      <c r="E394" s="56">
        <v>430000</v>
      </c>
      <c r="F394" s="56">
        <v>4584.8599999999997</v>
      </c>
      <c r="G394" s="56">
        <v>46597.07</v>
      </c>
      <c r="H394" s="56">
        <v>0</v>
      </c>
      <c r="I394" s="56">
        <f t="shared" si="25"/>
        <v>46597.07</v>
      </c>
      <c r="J394" s="56">
        <f t="shared" si="26"/>
        <v>383402.93</v>
      </c>
      <c r="K394" s="57">
        <f t="shared" si="27"/>
        <v>0.89163472093023255</v>
      </c>
      <c r="L394" s="57">
        <f t="shared" si="28"/>
        <v>-0.989337534883721</v>
      </c>
      <c r="M394" s="57">
        <f t="shared" si="29"/>
        <v>-0.73992333023255807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182</v>
      </c>
      <c r="C395" s="51" t="s">
        <v>183</v>
      </c>
      <c r="D395" s="56">
        <v>0</v>
      </c>
      <c r="E395" s="56">
        <v>0</v>
      </c>
      <c r="F395" s="56">
        <v>0</v>
      </c>
      <c r="G395" s="56">
        <v>0</v>
      </c>
      <c r="H395" s="56">
        <v>0</v>
      </c>
      <c r="I395" s="56">
        <f t="shared" si="25"/>
        <v>0</v>
      </c>
      <c r="J395" s="56">
        <f t="shared" si="26"/>
        <v>0</v>
      </c>
      <c r="K395" s="57" t="str">
        <f t="shared" si="27"/>
        <v>NA</v>
      </c>
      <c r="L395" s="57" t="str">
        <f t="shared" si="28"/>
        <v>NA</v>
      </c>
      <c r="M395" s="57" t="str">
        <f t="shared" si="29"/>
        <v>NA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184</v>
      </c>
      <c r="C396" s="51" t="s">
        <v>185</v>
      </c>
      <c r="D396" s="56">
        <v>90000</v>
      </c>
      <c r="E396" s="56">
        <v>90000</v>
      </c>
      <c r="F396" s="56">
        <v>0</v>
      </c>
      <c r="G396" s="56">
        <v>0</v>
      </c>
      <c r="H396" s="56">
        <v>0</v>
      </c>
      <c r="I396" s="56">
        <f t="shared" si="25"/>
        <v>0</v>
      </c>
      <c r="J396" s="56">
        <f t="shared" si="26"/>
        <v>90000</v>
      </c>
      <c r="K396" s="57">
        <f t="shared" si="27"/>
        <v>1</v>
      </c>
      <c r="L396" s="57">
        <f t="shared" si="28"/>
        <v>-1</v>
      </c>
      <c r="M396" s="57">
        <f t="shared" si="29"/>
        <v>-1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186</v>
      </c>
      <c r="C397" s="51" t="s">
        <v>187</v>
      </c>
      <c r="D397" s="56">
        <v>4702300</v>
      </c>
      <c r="E397" s="56">
        <v>4702000</v>
      </c>
      <c r="F397" s="56">
        <v>448717.01</v>
      </c>
      <c r="G397" s="56">
        <v>1091658.2800000003</v>
      </c>
      <c r="H397" s="56">
        <v>904686.88</v>
      </c>
      <c r="I397" s="56">
        <f t="shared" si="25"/>
        <v>1996345.1600000001</v>
      </c>
      <c r="J397" s="56">
        <f t="shared" si="26"/>
        <v>2705654.84</v>
      </c>
      <c r="K397" s="57">
        <f t="shared" si="27"/>
        <v>0.57542638026371751</v>
      </c>
      <c r="L397" s="57">
        <f t="shared" si="28"/>
        <v>-0.90456890472139517</v>
      </c>
      <c r="M397" s="57">
        <f t="shared" si="29"/>
        <v>-0.44279458273075267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189</v>
      </c>
      <c r="C398" s="51" t="s">
        <v>190</v>
      </c>
      <c r="D398" s="56">
        <v>47700</v>
      </c>
      <c r="E398" s="56">
        <v>47200</v>
      </c>
      <c r="F398" s="56">
        <v>0</v>
      </c>
      <c r="G398" s="56">
        <v>2643.52</v>
      </c>
      <c r="H398" s="56">
        <v>360.96</v>
      </c>
      <c r="I398" s="56">
        <f t="shared" si="25"/>
        <v>3004.48</v>
      </c>
      <c r="J398" s="56">
        <f t="shared" si="26"/>
        <v>44195.519999999997</v>
      </c>
      <c r="K398" s="57">
        <f t="shared" si="27"/>
        <v>0.93634576271186432</v>
      </c>
      <c r="L398" s="57">
        <f t="shared" si="28"/>
        <v>-1</v>
      </c>
      <c r="M398" s="57">
        <f t="shared" si="29"/>
        <v>-0.86558372881355927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191</v>
      </c>
      <c r="C399" s="51" t="s">
        <v>192</v>
      </c>
      <c r="D399" s="56">
        <v>40770</v>
      </c>
      <c r="E399" s="56">
        <v>437770</v>
      </c>
      <c r="F399" s="56">
        <v>0</v>
      </c>
      <c r="G399" s="56">
        <v>397000</v>
      </c>
      <c r="H399" s="56">
        <v>0</v>
      </c>
      <c r="I399" s="56">
        <f t="shared" si="25"/>
        <v>397000</v>
      </c>
      <c r="J399" s="56">
        <f t="shared" si="26"/>
        <v>40770</v>
      </c>
      <c r="K399" s="57">
        <f t="shared" si="27"/>
        <v>9.3131096237750413E-2</v>
      </c>
      <c r="L399" s="57">
        <f t="shared" si="28"/>
        <v>-1</v>
      </c>
      <c r="M399" s="57">
        <f t="shared" si="29"/>
        <v>1.1764853690293988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193</v>
      </c>
      <c r="C400" s="51" t="s">
        <v>194</v>
      </c>
      <c r="D400" s="56">
        <v>3929500</v>
      </c>
      <c r="E400" s="56">
        <v>4529500</v>
      </c>
      <c r="F400" s="56">
        <v>423742.7</v>
      </c>
      <c r="G400" s="56">
        <v>1939160.51</v>
      </c>
      <c r="H400" s="56">
        <v>2134492.69</v>
      </c>
      <c r="I400" s="56">
        <f t="shared" si="25"/>
        <v>4073653.2</v>
      </c>
      <c r="J400" s="56">
        <f t="shared" si="26"/>
        <v>455846.79999999981</v>
      </c>
      <c r="K400" s="57">
        <f t="shared" si="27"/>
        <v>0.10063954078816642</v>
      </c>
      <c r="L400" s="57">
        <f t="shared" si="28"/>
        <v>-0.90644823932001317</v>
      </c>
      <c r="M400" s="57">
        <f t="shared" si="29"/>
        <v>2.7483215365934521E-2</v>
      </c>
      <c r="R400" s="53"/>
      <c r="S400" s="53"/>
      <c r="T400" s="53"/>
      <c r="U400" s="53"/>
      <c r="V400" s="53"/>
    </row>
    <row r="401" spans="1:22" s="51" customFormat="1" x14ac:dyDescent="0.2">
      <c r="B401" s="66" t="s">
        <v>197</v>
      </c>
      <c r="C401" s="51" t="s">
        <v>198</v>
      </c>
      <c r="D401" s="56">
        <v>40500</v>
      </c>
      <c r="E401" s="56">
        <v>42300</v>
      </c>
      <c r="F401" s="56">
        <v>2373.64</v>
      </c>
      <c r="G401" s="56">
        <v>9640.18</v>
      </c>
      <c r="H401" s="56">
        <v>7908.76</v>
      </c>
      <c r="I401" s="56">
        <f t="shared" si="25"/>
        <v>17548.940000000002</v>
      </c>
      <c r="J401" s="56">
        <f t="shared" si="26"/>
        <v>24751.059999999998</v>
      </c>
      <c r="K401" s="57">
        <f t="shared" si="27"/>
        <v>0.58513144208037815</v>
      </c>
      <c r="L401" s="57">
        <f t="shared" si="28"/>
        <v>-0.94388557919621752</v>
      </c>
      <c r="M401" s="57">
        <f t="shared" si="29"/>
        <v>-0.45303943262411345</v>
      </c>
      <c r="R401" s="53"/>
      <c r="S401" s="53"/>
      <c r="T401" s="53"/>
      <c r="U401" s="53"/>
      <c r="V401" s="53"/>
    </row>
    <row r="402" spans="1:22" s="51" customFormat="1" x14ac:dyDescent="0.2">
      <c r="B402" s="66" t="s">
        <v>261</v>
      </c>
      <c r="C402" s="51" t="s">
        <v>262</v>
      </c>
      <c r="D402" s="56">
        <v>22500000</v>
      </c>
      <c r="E402" s="56">
        <v>22500000</v>
      </c>
      <c r="F402" s="56">
        <v>3366327.93</v>
      </c>
      <c r="G402" s="56">
        <v>8718086.8499999996</v>
      </c>
      <c r="H402" s="56">
        <v>10475202</v>
      </c>
      <c r="I402" s="56">
        <f t="shared" si="25"/>
        <v>19193288.850000001</v>
      </c>
      <c r="J402" s="56">
        <f t="shared" si="26"/>
        <v>3306711.1499999985</v>
      </c>
      <c r="K402" s="57">
        <f t="shared" si="27"/>
        <v>0.14696493999999993</v>
      </c>
      <c r="L402" s="57">
        <f t="shared" si="28"/>
        <v>-0.85038542533333339</v>
      </c>
      <c r="M402" s="57">
        <f t="shared" si="29"/>
        <v>-7.0070736000000036E-2</v>
      </c>
      <c r="R402" s="53"/>
      <c r="S402" s="53"/>
      <c r="T402" s="53"/>
      <c r="U402" s="53"/>
      <c r="V402" s="53"/>
    </row>
    <row r="403" spans="1:22" s="51" customFormat="1" x14ac:dyDescent="0.2">
      <c r="B403" s="66" t="s">
        <v>376</v>
      </c>
      <c r="C403" s="51" t="s">
        <v>377</v>
      </c>
      <c r="D403" s="56">
        <v>2500000</v>
      </c>
      <c r="E403" s="56">
        <v>2500000</v>
      </c>
      <c r="F403" s="56">
        <v>116770.63</v>
      </c>
      <c r="G403" s="56">
        <v>587781.09</v>
      </c>
      <c r="H403" s="56">
        <v>1612218.91</v>
      </c>
      <c r="I403" s="56">
        <f t="shared" si="25"/>
        <v>2200000</v>
      </c>
      <c r="J403" s="56">
        <f t="shared" si="26"/>
        <v>300000</v>
      </c>
      <c r="K403" s="57">
        <f t="shared" si="27"/>
        <v>0.12</v>
      </c>
      <c r="L403" s="57">
        <f t="shared" si="28"/>
        <v>-0.95329174800000005</v>
      </c>
      <c r="M403" s="57">
        <f t="shared" si="29"/>
        <v>-0.43573015360000006</v>
      </c>
      <c r="R403" s="53"/>
      <c r="S403" s="53"/>
      <c r="T403" s="53"/>
      <c r="U403" s="53"/>
      <c r="V403" s="53"/>
    </row>
    <row r="404" spans="1:22" s="51" customFormat="1" x14ac:dyDescent="0.2">
      <c r="B404" s="66" t="s">
        <v>378</v>
      </c>
      <c r="C404" s="51" t="s">
        <v>379</v>
      </c>
      <c r="D404" s="56">
        <v>0</v>
      </c>
      <c r="E404" s="56">
        <v>0</v>
      </c>
      <c r="F404" s="56">
        <v>0</v>
      </c>
      <c r="G404" s="56">
        <v>0</v>
      </c>
      <c r="H404" s="56">
        <v>0</v>
      </c>
      <c r="I404" s="56">
        <f t="shared" si="25"/>
        <v>0</v>
      </c>
      <c r="J404" s="56">
        <f t="shared" si="26"/>
        <v>0</v>
      </c>
      <c r="K404" s="57" t="str">
        <f t="shared" si="27"/>
        <v>NA</v>
      </c>
      <c r="L404" s="57" t="str">
        <f t="shared" si="28"/>
        <v>NA</v>
      </c>
      <c r="M404" s="57" t="str">
        <f t="shared" si="29"/>
        <v>NA</v>
      </c>
      <c r="R404" s="53"/>
      <c r="S404" s="53"/>
      <c r="T404" s="53"/>
      <c r="U404" s="53"/>
      <c r="V404" s="53"/>
    </row>
    <row r="405" spans="1:22" s="51" customFormat="1" x14ac:dyDescent="0.2">
      <c r="B405" s="66" t="s">
        <v>205</v>
      </c>
      <c r="C405" s="51" t="s">
        <v>206</v>
      </c>
      <c r="D405" s="56">
        <v>9000</v>
      </c>
      <c r="E405" s="56">
        <v>9000</v>
      </c>
      <c r="F405" s="56">
        <v>0</v>
      </c>
      <c r="G405" s="56">
        <v>0</v>
      </c>
      <c r="H405" s="56">
        <v>0</v>
      </c>
      <c r="I405" s="56">
        <f t="shared" si="25"/>
        <v>0</v>
      </c>
      <c r="J405" s="56">
        <f t="shared" si="26"/>
        <v>9000</v>
      </c>
      <c r="K405" s="57">
        <f t="shared" si="27"/>
        <v>1</v>
      </c>
      <c r="L405" s="57">
        <f t="shared" si="28"/>
        <v>-1</v>
      </c>
      <c r="M405" s="57">
        <f t="shared" si="29"/>
        <v>-1</v>
      </c>
      <c r="R405" s="53"/>
      <c r="S405" s="53"/>
      <c r="T405" s="53"/>
      <c r="U405" s="53"/>
      <c r="V405" s="53"/>
    </row>
    <row r="406" spans="1:22" s="51" customFormat="1" x14ac:dyDescent="0.2">
      <c r="B406" s="66" t="s">
        <v>207</v>
      </c>
      <c r="C406" s="51" t="s">
        <v>208</v>
      </c>
      <c r="D406" s="56">
        <v>2225000</v>
      </c>
      <c r="E406" s="56">
        <v>2975000</v>
      </c>
      <c r="F406" s="56">
        <v>35793.9</v>
      </c>
      <c r="G406" s="56">
        <v>164559.13</v>
      </c>
      <c r="H406" s="56">
        <v>385407.72</v>
      </c>
      <c r="I406" s="56">
        <f t="shared" si="25"/>
        <v>549966.85</v>
      </c>
      <c r="J406" s="56">
        <f t="shared" si="26"/>
        <v>2425033.15</v>
      </c>
      <c r="K406" s="57">
        <f t="shared" si="27"/>
        <v>0.81513719327731093</v>
      </c>
      <c r="L406" s="57">
        <f t="shared" si="28"/>
        <v>-0.98796843697478998</v>
      </c>
      <c r="M406" s="57">
        <f t="shared" si="29"/>
        <v>-0.86724641613445363</v>
      </c>
      <c r="R406" s="53"/>
      <c r="S406" s="53"/>
      <c r="T406" s="53"/>
      <c r="U406" s="53"/>
      <c r="V406" s="53"/>
    </row>
    <row r="407" spans="1:22" s="51" customFormat="1" x14ac:dyDescent="0.2">
      <c r="B407" s="66" t="s">
        <v>209</v>
      </c>
      <c r="C407" s="51" t="s">
        <v>210</v>
      </c>
      <c r="D407" s="56">
        <v>0</v>
      </c>
      <c r="E407" s="56">
        <v>600000</v>
      </c>
      <c r="F407" s="56">
        <v>0</v>
      </c>
      <c r="G407" s="56">
        <v>258879.93</v>
      </c>
      <c r="H407" s="56">
        <v>390744.94</v>
      </c>
      <c r="I407" s="56">
        <f t="shared" si="25"/>
        <v>649624.87</v>
      </c>
      <c r="J407" s="56">
        <f t="shared" si="26"/>
        <v>-49624.869999999995</v>
      </c>
      <c r="K407" s="57">
        <f t="shared" si="27"/>
        <v>-8.2708116666666665E-2</v>
      </c>
      <c r="L407" s="57">
        <f t="shared" si="28"/>
        <v>-1</v>
      </c>
      <c r="M407" s="57">
        <f t="shared" si="29"/>
        <v>3.551971999999997E-2</v>
      </c>
      <c r="R407" s="53"/>
      <c r="S407" s="53"/>
      <c r="T407" s="53"/>
      <c r="U407" s="53"/>
      <c r="V407" s="53"/>
    </row>
    <row r="408" spans="1:22" s="51" customFormat="1" x14ac:dyDescent="0.2">
      <c r="B408" s="66" t="s">
        <v>211</v>
      </c>
      <c r="C408" s="51" t="s">
        <v>212</v>
      </c>
      <c r="D408" s="56">
        <v>6628000</v>
      </c>
      <c r="E408" s="56">
        <v>7114000</v>
      </c>
      <c r="F408" s="56">
        <v>157275</v>
      </c>
      <c r="G408" s="56">
        <v>893019.66</v>
      </c>
      <c r="H408" s="56">
        <v>679534.03</v>
      </c>
      <c r="I408" s="56">
        <f t="shared" si="25"/>
        <v>1572553.69</v>
      </c>
      <c r="J408" s="56">
        <f t="shared" si="26"/>
        <v>5541446.3100000005</v>
      </c>
      <c r="K408" s="57">
        <f t="shared" si="27"/>
        <v>0.77894943913410186</v>
      </c>
      <c r="L408" s="57">
        <f t="shared" si="28"/>
        <v>-0.9778921844250773</v>
      </c>
      <c r="M408" s="57">
        <f t="shared" si="29"/>
        <v>-0.69872825639583913</v>
      </c>
      <c r="R408" s="53"/>
      <c r="S408" s="53"/>
      <c r="T408" s="53"/>
      <c r="U408" s="53"/>
      <c r="V408" s="53"/>
    </row>
    <row r="409" spans="1:22" s="51" customFormat="1" x14ac:dyDescent="0.2">
      <c r="B409" s="66" t="s">
        <v>382</v>
      </c>
      <c r="C409" s="51" t="s">
        <v>383</v>
      </c>
      <c r="D409" s="56">
        <v>450000</v>
      </c>
      <c r="E409" s="56">
        <v>450000</v>
      </c>
      <c r="F409" s="56">
        <v>0</v>
      </c>
      <c r="G409" s="56">
        <v>0</v>
      </c>
      <c r="H409" s="56">
        <v>0</v>
      </c>
      <c r="I409" s="56">
        <f t="shared" si="25"/>
        <v>0</v>
      </c>
      <c r="J409" s="56">
        <f t="shared" si="26"/>
        <v>450000</v>
      </c>
      <c r="K409" s="57">
        <f t="shared" si="27"/>
        <v>1</v>
      </c>
      <c r="L409" s="57">
        <f t="shared" si="28"/>
        <v>-1</v>
      </c>
      <c r="M409" s="57">
        <f t="shared" si="29"/>
        <v>-1</v>
      </c>
      <c r="R409" s="53"/>
      <c r="S409" s="53"/>
      <c r="T409" s="53"/>
      <c r="U409" s="53"/>
      <c r="V409" s="53"/>
    </row>
    <row r="410" spans="1:22" s="51" customFormat="1" x14ac:dyDescent="0.2">
      <c r="B410" s="66" t="s">
        <v>384</v>
      </c>
      <c r="C410" s="51" t="s">
        <v>385</v>
      </c>
      <c r="D410" s="56">
        <v>450000</v>
      </c>
      <c r="E410" s="56">
        <v>450000</v>
      </c>
      <c r="F410" s="56">
        <v>12696.45</v>
      </c>
      <c r="G410" s="56">
        <v>12696.45</v>
      </c>
      <c r="H410" s="56">
        <v>27545</v>
      </c>
      <c r="I410" s="56">
        <f t="shared" si="25"/>
        <v>40241.449999999997</v>
      </c>
      <c r="J410" s="56">
        <f t="shared" si="26"/>
        <v>409758.55</v>
      </c>
      <c r="K410" s="57">
        <f t="shared" si="27"/>
        <v>0.91057455555555555</v>
      </c>
      <c r="L410" s="57">
        <f t="shared" si="28"/>
        <v>-0.97178566666666666</v>
      </c>
      <c r="M410" s="57">
        <f t="shared" si="29"/>
        <v>-0.93228559999999994</v>
      </c>
      <c r="R410" s="53"/>
      <c r="S410" s="53"/>
      <c r="T410" s="53"/>
      <c r="U410" s="53"/>
      <c r="V410" s="53"/>
    </row>
    <row r="411" spans="1:22" s="51" customFormat="1" x14ac:dyDescent="0.2">
      <c r="B411" s="66" t="s">
        <v>213</v>
      </c>
      <c r="C411" s="51" t="s">
        <v>214</v>
      </c>
      <c r="D411" s="56">
        <v>2880000</v>
      </c>
      <c r="E411" s="56">
        <v>1885165</v>
      </c>
      <c r="F411" s="56">
        <v>0</v>
      </c>
      <c r="G411" s="56">
        <v>48239.96</v>
      </c>
      <c r="H411" s="56">
        <v>864561</v>
      </c>
      <c r="I411" s="56">
        <f t="shared" si="25"/>
        <v>912800.96</v>
      </c>
      <c r="J411" s="56">
        <f t="shared" si="26"/>
        <v>972364.04</v>
      </c>
      <c r="K411" s="57">
        <f t="shared" si="27"/>
        <v>0.51579784262915984</v>
      </c>
      <c r="L411" s="57">
        <f t="shared" si="28"/>
        <v>-1</v>
      </c>
      <c r="M411" s="57">
        <f t="shared" si="29"/>
        <v>-0.93858579806011677</v>
      </c>
      <c r="R411" s="53"/>
      <c r="S411" s="53"/>
      <c r="T411" s="53"/>
      <c r="U411" s="53"/>
      <c r="V411" s="53"/>
    </row>
    <row r="412" spans="1:22" s="51" customFormat="1" x14ac:dyDescent="0.2">
      <c r="B412" s="66" t="s">
        <v>215</v>
      </c>
      <c r="C412" s="51" t="s">
        <v>216</v>
      </c>
      <c r="D412" s="56">
        <v>148500</v>
      </c>
      <c r="E412" s="56">
        <v>147500</v>
      </c>
      <c r="F412" s="56">
        <v>3950.44</v>
      </c>
      <c r="G412" s="56">
        <v>20391.64</v>
      </c>
      <c r="H412" s="56">
        <v>659.7</v>
      </c>
      <c r="I412" s="56">
        <f t="shared" si="25"/>
        <v>21051.34</v>
      </c>
      <c r="J412" s="56">
        <f t="shared" si="26"/>
        <v>126448.66</v>
      </c>
      <c r="K412" s="57">
        <f t="shared" si="27"/>
        <v>0.8572790508474577</v>
      </c>
      <c r="L412" s="57">
        <f t="shared" si="28"/>
        <v>-0.97321735593220338</v>
      </c>
      <c r="M412" s="57">
        <f t="shared" si="29"/>
        <v>-0.6682038237288136</v>
      </c>
      <c r="R412" s="53"/>
      <c r="S412" s="53"/>
      <c r="T412" s="53"/>
      <c r="U412" s="53"/>
      <c r="V412" s="53"/>
    </row>
    <row r="413" spans="1:22" s="51" customFormat="1" x14ac:dyDescent="0.2">
      <c r="B413" s="66" t="s">
        <v>217</v>
      </c>
      <c r="C413" s="51" t="s">
        <v>218</v>
      </c>
      <c r="D413" s="56">
        <v>900000</v>
      </c>
      <c r="E413" s="56">
        <v>900000</v>
      </c>
      <c r="F413" s="56">
        <v>0</v>
      </c>
      <c r="G413" s="56">
        <v>0</v>
      </c>
      <c r="H413" s="56">
        <v>0</v>
      </c>
      <c r="I413" s="56">
        <f t="shared" si="25"/>
        <v>0</v>
      </c>
      <c r="J413" s="56">
        <f t="shared" si="26"/>
        <v>900000</v>
      </c>
      <c r="K413" s="57">
        <f t="shared" si="27"/>
        <v>1</v>
      </c>
      <c r="L413" s="57">
        <f t="shared" si="28"/>
        <v>-1</v>
      </c>
      <c r="M413" s="57">
        <f t="shared" si="29"/>
        <v>-1</v>
      </c>
      <c r="R413" s="53"/>
      <c r="S413" s="53"/>
      <c r="T413" s="53"/>
      <c r="U413" s="53"/>
      <c r="V413" s="53"/>
    </row>
    <row r="414" spans="1:22" s="51" customFormat="1" x14ac:dyDescent="0.2">
      <c r="A414" s="63" t="s">
        <v>386</v>
      </c>
      <c r="B414" s="68"/>
      <c r="C414" s="63"/>
      <c r="D414" s="64">
        <v>221490060.35000002</v>
      </c>
      <c r="E414" s="64">
        <v>221942555.60000002</v>
      </c>
      <c r="F414" s="64">
        <v>10484135.23</v>
      </c>
      <c r="G414" s="64">
        <v>59787135.039999992</v>
      </c>
      <c r="H414" s="64">
        <v>30932503.98</v>
      </c>
      <c r="I414" s="64">
        <f t="shared" si="25"/>
        <v>90719639.019999996</v>
      </c>
      <c r="J414" s="64">
        <f t="shared" si="26"/>
        <v>131222916.58000003</v>
      </c>
      <c r="K414" s="65">
        <f t="shared" si="27"/>
        <v>0.59124720910440853</v>
      </c>
      <c r="L414" s="65">
        <f t="shared" si="28"/>
        <v>-0.95276194237893153</v>
      </c>
      <c r="M414" s="65">
        <f t="shared" si="29"/>
        <v>-0.353485302951067</v>
      </c>
      <c r="R414" s="53"/>
      <c r="S414" s="53"/>
      <c r="T414" s="53"/>
      <c r="U414" s="53"/>
      <c r="V414" s="53"/>
    </row>
    <row r="415" spans="1:22" s="51" customFormat="1" x14ac:dyDescent="0.2">
      <c r="A415" s="51" t="s">
        <v>387</v>
      </c>
      <c r="B415" s="66" t="s">
        <v>101</v>
      </c>
      <c r="C415" s="51" t="s">
        <v>102</v>
      </c>
      <c r="D415" s="56">
        <v>0</v>
      </c>
      <c r="E415" s="56">
        <v>0</v>
      </c>
      <c r="F415" s="56">
        <v>0</v>
      </c>
      <c r="G415" s="56">
        <v>0</v>
      </c>
      <c r="H415" s="56">
        <v>0</v>
      </c>
      <c r="I415" s="56">
        <f t="shared" si="25"/>
        <v>0</v>
      </c>
      <c r="J415" s="56">
        <f t="shared" si="26"/>
        <v>0</v>
      </c>
      <c r="K415" s="57" t="str">
        <f t="shared" si="27"/>
        <v>NA</v>
      </c>
      <c r="L415" s="57" t="str">
        <f t="shared" si="28"/>
        <v>NA</v>
      </c>
      <c r="M415" s="57" t="str">
        <f t="shared" si="29"/>
        <v>NA</v>
      </c>
      <c r="R415" s="53"/>
      <c r="S415" s="53"/>
      <c r="T415" s="53"/>
      <c r="U415" s="53"/>
      <c r="V415" s="53"/>
    </row>
    <row r="416" spans="1:22" s="51" customFormat="1" x14ac:dyDescent="0.2">
      <c r="B416" s="66" t="s">
        <v>103</v>
      </c>
      <c r="C416" s="51" t="s">
        <v>104</v>
      </c>
      <c r="D416" s="56"/>
      <c r="E416" s="56"/>
      <c r="F416" s="56">
        <v>0</v>
      </c>
      <c r="G416" s="56">
        <v>0</v>
      </c>
      <c r="H416" s="56">
        <v>0</v>
      </c>
      <c r="I416" s="56">
        <f t="shared" si="25"/>
        <v>0</v>
      </c>
      <c r="J416" s="56">
        <f t="shared" si="26"/>
        <v>0</v>
      </c>
      <c r="K416" s="57" t="str">
        <f t="shared" si="27"/>
        <v>NA</v>
      </c>
      <c r="L416" s="57" t="str">
        <f t="shared" si="28"/>
        <v>NA</v>
      </c>
      <c r="M416" s="57" t="str">
        <f t="shared" si="29"/>
        <v>NA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108</v>
      </c>
      <c r="C417" s="51" t="s">
        <v>109</v>
      </c>
      <c r="D417" s="56">
        <v>0</v>
      </c>
      <c r="E417" s="56">
        <v>0</v>
      </c>
      <c r="F417" s="56">
        <v>0</v>
      </c>
      <c r="G417" s="56">
        <v>0</v>
      </c>
      <c r="H417" s="56">
        <v>0</v>
      </c>
      <c r="I417" s="56">
        <f t="shared" si="25"/>
        <v>0</v>
      </c>
      <c r="J417" s="56">
        <f t="shared" si="26"/>
        <v>0</v>
      </c>
      <c r="K417" s="57" t="str">
        <f t="shared" si="27"/>
        <v>NA</v>
      </c>
      <c r="L417" s="57" t="str">
        <f t="shared" si="28"/>
        <v>NA</v>
      </c>
      <c r="M417" s="57" t="str">
        <f t="shared" si="29"/>
        <v>NA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118</v>
      </c>
      <c r="C418" s="51" t="s">
        <v>119</v>
      </c>
      <c r="D418" s="56">
        <v>100464.32000000001</v>
      </c>
      <c r="E418" s="56">
        <v>100464.32000000001</v>
      </c>
      <c r="F418" s="56">
        <v>0</v>
      </c>
      <c r="G418" s="56">
        <v>0</v>
      </c>
      <c r="H418" s="56">
        <v>0</v>
      </c>
      <c r="I418" s="56">
        <f t="shared" si="25"/>
        <v>0</v>
      </c>
      <c r="J418" s="56">
        <f t="shared" si="26"/>
        <v>100464.32000000001</v>
      </c>
      <c r="K418" s="57">
        <f t="shared" si="27"/>
        <v>1</v>
      </c>
      <c r="L418" s="57">
        <f t="shared" si="28"/>
        <v>-1</v>
      </c>
      <c r="M418" s="57">
        <f t="shared" si="29"/>
        <v>-1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253</v>
      </c>
      <c r="C419" s="51" t="s">
        <v>254</v>
      </c>
      <c r="D419" s="56">
        <v>22863212.399999999</v>
      </c>
      <c r="E419" s="56">
        <v>22864712.399999999</v>
      </c>
      <c r="F419" s="56">
        <v>1937474.03</v>
      </c>
      <c r="G419" s="56">
        <v>6353663.6600000001</v>
      </c>
      <c r="H419" s="56">
        <v>0</v>
      </c>
      <c r="I419" s="56">
        <f t="shared" si="25"/>
        <v>6353663.6600000001</v>
      </c>
      <c r="J419" s="56">
        <f t="shared" si="26"/>
        <v>16511048.739999998</v>
      </c>
      <c r="K419" s="57">
        <f t="shared" si="27"/>
        <v>0.72211923995160332</v>
      </c>
      <c r="L419" s="57">
        <f t="shared" si="28"/>
        <v>-0.91526357313814277</v>
      </c>
      <c r="M419" s="57">
        <f t="shared" si="29"/>
        <v>-0.33308617588384798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318</v>
      </c>
      <c r="C420" s="51" t="s">
        <v>319</v>
      </c>
      <c r="D420" s="56">
        <v>6352581.2000000002</v>
      </c>
      <c r="E420" s="56">
        <v>6352581.2000000002</v>
      </c>
      <c r="F420" s="56">
        <v>1583680.6900000002</v>
      </c>
      <c r="G420" s="56">
        <v>7068936.7400000002</v>
      </c>
      <c r="H420" s="56">
        <v>0</v>
      </c>
      <c r="I420" s="56">
        <f t="shared" si="25"/>
        <v>7068936.7400000002</v>
      </c>
      <c r="J420" s="56">
        <f t="shared" si="26"/>
        <v>-716355.54</v>
      </c>
      <c r="K420" s="57">
        <f t="shared" si="27"/>
        <v>-0.11276605799230083</v>
      </c>
      <c r="L420" s="57">
        <f t="shared" si="28"/>
        <v>-0.75070280250805765</v>
      </c>
      <c r="M420" s="57">
        <f t="shared" si="29"/>
        <v>1.6706385391815217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130</v>
      </c>
      <c r="C421" s="51" t="s">
        <v>131</v>
      </c>
      <c r="D421" s="56">
        <v>1724067.78</v>
      </c>
      <c r="E421" s="56">
        <v>1897773.3</v>
      </c>
      <c r="F421" s="56">
        <v>74364.149999999994</v>
      </c>
      <c r="G421" s="56">
        <v>1004050.42</v>
      </c>
      <c r="H421" s="56">
        <v>0</v>
      </c>
      <c r="I421" s="56">
        <f t="shared" si="25"/>
        <v>1004050.42</v>
      </c>
      <c r="J421" s="56">
        <f t="shared" si="26"/>
        <v>893722.88</v>
      </c>
      <c r="K421" s="57">
        <f t="shared" si="27"/>
        <v>0.47093237111092245</v>
      </c>
      <c r="L421" s="57">
        <f t="shared" si="28"/>
        <v>-0.96081505098633224</v>
      </c>
      <c r="M421" s="57">
        <f t="shared" si="29"/>
        <v>0.26976230933378614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233</v>
      </c>
      <c r="C422" s="51" t="s">
        <v>234</v>
      </c>
      <c r="D422" s="56">
        <v>186456.07</v>
      </c>
      <c r="E422" s="56">
        <v>186456.07</v>
      </c>
      <c r="F422" s="56">
        <v>7860.16</v>
      </c>
      <c r="G422" s="56">
        <v>54440.6</v>
      </c>
      <c r="H422" s="56">
        <v>0</v>
      </c>
      <c r="I422" s="56">
        <f t="shared" si="25"/>
        <v>54440.6</v>
      </c>
      <c r="J422" s="56">
        <f t="shared" si="26"/>
        <v>132015.47</v>
      </c>
      <c r="K422" s="57">
        <f t="shared" si="27"/>
        <v>0.70802452288091233</v>
      </c>
      <c r="L422" s="57">
        <f t="shared" si="28"/>
        <v>-0.95784444024804338</v>
      </c>
      <c r="M422" s="57">
        <f t="shared" si="29"/>
        <v>-0.2992588549141898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132</v>
      </c>
      <c r="C423" s="51" t="s">
        <v>133</v>
      </c>
      <c r="D423" s="56">
        <v>1015507.37</v>
      </c>
      <c r="E423" s="56">
        <v>1015507.37</v>
      </c>
      <c r="F423" s="56">
        <v>2695</v>
      </c>
      <c r="G423" s="56">
        <v>12785</v>
      </c>
      <c r="H423" s="56">
        <v>0</v>
      </c>
      <c r="I423" s="56">
        <f t="shared" si="25"/>
        <v>12785</v>
      </c>
      <c r="J423" s="56">
        <f t="shared" si="26"/>
        <v>1002722.37</v>
      </c>
      <c r="K423" s="57">
        <f t="shared" si="27"/>
        <v>0.98741023415713858</v>
      </c>
      <c r="L423" s="57">
        <f t="shared" si="28"/>
        <v>-0.9973461541692209</v>
      </c>
      <c r="M423" s="57">
        <f t="shared" si="29"/>
        <v>-0.9697845619771327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134</v>
      </c>
      <c r="C424" s="51" t="s">
        <v>135</v>
      </c>
      <c r="D424" s="56">
        <v>0</v>
      </c>
      <c r="E424" s="56">
        <v>2820</v>
      </c>
      <c r="F424" s="56">
        <v>0</v>
      </c>
      <c r="G424" s="56">
        <v>0</v>
      </c>
      <c r="H424" s="56">
        <v>2750</v>
      </c>
      <c r="I424" s="56">
        <f t="shared" si="25"/>
        <v>2750</v>
      </c>
      <c r="J424" s="56">
        <f t="shared" si="26"/>
        <v>70</v>
      </c>
      <c r="K424" s="57">
        <f t="shared" si="27"/>
        <v>2.4822695035460994E-2</v>
      </c>
      <c r="L424" s="57">
        <f t="shared" si="28"/>
        <v>-1</v>
      </c>
      <c r="M424" s="57">
        <f t="shared" si="29"/>
        <v>-1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138</v>
      </c>
      <c r="C425" s="51" t="s">
        <v>139</v>
      </c>
      <c r="D425" s="56">
        <v>13986000</v>
      </c>
      <c r="E425" s="56">
        <v>13986000</v>
      </c>
      <c r="F425" s="56">
        <v>479105.06</v>
      </c>
      <c r="G425" s="56">
        <v>1617495.4000000001</v>
      </c>
      <c r="H425" s="56">
        <v>0</v>
      </c>
      <c r="I425" s="56">
        <f t="shared" si="25"/>
        <v>1617495.4000000001</v>
      </c>
      <c r="J425" s="56">
        <f t="shared" si="26"/>
        <v>12368504.6</v>
      </c>
      <c r="K425" s="57">
        <f t="shared" si="27"/>
        <v>0.88434896324896317</v>
      </c>
      <c r="L425" s="57">
        <f t="shared" si="28"/>
        <v>-0.96574395395395396</v>
      </c>
      <c r="M425" s="57">
        <f t="shared" si="29"/>
        <v>-0.7224375117975117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140</v>
      </c>
      <c r="C426" s="51" t="s">
        <v>141</v>
      </c>
      <c r="D426" s="56">
        <v>0</v>
      </c>
      <c r="E426" s="56">
        <v>0</v>
      </c>
      <c r="F426" s="56">
        <v>3789.3899999999994</v>
      </c>
      <c r="G426" s="56">
        <v>12394.609999999999</v>
      </c>
      <c r="H426" s="56">
        <v>0</v>
      </c>
      <c r="I426" s="56">
        <f t="shared" si="25"/>
        <v>12394.609999999999</v>
      </c>
      <c r="J426" s="56">
        <f t="shared" si="26"/>
        <v>-12394.609999999999</v>
      </c>
      <c r="K426" s="57" t="str">
        <f t="shared" si="27"/>
        <v>NA</v>
      </c>
      <c r="L426" s="57" t="str">
        <f t="shared" si="28"/>
        <v>NA</v>
      </c>
      <c r="M426" s="57" t="str">
        <f t="shared" si="29"/>
        <v>NA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142</v>
      </c>
      <c r="C427" s="51" t="s">
        <v>143</v>
      </c>
      <c r="D427" s="56">
        <v>6295608.3799999999</v>
      </c>
      <c r="E427" s="56">
        <v>6295608.3799999999</v>
      </c>
      <c r="F427" s="56">
        <v>71340.289999999994</v>
      </c>
      <c r="G427" s="56">
        <v>573538.35</v>
      </c>
      <c r="H427" s="56">
        <v>0</v>
      </c>
      <c r="I427" s="56">
        <f t="shared" si="25"/>
        <v>573538.35</v>
      </c>
      <c r="J427" s="56">
        <f t="shared" si="26"/>
        <v>5722070.0300000003</v>
      </c>
      <c r="K427" s="57">
        <f t="shared" si="27"/>
        <v>0.90889866151426657</v>
      </c>
      <c r="L427" s="57">
        <f t="shared" si="28"/>
        <v>-0.98866824527608244</v>
      </c>
      <c r="M427" s="57">
        <f t="shared" si="29"/>
        <v>-0.78135678763423966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144</v>
      </c>
      <c r="C428" s="51" t="s">
        <v>145</v>
      </c>
      <c r="D428" s="56">
        <v>210000</v>
      </c>
      <c r="E428" s="56">
        <v>210000</v>
      </c>
      <c r="F428" s="56">
        <v>0</v>
      </c>
      <c r="G428" s="56">
        <v>0</v>
      </c>
      <c r="H428" s="56">
        <v>0</v>
      </c>
      <c r="I428" s="56">
        <f t="shared" si="25"/>
        <v>0</v>
      </c>
      <c r="J428" s="56">
        <f t="shared" si="26"/>
        <v>210000</v>
      </c>
      <c r="K428" s="57">
        <f t="shared" si="27"/>
        <v>1</v>
      </c>
      <c r="L428" s="57">
        <f t="shared" si="28"/>
        <v>-1</v>
      </c>
      <c r="M428" s="57">
        <f t="shared" si="29"/>
        <v>-1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275</v>
      </c>
      <c r="C429" s="51" t="s">
        <v>276</v>
      </c>
      <c r="D429" s="56">
        <v>700000</v>
      </c>
      <c r="E429" s="56">
        <v>700000</v>
      </c>
      <c r="F429" s="56">
        <v>0</v>
      </c>
      <c r="G429" s="56">
        <v>0</v>
      </c>
      <c r="H429" s="56">
        <v>0</v>
      </c>
      <c r="I429" s="56">
        <f t="shared" si="25"/>
        <v>0</v>
      </c>
      <c r="J429" s="56">
        <f t="shared" si="26"/>
        <v>700000</v>
      </c>
      <c r="K429" s="57">
        <f t="shared" si="27"/>
        <v>1</v>
      </c>
      <c r="L429" s="57">
        <f t="shared" si="28"/>
        <v>-1</v>
      </c>
      <c r="M429" s="57">
        <f t="shared" si="29"/>
        <v>-1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154</v>
      </c>
      <c r="C430" s="51" t="s">
        <v>155</v>
      </c>
      <c r="D430" s="56">
        <v>0</v>
      </c>
      <c r="E430" s="56">
        <v>0</v>
      </c>
      <c r="F430" s="56">
        <v>605.38</v>
      </c>
      <c r="G430" s="56">
        <v>1157.68</v>
      </c>
      <c r="H430" s="56">
        <v>0</v>
      </c>
      <c r="I430" s="56">
        <f t="shared" si="25"/>
        <v>1157.68</v>
      </c>
      <c r="J430" s="56">
        <f t="shared" si="26"/>
        <v>-1157.68</v>
      </c>
      <c r="K430" s="57" t="str">
        <f t="shared" si="27"/>
        <v>NA</v>
      </c>
      <c r="L430" s="57" t="str">
        <f t="shared" si="28"/>
        <v>NA</v>
      </c>
      <c r="M430" s="57" t="str">
        <f t="shared" si="29"/>
        <v>NA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156</v>
      </c>
      <c r="C431" s="51" t="s">
        <v>157</v>
      </c>
      <c r="D431" s="56">
        <v>890627.10999999987</v>
      </c>
      <c r="E431" s="56">
        <v>890627.10999999987</v>
      </c>
      <c r="F431" s="56">
        <v>239965.89999999997</v>
      </c>
      <c r="G431" s="56">
        <v>911861.10999999987</v>
      </c>
      <c r="H431" s="56">
        <v>0</v>
      </c>
      <c r="I431" s="56">
        <f t="shared" si="25"/>
        <v>911861.10999999987</v>
      </c>
      <c r="J431" s="56">
        <f t="shared" si="26"/>
        <v>-21234</v>
      </c>
      <c r="K431" s="57">
        <f t="shared" si="27"/>
        <v>-2.3841627726782316E-2</v>
      </c>
      <c r="L431" s="57">
        <f t="shared" si="28"/>
        <v>-0.73056524183280258</v>
      </c>
      <c r="M431" s="57">
        <f t="shared" si="29"/>
        <v>1.4572199065442772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158</v>
      </c>
      <c r="C432" s="51" t="s">
        <v>159</v>
      </c>
      <c r="D432" s="56">
        <v>1811630</v>
      </c>
      <c r="E432" s="56">
        <v>1787320</v>
      </c>
      <c r="F432" s="56">
        <v>0</v>
      </c>
      <c r="G432" s="56">
        <v>19494</v>
      </c>
      <c r="H432" s="56">
        <v>179909.53</v>
      </c>
      <c r="I432" s="56">
        <f t="shared" si="25"/>
        <v>199403.53</v>
      </c>
      <c r="J432" s="56">
        <f t="shared" si="26"/>
        <v>1587916.47</v>
      </c>
      <c r="K432" s="57">
        <f t="shared" si="27"/>
        <v>0.88843434303873958</v>
      </c>
      <c r="L432" s="57">
        <f t="shared" si="28"/>
        <v>-1</v>
      </c>
      <c r="M432" s="57">
        <f t="shared" si="29"/>
        <v>-0.97382360181724592</v>
      </c>
      <c r="R432" s="53"/>
      <c r="S432" s="53"/>
      <c r="T432" s="53"/>
      <c r="U432" s="53"/>
      <c r="V432" s="53"/>
    </row>
    <row r="433" spans="2:22" s="51" customFormat="1" x14ac:dyDescent="0.2">
      <c r="B433" s="66" t="s">
        <v>160</v>
      </c>
      <c r="C433" s="51" t="s">
        <v>161</v>
      </c>
      <c r="D433" s="56">
        <v>36000</v>
      </c>
      <c r="E433" s="56">
        <v>36000</v>
      </c>
      <c r="F433" s="56">
        <v>0</v>
      </c>
      <c r="G433" s="56">
        <v>0</v>
      </c>
      <c r="H433" s="56">
        <v>0</v>
      </c>
      <c r="I433" s="56">
        <f t="shared" si="25"/>
        <v>0</v>
      </c>
      <c r="J433" s="56">
        <f t="shared" si="26"/>
        <v>36000</v>
      </c>
      <c r="K433" s="57">
        <f t="shared" si="27"/>
        <v>1</v>
      </c>
      <c r="L433" s="57">
        <f t="shared" si="28"/>
        <v>-1</v>
      </c>
      <c r="M433" s="57">
        <f t="shared" si="29"/>
        <v>-1</v>
      </c>
      <c r="R433" s="53"/>
      <c r="S433" s="53"/>
      <c r="T433" s="53"/>
      <c r="U433" s="53"/>
      <c r="V433" s="53"/>
    </row>
    <row r="434" spans="2:22" s="51" customFormat="1" x14ac:dyDescent="0.2">
      <c r="B434" s="66" t="s">
        <v>278</v>
      </c>
      <c r="C434" s="51" t="s">
        <v>279</v>
      </c>
      <c r="D434" s="56">
        <v>25000</v>
      </c>
      <c r="E434" s="56">
        <v>25000</v>
      </c>
      <c r="F434" s="56">
        <v>0</v>
      </c>
      <c r="G434" s="56">
        <v>0</v>
      </c>
      <c r="H434" s="56">
        <v>0</v>
      </c>
      <c r="I434" s="56">
        <f t="shared" si="25"/>
        <v>0</v>
      </c>
      <c r="J434" s="56">
        <f t="shared" si="26"/>
        <v>25000</v>
      </c>
      <c r="K434" s="57">
        <f t="shared" si="27"/>
        <v>1</v>
      </c>
      <c r="L434" s="57">
        <f t="shared" si="28"/>
        <v>-1</v>
      </c>
      <c r="M434" s="57">
        <f t="shared" si="29"/>
        <v>-1</v>
      </c>
      <c r="R434" s="53"/>
      <c r="S434" s="53"/>
      <c r="T434" s="53"/>
      <c r="U434" s="53"/>
      <c r="V434" s="53"/>
    </row>
    <row r="435" spans="2:22" s="51" customFormat="1" x14ac:dyDescent="0.2">
      <c r="B435" s="66" t="s">
        <v>166</v>
      </c>
      <c r="C435" s="51" t="s">
        <v>167</v>
      </c>
      <c r="D435" s="56">
        <v>1948950</v>
      </c>
      <c r="E435" s="56">
        <v>1788732</v>
      </c>
      <c r="F435" s="56">
        <v>0</v>
      </c>
      <c r="G435" s="56">
        <v>-24338.07</v>
      </c>
      <c r="H435" s="56">
        <v>6555.83</v>
      </c>
      <c r="I435" s="56">
        <f t="shared" si="25"/>
        <v>-17782.239999999998</v>
      </c>
      <c r="J435" s="56">
        <f t="shared" si="26"/>
        <v>1806514.24</v>
      </c>
      <c r="K435" s="57">
        <f t="shared" si="27"/>
        <v>1.0099412544752373</v>
      </c>
      <c r="L435" s="57">
        <f t="shared" si="28"/>
        <v>-1</v>
      </c>
      <c r="M435" s="57">
        <f t="shared" si="29"/>
        <v>-1.032655181435788</v>
      </c>
      <c r="R435" s="53"/>
      <c r="S435" s="53"/>
      <c r="T435" s="53"/>
      <c r="U435" s="53"/>
      <c r="V435" s="53"/>
    </row>
    <row r="436" spans="2:22" s="51" customFormat="1" x14ac:dyDescent="0.2">
      <c r="B436" s="66" t="s">
        <v>245</v>
      </c>
      <c r="C436" s="51" t="s">
        <v>246</v>
      </c>
      <c r="D436" s="56">
        <v>832500</v>
      </c>
      <c r="E436" s="56">
        <v>1168964</v>
      </c>
      <c r="F436" s="56">
        <v>159741.21000000002</v>
      </c>
      <c r="G436" s="56">
        <v>293855.53000000003</v>
      </c>
      <c r="H436" s="56">
        <v>472510.31999999995</v>
      </c>
      <c r="I436" s="56">
        <f t="shared" si="25"/>
        <v>766365.85</v>
      </c>
      <c r="J436" s="56">
        <f t="shared" si="26"/>
        <v>402598.15</v>
      </c>
      <c r="K436" s="57">
        <f t="shared" si="27"/>
        <v>0.3444059440667121</v>
      </c>
      <c r="L436" s="57">
        <f t="shared" si="28"/>
        <v>-0.86334805006826565</v>
      </c>
      <c r="M436" s="57">
        <f t="shared" si="29"/>
        <v>-0.39668520844097849</v>
      </c>
      <c r="R436" s="53"/>
      <c r="S436" s="53"/>
      <c r="T436" s="53"/>
      <c r="U436" s="53"/>
      <c r="V436" s="53"/>
    </row>
    <row r="437" spans="2:22" s="51" customFormat="1" x14ac:dyDescent="0.2">
      <c r="B437" s="66" t="s">
        <v>172</v>
      </c>
      <c r="C437" s="51" t="s">
        <v>173</v>
      </c>
      <c r="D437" s="56">
        <v>167850</v>
      </c>
      <c r="E437" s="56">
        <v>167850</v>
      </c>
      <c r="F437" s="56">
        <v>336.97</v>
      </c>
      <c r="G437" s="56">
        <v>1985.8899999999999</v>
      </c>
      <c r="H437" s="56">
        <v>6469.42</v>
      </c>
      <c r="I437" s="56">
        <f t="shared" si="25"/>
        <v>8455.31</v>
      </c>
      <c r="J437" s="56">
        <f t="shared" si="26"/>
        <v>159394.69</v>
      </c>
      <c r="K437" s="57">
        <f t="shared" si="27"/>
        <v>0.94962579684241888</v>
      </c>
      <c r="L437" s="57">
        <f t="shared" si="28"/>
        <v>-0.99799243372058388</v>
      </c>
      <c r="M437" s="57">
        <f t="shared" si="29"/>
        <v>-0.97160478999106348</v>
      </c>
      <c r="R437" s="53"/>
      <c r="S437" s="53"/>
      <c r="T437" s="53"/>
      <c r="U437" s="53"/>
      <c r="V437" s="53"/>
    </row>
    <row r="438" spans="2:22" s="51" customFormat="1" x14ac:dyDescent="0.2">
      <c r="B438" s="66" t="s">
        <v>174</v>
      </c>
      <c r="C438" s="51" t="s">
        <v>175</v>
      </c>
      <c r="D438" s="56">
        <v>26550</v>
      </c>
      <c r="E438" s="56">
        <v>26550</v>
      </c>
      <c r="F438" s="56">
        <v>10070</v>
      </c>
      <c r="G438" s="56">
        <v>10070</v>
      </c>
      <c r="H438" s="56">
        <v>0</v>
      </c>
      <c r="I438" s="56">
        <f t="shared" si="25"/>
        <v>10070</v>
      </c>
      <c r="J438" s="56">
        <f t="shared" si="26"/>
        <v>16480</v>
      </c>
      <c r="K438" s="57">
        <f t="shared" si="27"/>
        <v>0.62071563088512238</v>
      </c>
      <c r="L438" s="57">
        <f t="shared" si="28"/>
        <v>-0.62071563088512238</v>
      </c>
      <c r="M438" s="57">
        <f t="shared" si="29"/>
        <v>-8.9717514124293782E-2</v>
      </c>
      <c r="R438" s="53"/>
      <c r="S438" s="53"/>
      <c r="T438" s="53"/>
      <c r="U438" s="53"/>
      <c r="V438" s="53"/>
    </row>
    <row r="439" spans="2:22" s="51" customFormat="1" x14ac:dyDescent="0.2">
      <c r="B439" s="66" t="s">
        <v>180</v>
      </c>
      <c r="C439" s="51" t="s">
        <v>181</v>
      </c>
      <c r="D439" s="56">
        <v>130500</v>
      </c>
      <c r="E439" s="56">
        <v>129815</v>
      </c>
      <c r="F439" s="56">
        <v>12086.11</v>
      </c>
      <c r="G439" s="56">
        <v>28810.54</v>
      </c>
      <c r="H439" s="56">
        <v>0</v>
      </c>
      <c r="I439" s="56">
        <f t="shared" si="25"/>
        <v>28810.54</v>
      </c>
      <c r="J439" s="56">
        <f t="shared" si="26"/>
        <v>101004.45999999999</v>
      </c>
      <c r="K439" s="57">
        <f t="shared" si="27"/>
        <v>0.77806463043561991</v>
      </c>
      <c r="L439" s="57">
        <f t="shared" si="28"/>
        <v>-0.90689743095944231</v>
      </c>
      <c r="M439" s="57">
        <f t="shared" si="29"/>
        <v>-0.46735511304548777</v>
      </c>
      <c r="R439" s="53"/>
      <c r="S439" s="53"/>
      <c r="T439" s="53"/>
      <c r="U439" s="53"/>
      <c r="V439" s="53"/>
    </row>
    <row r="440" spans="2:22" s="51" customFormat="1" x14ac:dyDescent="0.2">
      <c r="B440" s="66" t="s">
        <v>184</v>
      </c>
      <c r="C440" s="51" t="s">
        <v>185</v>
      </c>
      <c r="D440" s="56">
        <v>0</v>
      </c>
      <c r="E440" s="56">
        <v>0</v>
      </c>
      <c r="F440" s="56">
        <v>0</v>
      </c>
      <c r="G440" s="56">
        <v>0</v>
      </c>
      <c r="H440" s="56">
        <v>0</v>
      </c>
      <c r="I440" s="56">
        <f t="shared" si="25"/>
        <v>0</v>
      </c>
      <c r="J440" s="56">
        <f t="shared" si="26"/>
        <v>0</v>
      </c>
      <c r="K440" s="57" t="str">
        <f t="shared" si="27"/>
        <v>NA</v>
      </c>
      <c r="L440" s="57" t="str">
        <f t="shared" si="28"/>
        <v>NA</v>
      </c>
      <c r="M440" s="57" t="str">
        <f t="shared" si="29"/>
        <v>NA</v>
      </c>
      <c r="R440" s="53"/>
      <c r="S440" s="53"/>
      <c r="T440" s="53"/>
      <c r="U440" s="53"/>
      <c r="V440" s="53"/>
    </row>
    <row r="441" spans="2:22" s="51" customFormat="1" x14ac:dyDescent="0.2">
      <c r="B441" s="66" t="s">
        <v>186</v>
      </c>
      <c r="C441" s="51" t="s">
        <v>187</v>
      </c>
      <c r="D441" s="56">
        <v>517504</v>
      </c>
      <c r="E441" s="56">
        <v>514429</v>
      </c>
      <c r="F441" s="56">
        <v>1499.3799999999999</v>
      </c>
      <c r="G441" s="56">
        <v>60417.56</v>
      </c>
      <c r="H441" s="56">
        <v>328618.67</v>
      </c>
      <c r="I441" s="56">
        <f t="shared" si="25"/>
        <v>389036.23</v>
      </c>
      <c r="J441" s="56">
        <f t="shared" si="26"/>
        <v>125392.77000000002</v>
      </c>
      <c r="K441" s="57">
        <f t="shared" si="27"/>
        <v>0.24375136316187465</v>
      </c>
      <c r="L441" s="57">
        <f t="shared" si="28"/>
        <v>-0.99708535094250128</v>
      </c>
      <c r="M441" s="57">
        <f t="shared" si="29"/>
        <v>-0.71812991880317789</v>
      </c>
      <c r="R441" s="53"/>
      <c r="S441" s="53"/>
      <c r="T441" s="53"/>
      <c r="U441" s="53"/>
      <c r="V441" s="53"/>
    </row>
    <row r="442" spans="2:22" s="51" customFormat="1" x14ac:dyDescent="0.2">
      <c r="B442" s="66" t="s">
        <v>189</v>
      </c>
      <c r="C442" s="51" t="s">
        <v>190</v>
      </c>
      <c r="D442" s="56">
        <v>0</v>
      </c>
      <c r="E442" s="56">
        <v>2110</v>
      </c>
      <c r="F442" s="56">
        <v>0</v>
      </c>
      <c r="G442" s="56">
        <v>1727.23</v>
      </c>
      <c r="H442" s="56">
        <v>0</v>
      </c>
      <c r="I442" s="56">
        <f t="shared" si="25"/>
        <v>1727.23</v>
      </c>
      <c r="J442" s="56">
        <f t="shared" si="26"/>
        <v>382.77</v>
      </c>
      <c r="K442" s="57">
        <f t="shared" si="27"/>
        <v>0.18140758293838863</v>
      </c>
      <c r="L442" s="57">
        <f t="shared" si="28"/>
        <v>-1</v>
      </c>
      <c r="M442" s="57">
        <f t="shared" si="29"/>
        <v>0.9646218009478672</v>
      </c>
      <c r="R442" s="53"/>
      <c r="S442" s="53"/>
      <c r="T442" s="53"/>
      <c r="U442" s="53"/>
      <c r="V442" s="53"/>
    </row>
    <row r="443" spans="2:22" s="51" customFormat="1" x14ac:dyDescent="0.2">
      <c r="B443" s="66" t="s">
        <v>191</v>
      </c>
      <c r="C443" s="51" t="s">
        <v>192</v>
      </c>
      <c r="D443" s="56">
        <v>884750</v>
      </c>
      <c r="E443" s="56">
        <v>884750</v>
      </c>
      <c r="F443" s="56">
        <v>0</v>
      </c>
      <c r="G443" s="56">
        <v>68323</v>
      </c>
      <c r="H443" s="56">
        <v>0</v>
      </c>
      <c r="I443" s="56">
        <f t="shared" si="25"/>
        <v>68323</v>
      </c>
      <c r="J443" s="56">
        <f t="shared" si="26"/>
        <v>816427</v>
      </c>
      <c r="K443" s="57">
        <f t="shared" si="27"/>
        <v>0.92277705566544221</v>
      </c>
      <c r="L443" s="57">
        <f t="shared" si="28"/>
        <v>-1</v>
      </c>
      <c r="M443" s="57">
        <f t="shared" si="29"/>
        <v>-0.81466493359706138</v>
      </c>
      <c r="R443" s="53"/>
      <c r="S443" s="53"/>
      <c r="T443" s="53"/>
      <c r="U443" s="53"/>
      <c r="V443" s="53"/>
    </row>
    <row r="444" spans="2:22" s="51" customFormat="1" x14ac:dyDescent="0.2">
      <c r="B444" s="66" t="s">
        <v>193</v>
      </c>
      <c r="C444" s="51" t="s">
        <v>194</v>
      </c>
      <c r="D444" s="56">
        <v>5535404.4700000007</v>
      </c>
      <c r="E444" s="56">
        <v>5719932.4700000007</v>
      </c>
      <c r="F444" s="56">
        <v>51305.87</v>
      </c>
      <c r="G444" s="56">
        <v>1766277.33</v>
      </c>
      <c r="H444" s="56">
        <v>1766201.3199999998</v>
      </c>
      <c r="I444" s="56">
        <f t="shared" si="25"/>
        <v>3532478.65</v>
      </c>
      <c r="J444" s="56">
        <f t="shared" si="26"/>
        <v>2187453.8200000008</v>
      </c>
      <c r="K444" s="57">
        <f t="shared" si="27"/>
        <v>0.3824265114094958</v>
      </c>
      <c r="L444" s="57">
        <f t="shared" si="28"/>
        <v>-0.99103033641234572</v>
      </c>
      <c r="M444" s="57">
        <f t="shared" si="29"/>
        <v>-0.25889586734928716</v>
      </c>
      <c r="R444" s="53"/>
      <c r="S444" s="53"/>
      <c r="T444" s="53"/>
      <c r="U444" s="53"/>
      <c r="V444" s="53"/>
    </row>
    <row r="445" spans="2:22" s="51" customFormat="1" x14ac:dyDescent="0.2">
      <c r="B445" s="66" t="s">
        <v>197</v>
      </c>
      <c r="C445" s="51" t="s">
        <v>198</v>
      </c>
      <c r="D445" s="56">
        <v>66400.2</v>
      </c>
      <c r="E445" s="56">
        <v>66400.2</v>
      </c>
      <c r="F445" s="56">
        <v>139.99</v>
      </c>
      <c r="G445" s="56">
        <v>1742.68</v>
      </c>
      <c r="H445" s="56">
        <v>6455.62</v>
      </c>
      <c r="I445" s="56">
        <f t="shared" si="25"/>
        <v>8198.2999999999993</v>
      </c>
      <c r="J445" s="56">
        <f t="shared" si="26"/>
        <v>58201.899999999994</v>
      </c>
      <c r="K445" s="57">
        <f t="shared" si="27"/>
        <v>0.8765319983975951</v>
      </c>
      <c r="L445" s="57">
        <f t="shared" si="28"/>
        <v>-0.99789172321770103</v>
      </c>
      <c r="M445" s="57">
        <f t="shared" si="29"/>
        <v>-0.9370117559886868</v>
      </c>
      <c r="R445" s="53"/>
      <c r="S445" s="53"/>
      <c r="T445" s="53"/>
      <c r="U445" s="53"/>
      <c r="V445" s="53"/>
    </row>
    <row r="446" spans="2:22" s="51" customFormat="1" x14ac:dyDescent="0.2">
      <c r="B446" s="66" t="s">
        <v>261</v>
      </c>
      <c r="C446" s="51" t="s">
        <v>262</v>
      </c>
      <c r="D446" s="56">
        <v>7290000</v>
      </c>
      <c r="E446" s="56">
        <v>7290800</v>
      </c>
      <c r="F446" s="56">
        <v>841298.45</v>
      </c>
      <c r="G446" s="56">
        <v>2694582.17</v>
      </c>
      <c r="H446" s="56">
        <v>2209638.84</v>
      </c>
      <c r="I446" s="56">
        <f t="shared" si="25"/>
        <v>4904221.01</v>
      </c>
      <c r="J446" s="56">
        <f t="shared" si="26"/>
        <v>2386578.9900000002</v>
      </c>
      <c r="K446" s="57">
        <f t="shared" si="27"/>
        <v>0.32734116832172055</v>
      </c>
      <c r="L446" s="57">
        <f t="shared" si="28"/>
        <v>-0.8846082117188786</v>
      </c>
      <c r="M446" s="57">
        <f t="shared" si="29"/>
        <v>-0.11299209853514011</v>
      </c>
      <c r="R446" s="53"/>
      <c r="S446" s="53"/>
      <c r="T446" s="53"/>
      <c r="U446" s="53"/>
      <c r="V446" s="53"/>
    </row>
    <row r="447" spans="2:22" s="51" customFormat="1" x14ac:dyDescent="0.2">
      <c r="B447" s="66" t="s">
        <v>388</v>
      </c>
      <c r="C447" s="51" t="s">
        <v>389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25"/>
        <v>0</v>
      </c>
      <c r="J447" s="56">
        <f t="shared" si="26"/>
        <v>0</v>
      </c>
      <c r="K447" s="57" t="str">
        <f t="shared" si="27"/>
        <v>NA</v>
      </c>
      <c r="L447" s="57" t="str">
        <f t="shared" si="28"/>
        <v>NA</v>
      </c>
      <c r="M447" s="57" t="str">
        <f t="shared" si="29"/>
        <v>NA</v>
      </c>
      <c r="R447" s="53"/>
      <c r="S447" s="53"/>
      <c r="T447" s="53"/>
      <c r="U447" s="53"/>
      <c r="V447" s="53"/>
    </row>
    <row r="448" spans="2:22" s="51" customFormat="1" x14ac:dyDescent="0.2">
      <c r="B448" s="66" t="s">
        <v>207</v>
      </c>
      <c r="C448" s="51" t="s">
        <v>208</v>
      </c>
      <c r="D448" s="56">
        <v>675000</v>
      </c>
      <c r="E448" s="56">
        <v>675000</v>
      </c>
      <c r="F448" s="56">
        <v>0</v>
      </c>
      <c r="G448" s="56">
        <v>0</v>
      </c>
      <c r="H448" s="56">
        <v>0</v>
      </c>
      <c r="I448" s="56">
        <f t="shared" si="25"/>
        <v>0</v>
      </c>
      <c r="J448" s="56">
        <f t="shared" si="26"/>
        <v>675000</v>
      </c>
      <c r="K448" s="57">
        <f t="shared" si="27"/>
        <v>1</v>
      </c>
      <c r="L448" s="57">
        <f t="shared" si="28"/>
        <v>-1</v>
      </c>
      <c r="M448" s="57">
        <f t="shared" si="29"/>
        <v>-1</v>
      </c>
      <c r="R448" s="53"/>
      <c r="S448" s="53"/>
      <c r="T448" s="53"/>
      <c r="U448" s="53"/>
      <c r="V448" s="53"/>
    </row>
    <row r="449" spans="1:22" s="51" customFormat="1" x14ac:dyDescent="0.2">
      <c r="B449" s="66" t="s">
        <v>211</v>
      </c>
      <c r="C449" s="51" t="s">
        <v>212</v>
      </c>
      <c r="D449" s="56">
        <v>1611737.7</v>
      </c>
      <c r="E449" s="56">
        <v>1611737.7</v>
      </c>
      <c r="F449" s="56">
        <v>0</v>
      </c>
      <c r="G449" s="56">
        <v>733670</v>
      </c>
      <c r="H449" s="56">
        <v>448040</v>
      </c>
      <c r="I449" s="56">
        <f t="shared" si="25"/>
        <v>1181710</v>
      </c>
      <c r="J449" s="56">
        <f t="shared" si="26"/>
        <v>430027.69999999995</v>
      </c>
      <c r="K449" s="57">
        <f t="shared" si="27"/>
        <v>0.26680997782703719</v>
      </c>
      <c r="L449" s="57">
        <f t="shared" si="28"/>
        <v>-1</v>
      </c>
      <c r="M449" s="57">
        <f t="shared" si="29"/>
        <v>9.249042198367638E-2</v>
      </c>
      <c r="R449" s="53"/>
      <c r="S449" s="53"/>
      <c r="T449" s="53"/>
      <c r="U449" s="53"/>
      <c r="V449" s="53"/>
    </row>
    <row r="450" spans="1:22" s="51" customFormat="1" x14ac:dyDescent="0.2">
      <c r="B450" s="66" t="s">
        <v>390</v>
      </c>
      <c r="C450" s="51" t="s">
        <v>391</v>
      </c>
      <c r="D450" s="56">
        <v>2925000</v>
      </c>
      <c r="E450" s="56">
        <v>2925000</v>
      </c>
      <c r="F450" s="56">
        <v>0</v>
      </c>
      <c r="G450" s="56">
        <v>0</v>
      </c>
      <c r="H450" s="56">
        <v>1958990</v>
      </c>
      <c r="I450" s="56">
        <f t="shared" si="25"/>
        <v>1958990</v>
      </c>
      <c r="J450" s="56">
        <f t="shared" si="26"/>
        <v>966010</v>
      </c>
      <c r="K450" s="57">
        <f t="shared" si="27"/>
        <v>0.33025982905982904</v>
      </c>
      <c r="L450" s="57">
        <f t="shared" si="28"/>
        <v>-1</v>
      </c>
      <c r="M450" s="57">
        <f t="shared" si="29"/>
        <v>-1</v>
      </c>
      <c r="R450" s="53"/>
      <c r="S450" s="53"/>
      <c r="T450" s="53"/>
      <c r="U450" s="53"/>
      <c r="V450" s="53"/>
    </row>
    <row r="451" spans="1:22" s="51" customFormat="1" x14ac:dyDescent="0.2">
      <c r="B451" s="66" t="s">
        <v>213</v>
      </c>
      <c r="C451" s="51" t="s">
        <v>214</v>
      </c>
      <c r="D451" s="56">
        <v>27000</v>
      </c>
      <c r="E451" s="56">
        <v>26000</v>
      </c>
      <c r="F451" s="56">
        <v>0</v>
      </c>
      <c r="G451" s="56">
        <v>0</v>
      </c>
      <c r="H451" s="56">
        <v>14.13</v>
      </c>
      <c r="I451" s="56">
        <f t="shared" si="25"/>
        <v>14.13</v>
      </c>
      <c r="J451" s="56">
        <f t="shared" si="26"/>
        <v>25985.87</v>
      </c>
      <c r="K451" s="57">
        <f t="shared" si="27"/>
        <v>0.99945653846153837</v>
      </c>
      <c r="L451" s="57">
        <f t="shared" si="28"/>
        <v>-1</v>
      </c>
      <c r="M451" s="57">
        <f t="shared" si="29"/>
        <v>-1</v>
      </c>
      <c r="R451" s="53"/>
      <c r="S451" s="53"/>
      <c r="T451" s="53"/>
      <c r="U451" s="53"/>
      <c r="V451" s="53"/>
    </row>
    <row r="452" spans="1:22" s="51" customFormat="1" x14ac:dyDescent="0.2">
      <c r="B452" s="66" t="s">
        <v>215</v>
      </c>
      <c r="C452" s="51" t="s">
        <v>216</v>
      </c>
      <c r="D452" s="56">
        <v>150300</v>
      </c>
      <c r="E452" s="56">
        <v>151950</v>
      </c>
      <c r="F452" s="56">
        <v>3215</v>
      </c>
      <c r="G452" s="56">
        <v>12981</v>
      </c>
      <c r="H452" s="56">
        <v>4176</v>
      </c>
      <c r="I452" s="56">
        <f t="shared" si="25"/>
        <v>17157</v>
      </c>
      <c r="J452" s="56">
        <f t="shared" si="26"/>
        <v>134793</v>
      </c>
      <c r="K452" s="57">
        <f t="shared" si="27"/>
        <v>0.88708785784797628</v>
      </c>
      <c r="L452" s="57">
        <f t="shared" si="28"/>
        <v>-0.97884172425139848</v>
      </c>
      <c r="M452" s="57">
        <f t="shared" si="29"/>
        <v>-0.79496939782823295</v>
      </c>
      <c r="R452" s="53"/>
      <c r="S452" s="53"/>
      <c r="T452" s="53"/>
      <c r="U452" s="53"/>
      <c r="V452" s="53"/>
    </row>
    <row r="453" spans="1:22" s="51" customFormat="1" x14ac:dyDescent="0.2">
      <c r="B453" s="66" t="s">
        <v>217</v>
      </c>
      <c r="C453" s="51" t="s">
        <v>218</v>
      </c>
      <c r="D453" s="56">
        <v>900000</v>
      </c>
      <c r="E453" s="56">
        <v>900000</v>
      </c>
      <c r="F453" s="56">
        <v>0</v>
      </c>
      <c r="G453" s="56">
        <v>0</v>
      </c>
      <c r="H453" s="56">
        <v>0</v>
      </c>
      <c r="I453" s="56">
        <f t="shared" si="25"/>
        <v>0</v>
      </c>
      <c r="J453" s="56">
        <f t="shared" si="26"/>
        <v>900000</v>
      </c>
      <c r="K453" s="57">
        <f t="shared" si="27"/>
        <v>1</v>
      </c>
      <c r="L453" s="57">
        <f t="shared" si="28"/>
        <v>-1</v>
      </c>
      <c r="M453" s="57">
        <f t="shared" si="29"/>
        <v>-1</v>
      </c>
      <c r="R453" s="53"/>
      <c r="S453" s="53"/>
      <c r="T453" s="53"/>
      <c r="U453" s="53"/>
      <c r="V453" s="53"/>
    </row>
    <row r="454" spans="1:22" s="51" customFormat="1" x14ac:dyDescent="0.2">
      <c r="B454" s="66" t="s">
        <v>392</v>
      </c>
      <c r="C454" s="51" t="s">
        <v>393</v>
      </c>
      <c r="D454" s="56">
        <v>0</v>
      </c>
      <c r="E454" s="56">
        <v>0</v>
      </c>
      <c r="F454" s="56">
        <v>0</v>
      </c>
      <c r="G454" s="56">
        <v>0</v>
      </c>
      <c r="H454" s="56">
        <v>0</v>
      </c>
      <c r="I454" s="56">
        <f t="shared" si="25"/>
        <v>0</v>
      </c>
      <c r="J454" s="56">
        <f t="shared" si="26"/>
        <v>0</v>
      </c>
      <c r="K454" s="57" t="str">
        <f t="shared" si="27"/>
        <v>NA</v>
      </c>
      <c r="L454" s="57" t="str">
        <f t="shared" si="28"/>
        <v>NA</v>
      </c>
      <c r="M454" s="57" t="str">
        <f t="shared" si="29"/>
        <v>NA</v>
      </c>
      <c r="R454" s="53"/>
      <c r="S454" s="53"/>
      <c r="T454" s="53"/>
      <c r="U454" s="53"/>
      <c r="V454" s="53"/>
    </row>
    <row r="455" spans="1:22" s="51" customFormat="1" x14ac:dyDescent="0.2">
      <c r="A455" s="63" t="s">
        <v>394</v>
      </c>
      <c r="B455" s="68"/>
      <c r="C455" s="63"/>
      <c r="D455" s="64">
        <v>79886601.000000015</v>
      </c>
      <c r="E455" s="64">
        <v>80400890.519999996</v>
      </c>
      <c r="F455" s="64">
        <v>5480573.0300000012</v>
      </c>
      <c r="G455" s="64">
        <v>23279922.43</v>
      </c>
      <c r="H455" s="64">
        <v>7390329.6799999997</v>
      </c>
      <c r="I455" s="64">
        <f t="shared" si="25"/>
        <v>30670252.109999999</v>
      </c>
      <c r="J455" s="64">
        <f t="shared" si="26"/>
        <v>49730638.409999996</v>
      </c>
      <c r="K455" s="65">
        <f t="shared" si="27"/>
        <v>0.61853342778124243</v>
      </c>
      <c r="L455" s="65">
        <f t="shared" si="28"/>
        <v>-0.93183442379115577</v>
      </c>
      <c r="M455" s="65">
        <f t="shared" si="29"/>
        <v>-0.30508463935356922</v>
      </c>
      <c r="R455" s="53"/>
      <c r="S455" s="53"/>
      <c r="T455" s="53"/>
      <c r="U455" s="53"/>
      <c r="V455" s="53"/>
    </row>
    <row r="456" spans="1:22" s="51" customFormat="1" x14ac:dyDescent="0.2">
      <c r="A456" s="51" t="s">
        <v>395</v>
      </c>
      <c r="B456" s="66" t="s">
        <v>105</v>
      </c>
      <c r="C456" s="51" t="s">
        <v>104</v>
      </c>
      <c r="D456" s="56">
        <v>853353.84</v>
      </c>
      <c r="E456" s="56">
        <v>853353.84</v>
      </c>
      <c r="F456" s="56">
        <v>61659.960000000006</v>
      </c>
      <c r="G456" s="56">
        <v>305134.39</v>
      </c>
      <c r="H456" s="56">
        <v>0</v>
      </c>
      <c r="I456" s="56">
        <f t="shared" si="25"/>
        <v>305134.39</v>
      </c>
      <c r="J456" s="56">
        <f t="shared" si="26"/>
        <v>548219.44999999995</v>
      </c>
      <c r="K456" s="57">
        <f t="shared" si="27"/>
        <v>0.64242922959132631</v>
      </c>
      <c r="L456" s="57">
        <f t="shared" si="28"/>
        <v>-0.92774397077770232</v>
      </c>
      <c r="M456" s="57">
        <f t="shared" si="29"/>
        <v>-0.14183015101918323</v>
      </c>
      <c r="R456" s="53"/>
      <c r="S456" s="53"/>
      <c r="T456" s="53"/>
      <c r="U456" s="53"/>
      <c r="V456" s="53"/>
    </row>
    <row r="457" spans="1:22" s="51" customFormat="1" x14ac:dyDescent="0.2">
      <c r="B457" s="66" t="s">
        <v>108</v>
      </c>
      <c r="C457" s="51" t="s">
        <v>109</v>
      </c>
      <c r="D457" s="56">
        <v>0</v>
      </c>
      <c r="E457" s="56">
        <v>0</v>
      </c>
      <c r="F457" s="56">
        <v>0</v>
      </c>
      <c r="G457" s="56">
        <v>17350</v>
      </c>
      <c r="H457" s="56">
        <v>0</v>
      </c>
      <c r="I457" s="56">
        <f t="shared" si="25"/>
        <v>17350</v>
      </c>
      <c r="J457" s="56">
        <f t="shared" si="26"/>
        <v>-17350</v>
      </c>
      <c r="K457" s="57" t="str">
        <f t="shared" si="27"/>
        <v>NA</v>
      </c>
      <c r="L457" s="57" t="str">
        <f t="shared" si="28"/>
        <v>NA</v>
      </c>
      <c r="M457" s="57" t="str">
        <f t="shared" si="29"/>
        <v>NA</v>
      </c>
      <c r="R457" s="53"/>
      <c r="S457" s="53"/>
      <c r="T457" s="53"/>
      <c r="U457" s="53"/>
      <c r="V457" s="53"/>
    </row>
    <row r="458" spans="1:22" s="51" customFormat="1" x14ac:dyDescent="0.2">
      <c r="B458" s="66" t="s">
        <v>251</v>
      </c>
      <c r="C458" s="51" t="s">
        <v>252</v>
      </c>
      <c r="D458" s="56">
        <v>0</v>
      </c>
      <c r="E458" s="56">
        <v>0</v>
      </c>
      <c r="F458" s="56">
        <v>0</v>
      </c>
      <c r="G458" s="56">
        <v>0</v>
      </c>
      <c r="H458" s="56">
        <v>0</v>
      </c>
      <c r="I458" s="56">
        <f t="shared" si="25"/>
        <v>0</v>
      </c>
      <c r="J458" s="56">
        <f t="shared" si="26"/>
        <v>0</v>
      </c>
      <c r="K458" s="57" t="str">
        <f t="shared" si="27"/>
        <v>NA</v>
      </c>
      <c r="L458" s="57" t="str">
        <f t="shared" si="28"/>
        <v>NA</v>
      </c>
      <c r="M458" s="57" t="str">
        <f t="shared" si="29"/>
        <v>NA</v>
      </c>
      <c r="R458" s="53"/>
      <c r="S458" s="53"/>
      <c r="T458" s="53"/>
      <c r="U458" s="53"/>
      <c r="V458" s="53"/>
    </row>
    <row r="459" spans="1:22" s="51" customFormat="1" x14ac:dyDescent="0.2">
      <c r="B459" s="66" t="s">
        <v>118</v>
      </c>
      <c r="C459" s="51" t="s">
        <v>119</v>
      </c>
      <c r="D459" s="56">
        <v>1558934.17</v>
      </c>
      <c r="E459" s="56">
        <v>1558934.17</v>
      </c>
      <c r="F459" s="56">
        <v>63025.549999999996</v>
      </c>
      <c r="G459" s="56">
        <v>553437.43999999994</v>
      </c>
      <c r="H459" s="56">
        <v>0</v>
      </c>
      <c r="I459" s="56">
        <f t="shared" si="25"/>
        <v>553437.43999999994</v>
      </c>
      <c r="J459" s="56">
        <f t="shared" si="26"/>
        <v>1005496.73</v>
      </c>
      <c r="K459" s="57">
        <f t="shared" si="27"/>
        <v>0.64498985868017766</v>
      </c>
      <c r="L459" s="57">
        <f t="shared" si="28"/>
        <v>-0.95957138459541236</v>
      </c>
      <c r="M459" s="57">
        <f t="shared" si="29"/>
        <v>-0.14797566083242639</v>
      </c>
      <c r="R459" s="53"/>
      <c r="S459" s="53"/>
      <c r="T459" s="53"/>
      <c r="U459" s="53"/>
      <c r="V459" s="53"/>
    </row>
    <row r="460" spans="1:22" s="51" customFormat="1" x14ac:dyDescent="0.2">
      <c r="B460" s="66" t="s">
        <v>396</v>
      </c>
      <c r="C460" s="51" t="s">
        <v>397</v>
      </c>
      <c r="D460" s="56">
        <v>0</v>
      </c>
      <c r="E460" s="56">
        <v>0</v>
      </c>
      <c r="F460" s="56">
        <v>5159.1899999999996</v>
      </c>
      <c r="G460" s="56">
        <v>15477.57</v>
      </c>
      <c r="H460" s="56">
        <v>0</v>
      </c>
      <c r="I460" s="56">
        <f t="shared" si="25"/>
        <v>15477.57</v>
      </c>
      <c r="J460" s="56">
        <f t="shared" si="26"/>
        <v>-15477.57</v>
      </c>
      <c r="K460" s="57" t="str">
        <f t="shared" si="27"/>
        <v>NA</v>
      </c>
      <c r="L460" s="57" t="str">
        <f t="shared" si="28"/>
        <v>NA</v>
      </c>
      <c r="M460" s="57" t="str">
        <f t="shared" si="29"/>
        <v>NA</v>
      </c>
      <c r="R460" s="53"/>
      <c r="S460" s="53"/>
      <c r="T460" s="53"/>
      <c r="U460" s="53"/>
      <c r="V460" s="53"/>
    </row>
    <row r="461" spans="1:22" s="51" customFormat="1" x14ac:dyDescent="0.2">
      <c r="B461" s="66" t="s">
        <v>130</v>
      </c>
      <c r="C461" s="51" t="s">
        <v>131</v>
      </c>
      <c r="D461" s="56">
        <v>3278490.53</v>
      </c>
      <c r="E461" s="56">
        <v>3374193.4699999997</v>
      </c>
      <c r="F461" s="56">
        <v>122083.84</v>
      </c>
      <c r="G461" s="56">
        <v>1029758.79</v>
      </c>
      <c r="H461" s="56">
        <v>0</v>
      </c>
      <c r="I461" s="56">
        <f t="shared" ref="I461:I524" si="45">SUM(G461:H461)</f>
        <v>1029758.79</v>
      </c>
      <c r="J461" s="56">
        <f t="shared" ref="J461:J524" si="46">E461-I461</f>
        <v>2344434.6799999997</v>
      </c>
      <c r="K461" s="57">
        <f t="shared" ref="K461:K524" si="47">IF(E461=0,"NA",J461/E461)</f>
        <v>0.6948133534263522</v>
      </c>
      <c r="L461" s="57">
        <f t="shared" ref="L461:L524" si="48">IF(E461=0,"NA",(  ( F461 - (E461/$L$6)) / (E461/$L$6)))</f>
        <v>-0.96381836397780718</v>
      </c>
      <c r="M461" s="57">
        <f t="shared" ref="M461:M524" si="49">IF(E461=0,"NA",(  ( G461 - ($M$6*(E461/12))) / ($M$6*(E461/12))))</f>
        <v>-0.2675520482232453</v>
      </c>
      <c r="R461" s="53"/>
      <c r="S461" s="53"/>
      <c r="T461" s="53"/>
      <c r="U461" s="53"/>
      <c r="V461" s="53"/>
    </row>
    <row r="462" spans="1:22" s="51" customFormat="1" x14ac:dyDescent="0.2">
      <c r="B462" s="66" t="s">
        <v>233</v>
      </c>
      <c r="C462" s="51" t="s">
        <v>234</v>
      </c>
      <c r="D462" s="56">
        <v>12540690.380000001</v>
      </c>
      <c r="E462" s="56">
        <v>13523014.41</v>
      </c>
      <c r="F462" s="56">
        <v>477834.33</v>
      </c>
      <c r="G462" s="56">
        <v>4283671.6999999993</v>
      </c>
      <c r="H462" s="56">
        <v>0</v>
      </c>
      <c r="I462" s="56">
        <f t="shared" si="45"/>
        <v>4283671.6999999993</v>
      </c>
      <c r="J462" s="56">
        <f t="shared" si="46"/>
        <v>9239342.7100000009</v>
      </c>
      <c r="K462" s="57">
        <f t="shared" si="47"/>
        <v>0.68323100381877067</v>
      </c>
      <c r="L462" s="57">
        <f t="shared" si="48"/>
        <v>-0.96466510235716008</v>
      </c>
      <c r="M462" s="57">
        <f t="shared" si="49"/>
        <v>-0.23975440916504953</v>
      </c>
      <c r="R462" s="53"/>
      <c r="S462" s="53"/>
      <c r="T462" s="53"/>
      <c r="U462" s="53"/>
      <c r="V462" s="53"/>
    </row>
    <row r="463" spans="1:22" s="51" customFormat="1" x14ac:dyDescent="0.2">
      <c r="B463" s="66" t="s">
        <v>132</v>
      </c>
      <c r="C463" s="51" t="s">
        <v>133</v>
      </c>
      <c r="D463" s="56">
        <v>611260.42000000004</v>
      </c>
      <c r="E463" s="56">
        <v>611260.42000000004</v>
      </c>
      <c r="F463" s="56">
        <v>22281.81</v>
      </c>
      <c r="G463" s="56">
        <v>250956.61000000002</v>
      </c>
      <c r="H463" s="56">
        <v>0</v>
      </c>
      <c r="I463" s="56">
        <f t="shared" si="45"/>
        <v>250956.61000000002</v>
      </c>
      <c r="J463" s="56">
        <f t="shared" si="46"/>
        <v>360303.81000000006</v>
      </c>
      <c r="K463" s="57">
        <f t="shared" si="47"/>
        <v>0.58944403761656938</v>
      </c>
      <c r="L463" s="57">
        <f t="shared" si="48"/>
        <v>-0.96354776250685414</v>
      </c>
      <c r="M463" s="57">
        <f t="shared" si="49"/>
        <v>-1.4665690279766603E-2</v>
      </c>
      <c r="R463" s="53"/>
      <c r="S463" s="53"/>
      <c r="T463" s="53"/>
      <c r="U463" s="53"/>
      <c r="V463" s="53"/>
    </row>
    <row r="464" spans="1:22" s="51" customFormat="1" x14ac:dyDescent="0.2">
      <c r="B464" s="66" t="s">
        <v>134</v>
      </c>
      <c r="C464" s="51" t="s">
        <v>135</v>
      </c>
      <c r="D464" s="56">
        <v>0</v>
      </c>
      <c r="E464" s="56">
        <v>10000</v>
      </c>
      <c r="F464" s="56">
        <v>0</v>
      </c>
      <c r="G464" s="56">
        <v>0</v>
      </c>
      <c r="H464" s="56">
        <v>0</v>
      </c>
      <c r="I464" s="56">
        <f t="shared" si="45"/>
        <v>0</v>
      </c>
      <c r="J464" s="56">
        <f t="shared" si="46"/>
        <v>10000</v>
      </c>
      <c r="K464" s="57">
        <f t="shared" si="47"/>
        <v>1</v>
      </c>
      <c r="L464" s="57">
        <f t="shared" si="48"/>
        <v>-1</v>
      </c>
      <c r="M464" s="57">
        <f t="shared" si="49"/>
        <v>-1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138</v>
      </c>
      <c r="C465" s="51" t="s">
        <v>139</v>
      </c>
      <c r="D465" s="56">
        <v>2614950</v>
      </c>
      <c r="E465" s="56">
        <v>2628450</v>
      </c>
      <c r="F465" s="56">
        <v>154976.37</v>
      </c>
      <c r="G465" s="56">
        <v>798204.20000000007</v>
      </c>
      <c r="H465" s="56">
        <v>0</v>
      </c>
      <c r="I465" s="56">
        <f t="shared" si="45"/>
        <v>798204.20000000007</v>
      </c>
      <c r="J465" s="56">
        <f t="shared" si="46"/>
        <v>1830245.7999999998</v>
      </c>
      <c r="K465" s="57">
        <f t="shared" si="47"/>
        <v>0.69632133006144303</v>
      </c>
      <c r="L465" s="57">
        <f t="shared" si="48"/>
        <v>-0.94103887462192548</v>
      </c>
      <c r="M465" s="57">
        <f t="shared" si="49"/>
        <v>-0.27117119214746327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140</v>
      </c>
      <c r="C466" s="51" t="s">
        <v>141</v>
      </c>
      <c r="D466" s="56">
        <v>0</v>
      </c>
      <c r="E466" s="56">
        <v>0</v>
      </c>
      <c r="F466" s="56">
        <v>8189.0800000000008</v>
      </c>
      <c r="G466" s="56">
        <v>26001.19</v>
      </c>
      <c r="H466" s="56">
        <v>0</v>
      </c>
      <c r="I466" s="56">
        <f t="shared" si="45"/>
        <v>26001.19</v>
      </c>
      <c r="J466" s="56">
        <f t="shared" si="46"/>
        <v>-26001.19</v>
      </c>
      <c r="K466" s="57" t="str">
        <f t="shared" si="47"/>
        <v>NA</v>
      </c>
      <c r="L466" s="57" t="str">
        <f t="shared" si="48"/>
        <v>NA</v>
      </c>
      <c r="M466" s="57" t="str">
        <f t="shared" si="49"/>
        <v>NA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142</v>
      </c>
      <c r="C467" s="51" t="s">
        <v>143</v>
      </c>
      <c r="D467" s="56">
        <v>3519320.8699999996</v>
      </c>
      <c r="E467" s="56">
        <v>3531408.5799999996</v>
      </c>
      <c r="F467" s="56">
        <v>130081.35999999999</v>
      </c>
      <c r="G467" s="56">
        <v>1126613.3499999999</v>
      </c>
      <c r="H467" s="56">
        <v>0</v>
      </c>
      <c r="I467" s="56">
        <f t="shared" si="45"/>
        <v>1126613.3499999999</v>
      </c>
      <c r="J467" s="56">
        <f t="shared" si="46"/>
        <v>2404795.2299999995</v>
      </c>
      <c r="K467" s="57">
        <f t="shared" si="47"/>
        <v>0.68097337805074931</v>
      </c>
      <c r="L467" s="57">
        <f t="shared" si="48"/>
        <v>-0.96316445490428071</v>
      </c>
      <c r="M467" s="57">
        <f t="shared" si="49"/>
        <v>-0.23433610732179846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320</v>
      </c>
      <c r="C468" s="51" t="s">
        <v>321</v>
      </c>
      <c r="D468" s="56">
        <v>0</v>
      </c>
      <c r="E468" s="56">
        <v>0</v>
      </c>
      <c r="F468" s="56">
        <v>5367.52</v>
      </c>
      <c r="G468" s="56">
        <v>37748.630000000005</v>
      </c>
      <c r="H468" s="56">
        <v>0</v>
      </c>
      <c r="I468" s="56">
        <f t="shared" si="45"/>
        <v>37748.630000000005</v>
      </c>
      <c r="J468" s="56">
        <f t="shared" si="46"/>
        <v>-37748.630000000005</v>
      </c>
      <c r="K468" s="57" t="str">
        <f t="shared" si="47"/>
        <v>NA</v>
      </c>
      <c r="L468" s="57" t="str">
        <f t="shared" si="48"/>
        <v>NA</v>
      </c>
      <c r="M468" s="57" t="str">
        <f t="shared" si="49"/>
        <v>NA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144</v>
      </c>
      <c r="C469" s="51" t="s">
        <v>145</v>
      </c>
      <c r="D469" s="56">
        <v>6250</v>
      </c>
      <c r="E469" s="56">
        <v>6250</v>
      </c>
      <c r="F469" s="56">
        <v>0</v>
      </c>
      <c r="G469" s="56">
        <v>0</v>
      </c>
      <c r="H469" s="56">
        <v>0</v>
      </c>
      <c r="I469" s="56">
        <f t="shared" si="45"/>
        <v>0</v>
      </c>
      <c r="J469" s="56">
        <f t="shared" si="46"/>
        <v>6250</v>
      </c>
      <c r="K469" s="57">
        <f t="shared" si="47"/>
        <v>1</v>
      </c>
      <c r="L469" s="57">
        <f t="shared" si="48"/>
        <v>-1</v>
      </c>
      <c r="M469" s="57">
        <f t="shared" si="49"/>
        <v>-1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275</v>
      </c>
      <c r="C470" s="51" t="s">
        <v>276</v>
      </c>
      <c r="D470" s="56">
        <v>185000</v>
      </c>
      <c r="E470" s="56">
        <v>185000</v>
      </c>
      <c r="F470" s="56">
        <v>0</v>
      </c>
      <c r="G470" s="56">
        <v>0</v>
      </c>
      <c r="H470" s="56">
        <v>0</v>
      </c>
      <c r="I470" s="56">
        <f t="shared" si="45"/>
        <v>0</v>
      </c>
      <c r="J470" s="56">
        <f t="shared" si="46"/>
        <v>185000</v>
      </c>
      <c r="K470" s="57">
        <f t="shared" si="47"/>
        <v>1</v>
      </c>
      <c r="L470" s="57">
        <f t="shared" si="48"/>
        <v>-1</v>
      </c>
      <c r="M470" s="57">
        <f t="shared" si="49"/>
        <v>-1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156</v>
      </c>
      <c r="C471" s="51" t="s">
        <v>157</v>
      </c>
      <c r="D471" s="56">
        <v>557432.24999999977</v>
      </c>
      <c r="E471" s="56">
        <v>559035.47999999986</v>
      </c>
      <c r="F471" s="56">
        <v>10255.950000000001</v>
      </c>
      <c r="G471" s="56">
        <v>199835.74000000002</v>
      </c>
      <c r="H471" s="56">
        <v>0</v>
      </c>
      <c r="I471" s="56">
        <f t="shared" si="45"/>
        <v>199835.74000000002</v>
      </c>
      <c r="J471" s="56">
        <f t="shared" si="46"/>
        <v>359199.73999999987</v>
      </c>
      <c r="K471" s="57">
        <f t="shared" si="47"/>
        <v>0.64253478151333077</v>
      </c>
      <c r="L471" s="57">
        <f t="shared" si="48"/>
        <v>-0.98165420556133587</v>
      </c>
      <c r="M471" s="57">
        <f t="shared" si="49"/>
        <v>-0.1420834756319935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158</v>
      </c>
      <c r="C472" s="51" t="s">
        <v>159</v>
      </c>
      <c r="D472" s="56">
        <v>1028904.26</v>
      </c>
      <c r="E472" s="56">
        <v>3211172.2600000002</v>
      </c>
      <c r="F472" s="56">
        <v>39937.020000000004</v>
      </c>
      <c r="G472" s="56">
        <v>1853830.81</v>
      </c>
      <c r="H472" s="56">
        <v>924740.06</v>
      </c>
      <c r="I472" s="56">
        <f t="shared" si="45"/>
        <v>2778570.87</v>
      </c>
      <c r="J472" s="56">
        <f t="shared" si="46"/>
        <v>432601.39000000013</v>
      </c>
      <c r="K472" s="57">
        <f t="shared" si="47"/>
        <v>0.13471759064087085</v>
      </c>
      <c r="L472" s="57">
        <f t="shared" si="48"/>
        <v>-0.98756310257862034</v>
      </c>
      <c r="M472" s="57">
        <f t="shared" si="49"/>
        <v>0.38553574326155876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162</v>
      </c>
      <c r="C473" s="51" t="s">
        <v>163</v>
      </c>
      <c r="D473" s="56">
        <v>54000</v>
      </c>
      <c r="E473" s="56">
        <v>54000</v>
      </c>
      <c r="F473" s="56">
        <v>0</v>
      </c>
      <c r="G473" s="56">
        <v>1515.34</v>
      </c>
      <c r="H473" s="56">
        <v>6555</v>
      </c>
      <c r="I473" s="56">
        <f t="shared" si="45"/>
        <v>8070.34</v>
      </c>
      <c r="J473" s="56">
        <f t="shared" si="46"/>
        <v>45929.66</v>
      </c>
      <c r="K473" s="57">
        <f t="shared" si="47"/>
        <v>0.85054925925925928</v>
      </c>
      <c r="L473" s="57">
        <f t="shared" si="48"/>
        <v>-1</v>
      </c>
      <c r="M473" s="57">
        <f t="shared" si="49"/>
        <v>-0.93265155555555557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166</v>
      </c>
      <c r="C474" s="51" t="s">
        <v>167</v>
      </c>
      <c r="D474" s="56">
        <v>0</v>
      </c>
      <c r="E474" s="56">
        <v>0</v>
      </c>
      <c r="F474" s="56">
        <v>795</v>
      </c>
      <c r="G474" s="56">
        <v>795</v>
      </c>
      <c r="H474" s="56">
        <v>0</v>
      </c>
      <c r="I474" s="56">
        <f t="shared" si="45"/>
        <v>795</v>
      </c>
      <c r="J474" s="56">
        <f t="shared" si="46"/>
        <v>-795</v>
      </c>
      <c r="K474" s="57" t="str">
        <f t="shared" si="47"/>
        <v>NA</v>
      </c>
      <c r="L474" s="57" t="str">
        <f t="shared" si="48"/>
        <v>NA</v>
      </c>
      <c r="M474" s="57" t="str">
        <f t="shared" si="49"/>
        <v>NA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241</v>
      </c>
      <c r="C475" s="51" t="s">
        <v>242</v>
      </c>
      <c r="D475" s="56">
        <v>1811457.27</v>
      </c>
      <c r="E475" s="56">
        <v>2020256.27</v>
      </c>
      <c r="F475" s="56">
        <v>360</v>
      </c>
      <c r="G475" s="56">
        <v>876833.9</v>
      </c>
      <c r="H475" s="56">
        <v>1120700.17</v>
      </c>
      <c r="I475" s="56">
        <f t="shared" si="45"/>
        <v>1997534.0699999998</v>
      </c>
      <c r="J475" s="56">
        <f t="shared" si="46"/>
        <v>22722.200000000186</v>
      </c>
      <c r="K475" s="57">
        <f t="shared" si="47"/>
        <v>1.1247186971977663E-2</v>
      </c>
      <c r="L475" s="57">
        <f t="shared" si="48"/>
        <v>-0.99982180478519189</v>
      </c>
      <c r="M475" s="57">
        <f t="shared" si="49"/>
        <v>4.1650701076650955E-2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168</v>
      </c>
      <c r="C476" s="51" t="s">
        <v>169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45"/>
        <v>0</v>
      </c>
      <c r="J476" s="56">
        <f t="shared" si="46"/>
        <v>0</v>
      </c>
      <c r="K476" s="57" t="str">
        <f t="shared" si="47"/>
        <v>NA</v>
      </c>
      <c r="L476" s="57" t="str">
        <f t="shared" si="48"/>
        <v>NA</v>
      </c>
      <c r="M476" s="57" t="str">
        <f t="shared" si="49"/>
        <v>NA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170</v>
      </c>
      <c r="C477" s="51" t="s">
        <v>171</v>
      </c>
      <c r="D477" s="56">
        <v>0</v>
      </c>
      <c r="E477" s="56">
        <v>0</v>
      </c>
      <c r="F477" s="56">
        <v>0</v>
      </c>
      <c r="G477" s="56">
        <v>0</v>
      </c>
      <c r="H477" s="56">
        <v>0</v>
      </c>
      <c r="I477" s="56">
        <f t="shared" si="45"/>
        <v>0</v>
      </c>
      <c r="J477" s="56">
        <f t="shared" si="46"/>
        <v>0</v>
      </c>
      <c r="K477" s="57" t="str">
        <f t="shared" si="47"/>
        <v>NA</v>
      </c>
      <c r="L477" s="57" t="str">
        <f t="shared" si="48"/>
        <v>NA</v>
      </c>
      <c r="M477" s="57" t="str">
        <f t="shared" si="49"/>
        <v>NA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172</v>
      </c>
      <c r="C478" s="51" t="s">
        <v>173</v>
      </c>
      <c r="D478" s="56">
        <v>2676531.5499999998</v>
      </c>
      <c r="E478" s="56">
        <v>2643531.5499999998</v>
      </c>
      <c r="F478" s="56">
        <v>111054.42</v>
      </c>
      <c r="G478" s="56">
        <v>561230.91999999993</v>
      </c>
      <c r="H478" s="56">
        <v>702242.71</v>
      </c>
      <c r="I478" s="56">
        <f t="shared" si="45"/>
        <v>1263473.6299999999</v>
      </c>
      <c r="J478" s="56">
        <f t="shared" si="46"/>
        <v>1380057.92</v>
      </c>
      <c r="K478" s="57">
        <f t="shared" si="47"/>
        <v>0.52205086033491832</v>
      </c>
      <c r="L478" s="57">
        <f t="shared" si="48"/>
        <v>-0.95799012877300449</v>
      </c>
      <c r="M478" s="57">
        <f t="shared" si="49"/>
        <v>-0.49047167301634814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174</v>
      </c>
      <c r="C479" s="51" t="s">
        <v>175</v>
      </c>
      <c r="D479" s="56">
        <v>1134</v>
      </c>
      <c r="E479" s="56">
        <v>29232</v>
      </c>
      <c r="F479" s="56">
        <v>2469.1999999999998</v>
      </c>
      <c r="G479" s="56">
        <v>5956.2</v>
      </c>
      <c r="H479" s="56">
        <v>0</v>
      </c>
      <c r="I479" s="56">
        <f t="shared" si="45"/>
        <v>5956.2</v>
      </c>
      <c r="J479" s="56">
        <f t="shared" si="46"/>
        <v>23275.8</v>
      </c>
      <c r="K479" s="57">
        <f t="shared" si="47"/>
        <v>0.79624384236453194</v>
      </c>
      <c r="L479" s="57">
        <f t="shared" si="48"/>
        <v>-0.91553092501368361</v>
      </c>
      <c r="M479" s="57">
        <f t="shared" si="49"/>
        <v>-0.51098522167487681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180</v>
      </c>
      <c r="C480" s="51" t="s">
        <v>181</v>
      </c>
      <c r="D480" s="56">
        <v>189000</v>
      </c>
      <c r="E480" s="56">
        <v>189000</v>
      </c>
      <c r="F480" s="56">
        <v>5986.8099999999995</v>
      </c>
      <c r="G480" s="56">
        <v>21828.71</v>
      </c>
      <c r="H480" s="56">
        <v>299.39</v>
      </c>
      <c r="I480" s="56">
        <f t="shared" si="45"/>
        <v>22128.1</v>
      </c>
      <c r="J480" s="56">
        <f t="shared" si="46"/>
        <v>166871.9</v>
      </c>
      <c r="K480" s="57">
        <f t="shared" si="47"/>
        <v>0.88292010582010583</v>
      </c>
      <c r="L480" s="57">
        <f t="shared" si="48"/>
        <v>-0.96832375661375658</v>
      </c>
      <c r="M480" s="57">
        <f t="shared" si="49"/>
        <v>-0.72281003174603176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186</v>
      </c>
      <c r="C481" s="51" t="s">
        <v>187</v>
      </c>
      <c r="D481" s="56">
        <v>588190</v>
      </c>
      <c r="E481" s="56">
        <v>586590</v>
      </c>
      <c r="F481" s="56">
        <v>6901.17</v>
      </c>
      <c r="G481" s="56">
        <v>50522.62</v>
      </c>
      <c r="H481" s="56">
        <v>44971.19</v>
      </c>
      <c r="I481" s="56">
        <f t="shared" si="45"/>
        <v>95493.81</v>
      </c>
      <c r="J481" s="56">
        <f t="shared" si="46"/>
        <v>491096.19</v>
      </c>
      <c r="K481" s="57">
        <f t="shared" si="47"/>
        <v>0.83720518590497617</v>
      </c>
      <c r="L481" s="57">
        <f t="shared" si="48"/>
        <v>-0.98823510458753128</v>
      </c>
      <c r="M481" s="57">
        <f t="shared" si="49"/>
        <v>-0.79328954124686746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188</v>
      </c>
      <c r="C482" s="51" t="s">
        <v>580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45"/>
        <v>0</v>
      </c>
      <c r="J482" s="56">
        <f t="shared" si="46"/>
        <v>0</v>
      </c>
      <c r="K482" s="57" t="str">
        <f t="shared" si="47"/>
        <v>NA</v>
      </c>
      <c r="L482" s="57" t="str">
        <f t="shared" si="48"/>
        <v>NA</v>
      </c>
      <c r="M482" s="57" t="str">
        <f t="shared" si="49"/>
        <v>NA</v>
      </c>
      <c r="R482" s="53"/>
      <c r="S482" s="53"/>
      <c r="T482" s="53"/>
      <c r="U482" s="53"/>
      <c r="V482" s="53"/>
    </row>
    <row r="483" spans="1:22" s="51" customFormat="1" x14ac:dyDescent="0.2">
      <c r="B483" s="66" t="s">
        <v>189</v>
      </c>
      <c r="C483" s="51" t="s">
        <v>190</v>
      </c>
      <c r="D483" s="56">
        <v>450</v>
      </c>
      <c r="E483" s="56">
        <v>1584</v>
      </c>
      <c r="F483" s="56">
        <v>0</v>
      </c>
      <c r="G483" s="56">
        <v>1111.98</v>
      </c>
      <c r="H483" s="56">
        <v>190.95</v>
      </c>
      <c r="I483" s="56">
        <f t="shared" si="45"/>
        <v>1302.93</v>
      </c>
      <c r="J483" s="56">
        <f t="shared" si="46"/>
        <v>281.06999999999994</v>
      </c>
      <c r="K483" s="57">
        <f t="shared" si="47"/>
        <v>0.17744318181818178</v>
      </c>
      <c r="L483" s="57">
        <f t="shared" si="48"/>
        <v>-1</v>
      </c>
      <c r="M483" s="57">
        <f t="shared" si="49"/>
        <v>0.68481818181818188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191</v>
      </c>
      <c r="C484" s="51" t="s">
        <v>192</v>
      </c>
      <c r="D484" s="56">
        <v>586459.67000000004</v>
      </c>
      <c r="E484" s="56">
        <v>586459.67000000004</v>
      </c>
      <c r="F484" s="56">
        <v>0</v>
      </c>
      <c r="G484" s="56">
        <v>344542</v>
      </c>
      <c r="H484" s="56">
        <v>0</v>
      </c>
      <c r="I484" s="56">
        <f t="shared" si="45"/>
        <v>344542</v>
      </c>
      <c r="J484" s="56">
        <f t="shared" si="46"/>
        <v>241917.67000000004</v>
      </c>
      <c r="K484" s="57">
        <f t="shared" si="47"/>
        <v>0.41250521114265204</v>
      </c>
      <c r="L484" s="57">
        <f t="shared" si="48"/>
        <v>-1</v>
      </c>
      <c r="M484" s="57">
        <f t="shared" si="49"/>
        <v>0.40998749325763528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193</v>
      </c>
      <c r="C485" s="51" t="s">
        <v>194</v>
      </c>
      <c r="D485" s="56">
        <v>119700</v>
      </c>
      <c r="E485" s="56">
        <v>123550</v>
      </c>
      <c r="F485" s="56">
        <v>2205.3500000000004</v>
      </c>
      <c r="G485" s="56">
        <v>5857.5800000000008</v>
      </c>
      <c r="H485" s="56">
        <v>6486.6399999999994</v>
      </c>
      <c r="I485" s="56">
        <f t="shared" si="45"/>
        <v>12344.220000000001</v>
      </c>
      <c r="J485" s="56">
        <f t="shared" si="46"/>
        <v>111205.78</v>
      </c>
      <c r="K485" s="57">
        <f t="shared" si="47"/>
        <v>0.90008725212464591</v>
      </c>
      <c r="L485" s="57">
        <f t="shared" si="48"/>
        <v>-0.98215014164305947</v>
      </c>
      <c r="M485" s="57">
        <f t="shared" si="49"/>
        <v>-0.8862145528126264</v>
      </c>
      <c r="R485" s="53"/>
      <c r="S485" s="53"/>
      <c r="T485" s="53"/>
      <c r="U485" s="53"/>
      <c r="V485" s="53"/>
    </row>
    <row r="486" spans="1:22" s="51" customFormat="1" x14ac:dyDescent="0.2">
      <c r="B486" s="66" t="s">
        <v>195</v>
      </c>
      <c r="C486" s="51" t="s">
        <v>196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f t="shared" si="45"/>
        <v>0</v>
      </c>
      <c r="J486" s="56">
        <f t="shared" si="46"/>
        <v>0</v>
      </c>
      <c r="K486" s="57" t="str">
        <f t="shared" si="47"/>
        <v>NA</v>
      </c>
      <c r="L486" s="57" t="str">
        <f t="shared" si="48"/>
        <v>NA</v>
      </c>
      <c r="M486" s="57" t="str">
        <f t="shared" si="49"/>
        <v>NA</v>
      </c>
      <c r="R486" s="53"/>
      <c r="S486" s="53"/>
      <c r="T486" s="53"/>
      <c r="U486" s="53"/>
      <c r="V486" s="53"/>
    </row>
    <row r="487" spans="1:22" s="51" customFormat="1" x14ac:dyDescent="0.2">
      <c r="B487" s="66" t="s">
        <v>197</v>
      </c>
      <c r="C487" s="51" t="s">
        <v>198</v>
      </c>
      <c r="D487" s="56">
        <v>37620</v>
      </c>
      <c r="E487" s="56">
        <v>38520</v>
      </c>
      <c r="F487" s="56">
        <v>39.979999999999997</v>
      </c>
      <c r="G487" s="56">
        <v>3636.4800000000005</v>
      </c>
      <c r="H487" s="56">
        <v>18823.96</v>
      </c>
      <c r="I487" s="56">
        <f t="shared" si="45"/>
        <v>22460.44</v>
      </c>
      <c r="J487" s="56">
        <f t="shared" si="46"/>
        <v>16059.560000000001</v>
      </c>
      <c r="K487" s="57">
        <f t="shared" si="47"/>
        <v>0.41691484942886814</v>
      </c>
      <c r="L487" s="57">
        <f t="shared" si="48"/>
        <v>-0.99896209761163024</v>
      </c>
      <c r="M487" s="57">
        <f t="shared" si="49"/>
        <v>-0.77342803738317756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199</v>
      </c>
      <c r="C488" s="51" t="s">
        <v>200</v>
      </c>
      <c r="D488" s="56">
        <v>0</v>
      </c>
      <c r="E488" s="56">
        <v>0</v>
      </c>
      <c r="F488" s="56">
        <v>0</v>
      </c>
      <c r="G488" s="56">
        <v>0</v>
      </c>
      <c r="H488" s="56">
        <v>0</v>
      </c>
      <c r="I488" s="56">
        <f t="shared" si="45"/>
        <v>0</v>
      </c>
      <c r="J488" s="56">
        <f t="shared" si="46"/>
        <v>0</v>
      </c>
      <c r="K488" s="57" t="str">
        <f t="shared" si="47"/>
        <v>NA</v>
      </c>
      <c r="L488" s="57" t="str">
        <f t="shared" si="48"/>
        <v>NA</v>
      </c>
      <c r="M488" s="57" t="str">
        <f t="shared" si="49"/>
        <v>NA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205</v>
      </c>
      <c r="C489" s="51" t="s">
        <v>206</v>
      </c>
      <c r="D489" s="56">
        <v>2250</v>
      </c>
      <c r="E489" s="56">
        <v>2250</v>
      </c>
      <c r="F489" s="56">
        <v>0</v>
      </c>
      <c r="G489" s="56">
        <v>0</v>
      </c>
      <c r="H489" s="56">
        <v>1181.4100000000001</v>
      </c>
      <c r="I489" s="56">
        <f t="shared" si="45"/>
        <v>1181.4100000000001</v>
      </c>
      <c r="J489" s="56">
        <f t="shared" si="46"/>
        <v>1068.5899999999999</v>
      </c>
      <c r="K489" s="57">
        <f t="shared" si="47"/>
        <v>0.47492888888888884</v>
      </c>
      <c r="L489" s="57">
        <f t="shared" si="48"/>
        <v>-1</v>
      </c>
      <c r="M489" s="57">
        <f t="shared" si="49"/>
        <v>-1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211</v>
      </c>
      <c r="C490" s="51" t="s">
        <v>212</v>
      </c>
      <c r="D490" s="56">
        <v>40500</v>
      </c>
      <c r="E490" s="56">
        <v>34500</v>
      </c>
      <c r="F490" s="56">
        <v>0</v>
      </c>
      <c r="G490" s="56">
        <v>9420.85</v>
      </c>
      <c r="H490" s="56">
        <v>8061.84</v>
      </c>
      <c r="I490" s="56">
        <f t="shared" si="45"/>
        <v>17482.690000000002</v>
      </c>
      <c r="J490" s="56">
        <f t="shared" si="46"/>
        <v>17017.309999999998</v>
      </c>
      <c r="K490" s="57">
        <f t="shared" si="47"/>
        <v>0.49325536231884048</v>
      </c>
      <c r="L490" s="57">
        <f t="shared" si="48"/>
        <v>-1</v>
      </c>
      <c r="M490" s="57">
        <f t="shared" si="49"/>
        <v>-0.3446365217391304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247</v>
      </c>
      <c r="C491" s="51" t="s">
        <v>248</v>
      </c>
      <c r="D491" s="56">
        <v>0</v>
      </c>
      <c r="E491" s="56">
        <v>0</v>
      </c>
      <c r="F491" s="56">
        <v>0</v>
      </c>
      <c r="G491" s="56">
        <v>0</v>
      </c>
      <c r="H491" s="56">
        <v>0</v>
      </c>
      <c r="I491" s="56">
        <f t="shared" si="45"/>
        <v>0</v>
      </c>
      <c r="J491" s="56">
        <f t="shared" si="46"/>
        <v>0</v>
      </c>
      <c r="K491" s="57" t="str">
        <f t="shared" si="47"/>
        <v>NA</v>
      </c>
      <c r="L491" s="57" t="str">
        <f t="shared" si="48"/>
        <v>NA</v>
      </c>
      <c r="M491" s="57" t="str">
        <f t="shared" si="49"/>
        <v>NA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215</v>
      </c>
      <c r="C492" s="51" t="s">
        <v>216</v>
      </c>
      <c r="D492" s="56">
        <v>279782.08999999997</v>
      </c>
      <c r="E492" s="56">
        <v>285632.08999999997</v>
      </c>
      <c r="F492" s="56">
        <v>3206</v>
      </c>
      <c r="G492" s="56">
        <v>46432.9</v>
      </c>
      <c r="H492" s="56">
        <v>15052.119999999999</v>
      </c>
      <c r="I492" s="56">
        <f t="shared" si="45"/>
        <v>61485.020000000004</v>
      </c>
      <c r="J492" s="56">
        <f t="shared" si="46"/>
        <v>224147.06999999995</v>
      </c>
      <c r="K492" s="57">
        <f t="shared" si="47"/>
        <v>0.78474050307162602</v>
      </c>
      <c r="L492" s="57">
        <f t="shared" si="48"/>
        <v>-0.988775770957668</v>
      </c>
      <c r="M492" s="57">
        <f t="shared" si="49"/>
        <v>-0.6098514001000378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217</v>
      </c>
      <c r="C493" s="51" t="s">
        <v>218</v>
      </c>
      <c r="D493" s="56">
        <v>0</v>
      </c>
      <c r="E493" s="56">
        <v>0</v>
      </c>
      <c r="F493" s="56">
        <v>0</v>
      </c>
      <c r="G493" s="56">
        <v>0</v>
      </c>
      <c r="H493" s="56">
        <v>0</v>
      </c>
      <c r="I493" s="56">
        <f t="shared" si="45"/>
        <v>0</v>
      </c>
      <c r="J493" s="56">
        <f t="shared" si="46"/>
        <v>0</v>
      </c>
      <c r="K493" s="57" t="str">
        <f t="shared" si="47"/>
        <v>NA</v>
      </c>
      <c r="L493" s="57" t="str">
        <f t="shared" si="48"/>
        <v>NA</v>
      </c>
      <c r="M493" s="57" t="str">
        <f t="shared" si="49"/>
        <v>NA</v>
      </c>
      <c r="R493" s="53"/>
      <c r="S493" s="53"/>
      <c r="T493" s="53"/>
      <c r="U493" s="53"/>
      <c r="V493" s="53"/>
    </row>
    <row r="494" spans="1:22" s="51" customFormat="1" x14ac:dyDescent="0.2">
      <c r="A494" s="63" t="s">
        <v>398</v>
      </c>
      <c r="B494" s="68"/>
      <c r="C494" s="63"/>
      <c r="D494" s="64">
        <v>33141661.300000008</v>
      </c>
      <c r="E494" s="64">
        <v>36647178.210000008</v>
      </c>
      <c r="F494" s="64">
        <v>1233869.9099999999</v>
      </c>
      <c r="G494" s="64">
        <v>12427704.900000002</v>
      </c>
      <c r="H494" s="64">
        <v>2849305.4400000004</v>
      </c>
      <c r="I494" s="64">
        <f t="shared" si="45"/>
        <v>15277010.340000004</v>
      </c>
      <c r="J494" s="64">
        <f t="shared" si="46"/>
        <v>21370167.870000005</v>
      </c>
      <c r="K494" s="65">
        <f t="shared" si="47"/>
        <v>0.58313269708085391</v>
      </c>
      <c r="L494" s="65">
        <f t="shared" si="48"/>
        <v>-0.96633110732483884</v>
      </c>
      <c r="M494" s="65">
        <f t="shared" si="49"/>
        <v>-0.18611764351719781</v>
      </c>
      <c r="R494" s="53"/>
      <c r="S494" s="53"/>
      <c r="T494" s="53"/>
      <c r="U494" s="53"/>
      <c r="V494" s="53"/>
    </row>
    <row r="495" spans="1:22" s="51" customFormat="1" x14ac:dyDescent="0.2">
      <c r="A495" s="51" t="s">
        <v>399</v>
      </c>
      <c r="B495" s="66" t="s">
        <v>118</v>
      </c>
      <c r="C495" s="51" t="s">
        <v>119</v>
      </c>
      <c r="D495" s="56">
        <v>38508.870000000003</v>
      </c>
      <c r="E495" s="56">
        <v>38508.870000000003</v>
      </c>
      <c r="F495" s="56">
        <v>0</v>
      </c>
      <c r="G495" s="56">
        <v>0</v>
      </c>
      <c r="H495" s="56">
        <v>0</v>
      </c>
      <c r="I495" s="56">
        <f t="shared" si="45"/>
        <v>0</v>
      </c>
      <c r="J495" s="56">
        <f t="shared" si="46"/>
        <v>38508.870000000003</v>
      </c>
      <c r="K495" s="57">
        <f t="shared" si="47"/>
        <v>1</v>
      </c>
      <c r="L495" s="57">
        <f t="shared" si="48"/>
        <v>-1</v>
      </c>
      <c r="M495" s="57">
        <f t="shared" si="49"/>
        <v>-1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231</v>
      </c>
      <c r="C496" s="51" t="s">
        <v>232</v>
      </c>
      <c r="D496" s="56">
        <v>0</v>
      </c>
      <c r="E496" s="56">
        <v>0</v>
      </c>
      <c r="F496" s="56">
        <v>0</v>
      </c>
      <c r="G496" s="56">
        <v>22010.51</v>
      </c>
      <c r="H496" s="56">
        <v>0</v>
      </c>
      <c r="I496" s="56">
        <f t="shared" si="45"/>
        <v>22010.51</v>
      </c>
      <c r="J496" s="56">
        <f t="shared" si="46"/>
        <v>-22010.51</v>
      </c>
      <c r="K496" s="57" t="str">
        <f t="shared" si="47"/>
        <v>NA</v>
      </c>
      <c r="L496" s="57" t="str">
        <f t="shared" si="48"/>
        <v>NA</v>
      </c>
      <c r="M496" s="57" t="str">
        <f t="shared" si="49"/>
        <v>NA</v>
      </c>
      <c r="R496" s="53"/>
      <c r="S496" s="53"/>
      <c r="T496" s="53"/>
      <c r="U496" s="53"/>
      <c r="V496" s="53"/>
    </row>
    <row r="497" spans="1:22" s="51" customFormat="1" x14ac:dyDescent="0.2">
      <c r="B497" s="66" t="s">
        <v>130</v>
      </c>
      <c r="C497" s="51" t="s">
        <v>131</v>
      </c>
      <c r="D497" s="56">
        <v>1013901.27</v>
      </c>
      <c r="E497" s="56">
        <v>1013901.27</v>
      </c>
      <c r="F497" s="56">
        <v>0</v>
      </c>
      <c r="G497" s="56">
        <v>0</v>
      </c>
      <c r="H497" s="56">
        <v>0</v>
      </c>
      <c r="I497" s="56">
        <f t="shared" si="45"/>
        <v>0</v>
      </c>
      <c r="J497" s="56">
        <f t="shared" si="46"/>
        <v>1013901.27</v>
      </c>
      <c r="K497" s="57">
        <f t="shared" si="47"/>
        <v>1</v>
      </c>
      <c r="L497" s="57">
        <f t="shared" si="48"/>
        <v>-1</v>
      </c>
      <c r="M497" s="57">
        <f t="shared" si="49"/>
        <v>-1</v>
      </c>
      <c r="R497" s="53"/>
      <c r="S497" s="53"/>
      <c r="T497" s="53"/>
      <c r="U497" s="53"/>
      <c r="V497" s="53"/>
    </row>
    <row r="498" spans="1:22" s="51" customFormat="1" x14ac:dyDescent="0.2">
      <c r="B498" s="66" t="s">
        <v>132</v>
      </c>
      <c r="C498" s="51" t="s">
        <v>133</v>
      </c>
      <c r="D498" s="56">
        <v>1261655.8599999999</v>
      </c>
      <c r="E498" s="56">
        <v>1201030.1099999999</v>
      </c>
      <c r="F498" s="56">
        <v>125132.66</v>
      </c>
      <c r="G498" s="56">
        <v>380242.99</v>
      </c>
      <c r="H498" s="56">
        <v>0</v>
      </c>
      <c r="I498" s="56">
        <f t="shared" si="45"/>
        <v>380242.99</v>
      </c>
      <c r="J498" s="56">
        <f t="shared" si="46"/>
        <v>820787.11999999988</v>
      </c>
      <c r="K498" s="57">
        <f t="shared" si="47"/>
        <v>0.68340261677536129</v>
      </c>
      <c r="L498" s="57">
        <f t="shared" si="48"/>
        <v>-0.89581222072775513</v>
      </c>
      <c r="M498" s="57">
        <f t="shared" si="49"/>
        <v>-0.24016628026086695</v>
      </c>
      <c r="R498" s="53"/>
      <c r="S498" s="53"/>
      <c r="T498" s="53"/>
      <c r="U498" s="53"/>
      <c r="V498" s="53"/>
    </row>
    <row r="499" spans="1:22" s="51" customFormat="1" x14ac:dyDescent="0.2">
      <c r="B499" s="66" t="s">
        <v>138</v>
      </c>
      <c r="C499" s="51" t="s">
        <v>139</v>
      </c>
      <c r="D499" s="56">
        <v>13500</v>
      </c>
      <c r="E499" s="56">
        <v>13500</v>
      </c>
      <c r="F499" s="56">
        <v>1474.11</v>
      </c>
      <c r="G499" s="56">
        <v>8104.1100000000006</v>
      </c>
      <c r="H499" s="56">
        <v>0</v>
      </c>
      <c r="I499" s="56">
        <f t="shared" si="45"/>
        <v>8104.1100000000006</v>
      </c>
      <c r="J499" s="56">
        <f t="shared" si="46"/>
        <v>5395.8899999999994</v>
      </c>
      <c r="K499" s="57">
        <f t="shared" si="47"/>
        <v>0.39969555555555553</v>
      </c>
      <c r="L499" s="57">
        <f t="shared" si="48"/>
        <v>-0.89080666666666664</v>
      </c>
      <c r="M499" s="57">
        <f t="shared" si="49"/>
        <v>0.44073066666666677</v>
      </c>
      <c r="R499" s="53"/>
      <c r="S499" s="53"/>
      <c r="T499" s="53"/>
      <c r="U499" s="53"/>
      <c r="V499" s="53"/>
    </row>
    <row r="500" spans="1:22" s="51" customFormat="1" x14ac:dyDescent="0.2">
      <c r="B500" s="66" t="s">
        <v>140</v>
      </c>
      <c r="C500" s="51" t="s">
        <v>141</v>
      </c>
      <c r="D500" s="56">
        <v>0</v>
      </c>
      <c r="E500" s="56">
        <v>0</v>
      </c>
      <c r="F500" s="56">
        <v>168.83</v>
      </c>
      <c r="G500" s="56">
        <v>416.98</v>
      </c>
      <c r="H500" s="56">
        <v>0</v>
      </c>
      <c r="I500" s="56">
        <f t="shared" si="45"/>
        <v>416.98</v>
      </c>
      <c r="J500" s="56">
        <f t="shared" si="46"/>
        <v>-416.98</v>
      </c>
      <c r="K500" s="57" t="str">
        <f t="shared" si="47"/>
        <v>NA</v>
      </c>
      <c r="L500" s="57" t="str">
        <f t="shared" si="48"/>
        <v>NA</v>
      </c>
      <c r="M500" s="57" t="str">
        <f t="shared" si="49"/>
        <v>NA</v>
      </c>
      <c r="R500" s="53"/>
      <c r="S500" s="53"/>
      <c r="T500" s="53"/>
      <c r="U500" s="53"/>
      <c r="V500" s="53"/>
    </row>
    <row r="501" spans="1:22" s="51" customFormat="1" x14ac:dyDescent="0.2">
      <c r="B501" s="66" t="s">
        <v>142</v>
      </c>
      <c r="C501" s="51" t="s">
        <v>143</v>
      </c>
      <c r="D501" s="56">
        <v>7962.75</v>
      </c>
      <c r="E501" s="56">
        <v>7962.75</v>
      </c>
      <c r="F501" s="56">
        <v>2538.9899999999998</v>
      </c>
      <c r="G501" s="56">
        <v>10355.73</v>
      </c>
      <c r="H501" s="56">
        <v>0</v>
      </c>
      <c r="I501" s="56">
        <f t="shared" si="45"/>
        <v>10355.73</v>
      </c>
      <c r="J501" s="56">
        <f t="shared" si="46"/>
        <v>-2392.9799999999996</v>
      </c>
      <c r="K501" s="57">
        <f t="shared" si="47"/>
        <v>-0.30052180465291506</v>
      </c>
      <c r="L501" s="57">
        <f t="shared" si="48"/>
        <v>-0.68114156541395876</v>
      </c>
      <c r="M501" s="57">
        <f t="shared" si="49"/>
        <v>2.1212523311669962</v>
      </c>
      <c r="R501" s="53"/>
      <c r="S501" s="53"/>
      <c r="T501" s="53"/>
      <c r="U501" s="53"/>
      <c r="V501" s="53"/>
    </row>
    <row r="502" spans="1:22" s="51" customFormat="1" x14ac:dyDescent="0.2">
      <c r="B502" s="66" t="s">
        <v>275</v>
      </c>
      <c r="C502" s="51" t="s">
        <v>276</v>
      </c>
      <c r="D502" s="56">
        <v>14000</v>
      </c>
      <c r="E502" s="56">
        <v>14000</v>
      </c>
      <c r="F502" s="56">
        <v>0</v>
      </c>
      <c r="G502" s="56">
        <v>0</v>
      </c>
      <c r="H502" s="56">
        <v>0</v>
      </c>
      <c r="I502" s="56">
        <f t="shared" si="45"/>
        <v>0</v>
      </c>
      <c r="J502" s="56">
        <f t="shared" si="46"/>
        <v>14000</v>
      </c>
      <c r="K502" s="57">
        <f t="shared" si="47"/>
        <v>1</v>
      </c>
      <c r="L502" s="57">
        <f t="shared" si="48"/>
        <v>-1</v>
      </c>
      <c r="M502" s="57">
        <f t="shared" si="49"/>
        <v>-1</v>
      </c>
      <c r="R502" s="53"/>
      <c r="S502" s="53"/>
      <c r="T502" s="53"/>
      <c r="U502" s="53"/>
      <c r="V502" s="53"/>
    </row>
    <row r="503" spans="1:22" s="51" customFormat="1" x14ac:dyDescent="0.2">
      <c r="B503" s="66" t="s">
        <v>156</v>
      </c>
      <c r="C503" s="51" t="s">
        <v>157</v>
      </c>
      <c r="D503" s="56">
        <v>127887.72</v>
      </c>
      <c r="E503" s="56">
        <v>127887.72</v>
      </c>
      <c r="F503" s="56">
        <v>8776.7800000000007</v>
      </c>
      <c r="G503" s="56">
        <v>27976.160000000003</v>
      </c>
      <c r="H503" s="56">
        <v>0</v>
      </c>
      <c r="I503" s="56">
        <f t="shared" si="45"/>
        <v>27976.160000000003</v>
      </c>
      <c r="J503" s="56">
        <f t="shared" si="46"/>
        <v>99911.56</v>
      </c>
      <c r="K503" s="57">
        <f t="shared" si="47"/>
        <v>0.7812443602872895</v>
      </c>
      <c r="L503" s="57">
        <f t="shared" si="48"/>
        <v>-0.93137120592970146</v>
      </c>
      <c r="M503" s="57">
        <f t="shared" si="49"/>
        <v>-0.47498646468949468</v>
      </c>
      <c r="R503" s="53"/>
      <c r="S503" s="53"/>
      <c r="T503" s="53"/>
      <c r="U503" s="53"/>
      <c r="V503" s="53"/>
    </row>
    <row r="504" spans="1:22" s="51" customFormat="1" x14ac:dyDescent="0.2">
      <c r="B504" s="66" t="s">
        <v>158</v>
      </c>
      <c r="C504" s="51" t="s">
        <v>159</v>
      </c>
      <c r="D504" s="56">
        <v>0</v>
      </c>
      <c r="E504" s="56">
        <v>0</v>
      </c>
      <c r="F504" s="56">
        <v>0</v>
      </c>
      <c r="G504" s="56">
        <v>0</v>
      </c>
      <c r="H504" s="56">
        <v>0</v>
      </c>
      <c r="I504" s="56">
        <f t="shared" si="45"/>
        <v>0</v>
      </c>
      <c r="J504" s="56">
        <f t="shared" si="46"/>
        <v>0</v>
      </c>
      <c r="K504" s="57" t="str">
        <f t="shared" si="47"/>
        <v>NA</v>
      </c>
      <c r="L504" s="57" t="str">
        <f t="shared" si="48"/>
        <v>NA</v>
      </c>
      <c r="M504" s="57" t="str">
        <f t="shared" si="49"/>
        <v>NA</v>
      </c>
      <c r="R504" s="53"/>
      <c r="S504" s="53"/>
      <c r="T504" s="53"/>
      <c r="U504" s="53"/>
      <c r="V504" s="53"/>
    </row>
    <row r="505" spans="1:22" s="51" customFormat="1" x14ac:dyDescent="0.2">
      <c r="B505" s="66" t="s">
        <v>186</v>
      </c>
      <c r="C505" s="51" t="s">
        <v>187</v>
      </c>
      <c r="D505" s="56">
        <v>54000</v>
      </c>
      <c r="E505" s="56">
        <v>54000</v>
      </c>
      <c r="F505" s="56">
        <v>0</v>
      </c>
      <c r="G505" s="56">
        <v>0</v>
      </c>
      <c r="H505" s="56">
        <v>0</v>
      </c>
      <c r="I505" s="56">
        <f t="shared" si="45"/>
        <v>0</v>
      </c>
      <c r="J505" s="56">
        <f t="shared" si="46"/>
        <v>54000</v>
      </c>
      <c r="K505" s="57">
        <f t="shared" si="47"/>
        <v>1</v>
      </c>
      <c r="L505" s="57">
        <f t="shared" si="48"/>
        <v>-1</v>
      </c>
      <c r="M505" s="57">
        <f t="shared" si="49"/>
        <v>-1</v>
      </c>
      <c r="R505" s="53"/>
      <c r="S505" s="53"/>
      <c r="T505" s="53"/>
      <c r="U505" s="53"/>
      <c r="V505" s="53"/>
    </row>
    <row r="506" spans="1:22" s="51" customFormat="1" x14ac:dyDescent="0.2">
      <c r="B506" s="66" t="s">
        <v>205</v>
      </c>
      <c r="C506" s="51" t="s">
        <v>206</v>
      </c>
      <c r="D506" s="56"/>
      <c r="E506" s="56"/>
      <c r="F506" s="56">
        <v>0</v>
      </c>
      <c r="G506" s="56">
        <v>0</v>
      </c>
      <c r="H506" s="56">
        <v>0</v>
      </c>
      <c r="I506" s="56">
        <f t="shared" si="45"/>
        <v>0</v>
      </c>
      <c r="J506" s="56">
        <f t="shared" si="46"/>
        <v>0</v>
      </c>
      <c r="K506" s="57" t="str">
        <f t="shared" si="47"/>
        <v>NA</v>
      </c>
      <c r="L506" s="57" t="str">
        <f t="shared" si="48"/>
        <v>NA</v>
      </c>
      <c r="M506" s="57" t="str">
        <f t="shared" si="49"/>
        <v>NA</v>
      </c>
      <c r="R506" s="53"/>
      <c r="S506" s="53"/>
      <c r="T506" s="53"/>
      <c r="U506" s="53"/>
      <c r="V506" s="53"/>
    </row>
    <row r="507" spans="1:22" s="51" customFormat="1" x14ac:dyDescent="0.2">
      <c r="B507" s="66" t="s">
        <v>217</v>
      </c>
      <c r="C507" s="51" t="s">
        <v>218</v>
      </c>
      <c r="D507" s="56">
        <v>900000</v>
      </c>
      <c r="E507" s="56">
        <v>789000</v>
      </c>
      <c r="F507" s="56">
        <v>0</v>
      </c>
      <c r="G507" s="56">
        <v>0</v>
      </c>
      <c r="H507" s="56">
        <v>0</v>
      </c>
      <c r="I507" s="56">
        <f t="shared" si="45"/>
        <v>0</v>
      </c>
      <c r="J507" s="56">
        <f t="shared" si="46"/>
        <v>789000</v>
      </c>
      <c r="K507" s="57">
        <f t="shared" si="47"/>
        <v>1</v>
      </c>
      <c r="L507" s="57">
        <f t="shared" si="48"/>
        <v>-1</v>
      </c>
      <c r="M507" s="57">
        <f t="shared" si="49"/>
        <v>-1</v>
      </c>
      <c r="R507" s="53"/>
      <c r="S507" s="53"/>
      <c r="T507" s="53"/>
      <c r="U507" s="53"/>
      <c r="V507" s="53"/>
    </row>
    <row r="508" spans="1:22" s="51" customFormat="1" x14ac:dyDescent="0.2">
      <c r="A508" s="63" t="s">
        <v>400</v>
      </c>
      <c r="B508" s="68"/>
      <c r="C508" s="63"/>
      <c r="D508" s="64">
        <v>3431416.47</v>
      </c>
      <c r="E508" s="64">
        <v>3259790.72</v>
      </c>
      <c r="F508" s="64">
        <v>138091.37000000002</v>
      </c>
      <c r="G508" s="64">
        <v>449106.48</v>
      </c>
      <c r="H508" s="64">
        <v>0</v>
      </c>
      <c r="I508" s="64">
        <f t="shared" si="45"/>
        <v>449106.48</v>
      </c>
      <c r="J508" s="64">
        <f t="shared" si="46"/>
        <v>2810684.24</v>
      </c>
      <c r="K508" s="65">
        <f t="shared" si="47"/>
        <v>0.86222843164606588</v>
      </c>
      <c r="L508" s="65">
        <f t="shared" si="48"/>
        <v>-0.95763796456233852</v>
      </c>
      <c r="M508" s="65">
        <f t="shared" si="49"/>
        <v>-0.66934823595055826</v>
      </c>
      <c r="R508" s="53"/>
      <c r="S508" s="53"/>
      <c r="T508" s="53"/>
      <c r="U508" s="53"/>
      <c r="V508" s="53"/>
    </row>
    <row r="509" spans="1:22" s="51" customFormat="1" x14ac:dyDescent="0.2">
      <c r="A509" s="51" t="s">
        <v>401</v>
      </c>
      <c r="B509" s="66" t="s">
        <v>132</v>
      </c>
      <c r="C509" s="51" t="s">
        <v>133</v>
      </c>
      <c r="D509" s="56">
        <v>0</v>
      </c>
      <c r="E509" s="56">
        <v>0</v>
      </c>
      <c r="F509" s="56">
        <v>0</v>
      </c>
      <c r="G509" s="56">
        <v>4500</v>
      </c>
      <c r="H509" s="56">
        <v>0</v>
      </c>
      <c r="I509" s="56">
        <f t="shared" si="45"/>
        <v>4500</v>
      </c>
      <c r="J509" s="56">
        <f t="shared" si="46"/>
        <v>-4500</v>
      </c>
      <c r="K509" s="57" t="str">
        <f t="shared" si="47"/>
        <v>NA</v>
      </c>
      <c r="L509" s="57" t="str">
        <f t="shared" si="48"/>
        <v>NA</v>
      </c>
      <c r="M509" s="57" t="str">
        <f t="shared" si="49"/>
        <v>NA</v>
      </c>
      <c r="R509" s="53"/>
      <c r="S509" s="53"/>
      <c r="T509" s="53"/>
      <c r="U509" s="53"/>
      <c r="V509" s="53"/>
    </row>
    <row r="510" spans="1:22" s="51" customFormat="1" x14ac:dyDescent="0.2">
      <c r="B510" s="66" t="s">
        <v>275</v>
      </c>
      <c r="C510" s="51" t="s">
        <v>276</v>
      </c>
      <c r="D510" s="56">
        <v>335000</v>
      </c>
      <c r="E510" s="56">
        <v>335000</v>
      </c>
      <c r="F510" s="56">
        <v>0</v>
      </c>
      <c r="G510" s="56">
        <v>0</v>
      </c>
      <c r="H510" s="56">
        <v>0</v>
      </c>
      <c r="I510" s="56">
        <f t="shared" si="45"/>
        <v>0</v>
      </c>
      <c r="J510" s="56">
        <f t="shared" si="46"/>
        <v>335000</v>
      </c>
      <c r="K510" s="57">
        <f t="shared" si="47"/>
        <v>1</v>
      </c>
      <c r="L510" s="57">
        <f t="shared" si="48"/>
        <v>-1</v>
      </c>
      <c r="M510" s="57">
        <f t="shared" si="49"/>
        <v>-1</v>
      </c>
      <c r="R510" s="53"/>
      <c r="S510" s="53"/>
      <c r="T510" s="53"/>
      <c r="U510" s="53"/>
      <c r="V510" s="53"/>
    </row>
    <row r="511" spans="1:22" s="51" customFormat="1" x14ac:dyDescent="0.2">
      <c r="B511" s="66" t="s">
        <v>156</v>
      </c>
      <c r="C511" s="51" t="s">
        <v>157</v>
      </c>
      <c r="D511" s="56">
        <v>0</v>
      </c>
      <c r="E511" s="56">
        <v>0</v>
      </c>
      <c r="F511" s="56">
        <v>0</v>
      </c>
      <c r="G511" s="56">
        <v>299.24999999999994</v>
      </c>
      <c r="H511" s="56">
        <v>0</v>
      </c>
      <c r="I511" s="56">
        <f t="shared" si="45"/>
        <v>299.24999999999994</v>
      </c>
      <c r="J511" s="56">
        <f t="shared" si="46"/>
        <v>-299.24999999999994</v>
      </c>
      <c r="K511" s="57" t="str">
        <f t="shared" si="47"/>
        <v>NA</v>
      </c>
      <c r="L511" s="57" t="str">
        <f t="shared" si="48"/>
        <v>NA</v>
      </c>
      <c r="M511" s="57" t="str">
        <f t="shared" si="49"/>
        <v>NA</v>
      </c>
      <c r="R511" s="53"/>
      <c r="S511" s="53"/>
      <c r="T511" s="53"/>
      <c r="U511" s="53"/>
      <c r="V511" s="53"/>
    </row>
    <row r="512" spans="1:22" s="51" customFormat="1" x14ac:dyDescent="0.2">
      <c r="B512" s="66" t="s">
        <v>211</v>
      </c>
      <c r="C512" s="51" t="s">
        <v>212</v>
      </c>
      <c r="D512" s="56">
        <v>0</v>
      </c>
      <c r="E512" s="56">
        <v>0</v>
      </c>
      <c r="F512" s="56">
        <v>0</v>
      </c>
      <c r="G512" s="56">
        <v>0</v>
      </c>
      <c r="H512" s="56">
        <v>0</v>
      </c>
      <c r="I512" s="56">
        <f t="shared" si="45"/>
        <v>0</v>
      </c>
      <c r="J512" s="56">
        <f t="shared" si="46"/>
        <v>0</v>
      </c>
      <c r="K512" s="57" t="str">
        <f t="shared" si="47"/>
        <v>NA</v>
      </c>
      <c r="L512" s="57" t="str">
        <f t="shared" si="48"/>
        <v>NA</v>
      </c>
      <c r="M512" s="57" t="str">
        <f t="shared" si="49"/>
        <v>NA</v>
      </c>
      <c r="R512" s="53"/>
      <c r="S512" s="53"/>
      <c r="T512" s="53"/>
      <c r="U512" s="53"/>
      <c r="V512" s="53"/>
    </row>
    <row r="513" spans="1:22" s="51" customFormat="1" x14ac:dyDescent="0.2">
      <c r="A513" s="63" t="s">
        <v>402</v>
      </c>
      <c r="B513" s="68"/>
      <c r="C513" s="63"/>
      <c r="D513" s="64">
        <v>335000</v>
      </c>
      <c r="E513" s="64">
        <v>335000</v>
      </c>
      <c r="F513" s="64">
        <v>0</v>
      </c>
      <c r="G513" s="64">
        <v>4799.25</v>
      </c>
      <c r="H513" s="64">
        <v>0</v>
      </c>
      <c r="I513" s="64">
        <f t="shared" si="45"/>
        <v>4799.25</v>
      </c>
      <c r="J513" s="64">
        <f t="shared" si="46"/>
        <v>330200.75</v>
      </c>
      <c r="K513" s="65">
        <f t="shared" si="47"/>
        <v>0.98567388059701488</v>
      </c>
      <c r="L513" s="65">
        <f t="shared" si="48"/>
        <v>-1</v>
      </c>
      <c r="M513" s="65">
        <f t="shared" si="49"/>
        <v>-0.96561731343283586</v>
      </c>
      <c r="R513" s="53"/>
      <c r="S513" s="53"/>
      <c r="T513" s="53"/>
      <c r="U513" s="53"/>
      <c r="V513" s="53"/>
    </row>
    <row r="514" spans="1:22" s="51" customFormat="1" x14ac:dyDescent="0.2">
      <c r="A514" s="51" t="s">
        <v>403</v>
      </c>
      <c r="B514" s="66" t="s">
        <v>318</v>
      </c>
      <c r="C514" s="51" t="s">
        <v>319</v>
      </c>
      <c r="D514" s="56">
        <v>39282.44</v>
      </c>
      <c r="E514" s="56">
        <v>39282.44</v>
      </c>
      <c r="F514" s="56">
        <v>0</v>
      </c>
      <c r="G514" s="56">
        <v>0</v>
      </c>
      <c r="H514" s="56">
        <v>0</v>
      </c>
      <c r="I514" s="56">
        <f t="shared" si="45"/>
        <v>0</v>
      </c>
      <c r="J514" s="56">
        <f t="shared" si="46"/>
        <v>39282.44</v>
      </c>
      <c r="K514" s="57">
        <f t="shared" si="47"/>
        <v>1</v>
      </c>
      <c r="L514" s="57">
        <f t="shared" si="48"/>
        <v>-1</v>
      </c>
      <c r="M514" s="57">
        <f t="shared" si="49"/>
        <v>-1</v>
      </c>
      <c r="R514" s="53"/>
      <c r="S514" s="53"/>
      <c r="T514" s="53"/>
      <c r="U514" s="53"/>
      <c r="V514" s="53"/>
    </row>
    <row r="515" spans="1:22" s="51" customFormat="1" x14ac:dyDescent="0.2">
      <c r="B515" s="66" t="s">
        <v>132</v>
      </c>
      <c r="C515" s="51" t="s">
        <v>133</v>
      </c>
      <c r="D515" s="56">
        <v>0</v>
      </c>
      <c r="E515" s="56">
        <v>0</v>
      </c>
      <c r="F515" s="56">
        <v>56539</v>
      </c>
      <c r="G515" s="56">
        <v>56539</v>
      </c>
      <c r="H515" s="56">
        <v>0</v>
      </c>
      <c r="I515" s="56">
        <f t="shared" si="45"/>
        <v>56539</v>
      </c>
      <c r="J515" s="56">
        <f t="shared" si="46"/>
        <v>-56539</v>
      </c>
      <c r="K515" s="57" t="str">
        <f t="shared" si="47"/>
        <v>NA</v>
      </c>
      <c r="L515" s="57" t="str">
        <f t="shared" si="48"/>
        <v>NA</v>
      </c>
      <c r="M515" s="57" t="str">
        <f t="shared" si="49"/>
        <v>NA</v>
      </c>
      <c r="R515" s="53"/>
      <c r="S515" s="53"/>
      <c r="T515" s="53"/>
      <c r="U515" s="53"/>
      <c r="V515" s="53"/>
    </row>
    <row r="516" spans="1:22" s="51" customFormat="1" x14ac:dyDescent="0.2">
      <c r="B516" s="66" t="s">
        <v>138</v>
      </c>
      <c r="C516" s="51" t="s">
        <v>139</v>
      </c>
      <c r="D516" s="56">
        <v>13500</v>
      </c>
      <c r="E516" s="56">
        <v>13500</v>
      </c>
      <c r="F516" s="56">
        <v>8549.92</v>
      </c>
      <c r="G516" s="56">
        <v>8549.92</v>
      </c>
      <c r="H516" s="56">
        <v>0</v>
      </c>
      <c r="I516" s="56">
        <f t="shared" si="45"/>
        <v>8549.92</v>
      </c>
      <c r="J516" s="56">
        <f t="shared" si="46"/>
        <v>4950.08</v>
      </c>
      <c r="K516" s="57">
        <f t="shared" si="47"/>
        <v>0.36667259259259261</v>
      </c>
      <c r="L516" s="57">
        <f t="shared" si="48"/>
        <v>-0.36667259259259261</v>
      </c>
      <c r="M516" s="57">
        <f t="shared" si="49"/>
        <v>0.51998577777777777</v>
      </c>
      <c r="R516" s="53"/>
      <c r="S516" s="53"/>
      <c r="T516" s="53"/>
      <c r="U516" s="53"/>
      <c r="V516" s="53"/>
    </row>
    <row r="517" spans="1:22" s="51" customFormat="1" x14ac:dyDescent="0.2">
      <c r="B517" s="66" t="s">
        <v>140</v>
      </c>
      <c r="C517" s="51" t="s">
        <v>141</v>
      </c>
      <c r="D517" s="56">
        <v>0</v>
      </c>
      <c r="E517" s="56">
        <v>0</v>
      </c>
      <c r="F517" s="56">
        <v>787.83</v>
      </c>
      <c r="G517" s="56">
        <v>787.83</v>
      </c>
      <c r="H517" s="56">
        <v>0</v>
      </c>
      <c r="I517" s="56">
        <f t="shared" si="45"/>
        <v>787.83</v>
      </c>
      <c r="J517" s="56">
        <f t="shared" si="46"/>
        <v>-787.83</v>
      </c>
      <c r="K517" s="57" t="str">
        <f t="shared" si="47"/>
        <v>NA</v>
      </c>
      <c r="L517" s="57" t="str">
        <f t="shared" si="48"/>
        <v>NA</v>
      </c>
      <c r="M517" s="57" t="str">
        <f t="shared" si="49"/>
        <v>NA</v>
      </c>
      <c r="R517" s="53"/>
      <c r="S517" s="53"/>
      <c r="T517" s="53"/>
      <c r="U517" s="53"/>
      <c r="V517" s="53"/>
    </row>
    <row r="518" spans="1:22" s="51" customFormat="1" x14ac:dyDescent="0.2">
      <c r="B518" s="66" t="s">
        <v>142</v>
      </c>
      <c r="C518" s="51" t="s">
        <v>143</v>
      </c>
      <c r="D518" s="56">
        <v>7848.63</v>
      </c>
      <c r="E518" s="56">
        <v>7848.63</v>
      </c>
      <c r="F518" s="56">
        <v>0</v>
      </c>
      <c r="G518" s="56">
        <v>0</v>
      </c>
      <c r="H518" s="56">
        <v>0</v>
      </c>
      <c r="I518" s="56">
        <f t="shared" si="45"/>
        <v>0</v>
      </c>
      <c r="J518" s="56">
        <f t="shared" si="46"/>
        <v>7848.63</v>
      </c>
      <c r="K518" s="57">
        <f t="shared" si="47"/>
        <v>1</v>
      </c>
      <c r="L518" s="57">
        <f t="shared" si="48"/>
        <v>-1</v>
      </c>
      <c r="M518" s="57">
        <f t="shared" si="49"/>
        <v>-1</v>
      </c>
      <c r="R518" s="53"/>
      <c r="S518" s="53"/>
      <c r="T518" s="53"/>
      <c r="U518" s="53"/>
      <c r="V518" s="53"/>
    </row>
    <row r="519" spans="1:22" s="51" customFormat="1" x14ac:dyDescent="0.2">
      <c r="B519" s="66" t="s">
        <v>156</v>
      </c>
      <c r="C519" s="51" t="s">
        <v>157</v>
      </c>
      <c r="D519" s="56">
        <v>1040.98</v>
      </c>
      <c r="E519" s="56">
        <v>1040.98</v>
      </c>
      <c r="F519" s="56">
        <v>0</v>
      </c>
      <c r="G519" s="56">
        <v>0</v>
      </c>
      <c r="H519" s="56">
        <v>0</v>
      </c>
      <c r="I519" s="56">
        <f t="shared" si="45"/>
        <v>0</v>
      </c>
      <c r="J519" s="56">
        <f t="shared" si="46"/>
        <v>1040.98</v>
      </c>
      <c r="K519" s="57">
        <f t="shared" si="47"/>
        <v>1</v>
      </c>
      <c r="L519" s="57">
        <f t="shared" si="48"/>
        <v>-1</v>
      </c>
      <c r="M519" s="57">
        <f t="shared" si="49"/>
        <v>-1</v>
      </c>
      <c r="R519" s="53"/>
      <c r="S519" s="53"/>
      <c r="T519" s="53"/>
      <c r="U519" s="53"/>
      <c r="V519" s="53"/>
    </row>
    <row r="520" spans="1:22" s="51" customFormat="1" x14ac:dyDescent="0.2">
      <c r="A520" s="63" t="s">
        <v>404</v>
      </c>
      <c r="B520" s="68"/>
      <c r="C520" s="63"/>
      <c r="D520" s="64">
        <v>61672.05</v>
      </c>
      <c r="E520" s="64">
        <v>61672.05</v>
      </c>
      <c r="F520" s="64">
        <v>65876.75</v>
      </c>
      <c r="G520" s="64">
        <v>65876.75</v>
      </c>
      <c r="H520" s="64">
        <v>0</v>
      </c>
      <c r="I520" s="64">
        <f t="shared" si="45"/>
        <v>65876.75</v>
      </c>
      <c r="J520" s="64">
        <f t="shared" si="46"/>
        <v>-4204.6999999999971</v>
      </c>
      <c r="K520" s="65">
        <f t="shared" si="47"/>
        <v>-6.8178372536667697E-2</v>
      </c>
      <c r="L520" s="65">
        <f t="shared" si="48"/>
        <v>6.8178372536667697E-2</v>
      </c>
      <c r="M520" s="65">
        <f t="shared" si="49"/>
        <v>1.5636280940880023</v>
      </c>
      <c r="R520" s="53"/>
      <c r="S520" s="53"/>
      <c r="T520" s="53"/>
      <c r="U520" s="53"/>
      <c r="V520" s="53"/>
    </row>
    <row r="521" spans="1:22" s="51" customFormat="1" x14ac:dyDescent="0.2">
      <c r="A521" s="51" t="s">
        <v>495</v>
      </c>
      <c r="B521" s="66" t="s">
        <v>130</v>
      </c>
      <c r="C521" s="51" t="s">
        <v>131</v>
      </c>
      <c r="D521" s="56"/>
      <c r="E521" s="56"/>
      <c r="F521" s="56">
        <v>0</v>
      </c>
      <c r="G521" s="56">
        <v>0</v>
      </c>
      <c r="H521" s="56">
        <v>0</v>
      </c>
      <c r="I521" s="56">
        <f t="shared" si="45"/>
        <v>0</v>
      </c>
      <c r="J521" s="56">
        <f t="shared" si="46"/>
        <v>0</v>
      </c>
      <c r="K521" s="57" t="str">
        <f t="shared" si="47"/>
        <v>NA</v>
      </c>
      <c r="L521" s="57" t="str">
        <f t="shared" si="48"/>
        <v>NA</v>
      </c>
      <c r="M521" s="57" t="str">
        <f t="shared" si="49"/>
        <v>NA</v>
      </c>
      <c r="R521" s="53"/>
      <c r="S521" s="53"/>
      <c r="T521" s="53"/>
      <c r="U521" s="53"/>
      <c r="V521" s="53"/>
    </row>
    <row r="522" spans="1:22" s="51" customFormat="1" x14ac:dyDescent="0.2">
      <c r="B522" s="66" t="s">
        <v>132</v>
      </c>
      <c r="C522" s="51" t="s">
        <v>133</v>
      </c>
      <c r="D522" s="56">
        <v>0</v>
      </c>
      <c r="E522" s="56">
        <v>0</v>
      </c>
      <c r="F522" s="56">
        <v>0</v>
      </c>
      <c r="G522" s="56">
        <v>0</v>
      </c>
      <c r="H522" s="56">
        <v>0</v>
      </c>
      <c r="I522" s="56">
        <f t="shared" si="45"/>
        <v>0</v>
      </c>
      <c r="J522" s="56">
        <f t="shared" si="46"/>
        <v>0</v>
      </c>
      <c r="K522" s="57" t="str">
        <f t="shared" si="47"/>
        <v>NA</v>
      </c>
      <c r="L522" s="57" t="str">
        <f t="shared" si="48"/>
        <v>NA</v>
      </c>
      <c r="M522" s="57" t="str">
        <f t="shared" si="49"/>
        <v>NA</v>
      </c>
      <c r="R522" s="53"/>
      <c r="S522" s="53"/>
      <c r="T522" s="53"/>
      <c r="U522" s="53"/>
      <c r="V522" s="53"/>
    </row>
    <row r="523" spans="1:22" s="51" customFormat="1" x14ac:dyDescent="0.2">
      <c r="B523" s="66" t="s">
        <v>138</v>
      </c>
      <c r="C523" s="51" t="s">
        <v>139</v>
      </c>
      <c r="D523" s="56"/>
      <c r="E523" s="56"/>
      <c r="F523" s="56">
        <v>0</v>
      </c>
      <c r="G523" s="56">
        <v>0</v>
      </c>
      <c r="H523" s="56">
        <v>0</v>
      </c>
      <c r="I523" s="56">
        <f t="shared" si="45"/>
        <v>0</v>
      </c>
      <c r="J523" s="56">
        <f t="shared" si="46"/>
        <v>0</v>
      </c>
      <c r="K523" s="57" t="str">
        <f t="shared" si="47"/>
        <v>NA</v>
      </c>
      <c r="L523" s="57" t="str">
        <f t="shared" si="48"/>
        <v>NA</v>
      </c>
      <c r="M523" s="57" t="str">
        <f t="shared" si="49"/>
        <v>NA</v>
      </c>
      <c r="R523" s="53"/>
      <c r="S523" s="53"/>
      <c r="T523" s="53"/>
      <c r="U523" s="53"/>
      <c r="V523" s="53"/>
    </row>
    <row r="524" spans="1:22" s="51" customFormat="1" x14ac:dyDescent="0.2">
      <c r="B524" s="66" t="s">
        <v>142</v>
      </c>
      <c r="C524" s="51" t="s">
        <v>143</v>
      </c>
      <c r="D524" s="56"/>
      <c r="E524" s="56"/>
      <c r="F524" s="56">
        <v>0</v>
      </c>
      <c r="G524" s="56">
        <v>0</v>
      </c>
      <c r="H524" s="56">
        <v>0</v>
      </c>
      <c r="I524" s="56">
        <f t="shared" si="45"/>
        <v>0</v>
      </c>
      <c r="J524" s="56">
        <f t="shared" si="46"/>
        <v>0</v>
      </c>
      <c r="K524" s="57" t="str">
        <f t="shared" si="47"/>
        <v>NA</v>
      </c>
      <c r="L524" s="57" t="str">
        <f t="shared" si="48"/>
        <v>NA</v>
      </c>
      <c r="M524" s="57" t="str">
        <f t="shared" si="49"/>
        <v>NA</v>
      </c>
      <c r="R524" s="53"/>
      <c r="S524" s="53"/>
      <c r="T524" s="53"/>
      <c r="U524" s="53"/>
      <c r="V524" s="53"/>
    </row>
    <row r="525" spans="1:22" s="51" customFormat="1" x14ac:dyDescent="0.2">
      <c r="B525" s="66" t="s">
        <v>156</v>
      </c>
      <c r="C525" s="51" t="s">
        <v>157</v>
      </c>
      <c r="D525" s="56">
        <v>0</v>
      </c>
      <c r="E525" s="56">
        <v>0</v>
      </c>
      <c r="F525" s="56">
        <v>0</v>
      </c>
      <c r="G525" s="56">
        <v>0</v>
      </c>
      <c r="H525" s="56">
        <v>0</v>
      </c>
      <c r="I525" s="56">
        <f t="shared" ref="I525:I537" si="50">SUM(G525:H525)</f>
        <v>0</v>
      </c>
      <c r="J525" s="56">
        <f t="shared" ref="J525:J537" si="51">E525-I525</f>
        <v>0</v>
      </c>
      <c r="K525" s="57" t="str">
        <f t="shared" ref="K525:K537" si="52">IF(E525=0,"NA",J525/E525)</f>
        <v>NA</v>
      </c>
      <c r="L525" s="57" t="str">
        <f t="shared" ref="L525:L537" si="53">IF(E525=0,"NA",(  ( F525 - (E525/$L$6)) / (E525/$L$6)))</f>
        <v>NA</v>
      </c>
      <c r="M525" s="57" t="str">
        <f t="shared" ref="M525:M537" si="54">IF(E525=0,"NA",(  ( G525 - ($M$6*(E525/12))) / ($M$6*(E525/12))))</f>
        <v>NA</v>
      </c>
      <c r="R525" s="53"/>
      <c r="S525" s="53"/>
      <c r="T525" s="53"/>
      <c r="U525" s="53"/>
      <c r="V525" s="53"/>
    </row>
    <row r="526" spans="1:22" s="51" customFormat="1" x14ac:dyDescent="0.2">
      <c r="B526" s="66" t="s">
        <v>380</v>
      </c>
      <c r="C526" s="51" t="s">
        <v>381</v>
      </c>
      <c r="D526" s="56">
        <v>0</v>
      </c>
      <c r="E526" s="56">
        <v>0</v>
      </c>
      <c r="F526" s="56">
        <v>0</v>
      </c>
      <c r="G526" s="56">
        <v>0</v>
      </c>
      <c r="H526" s="56">
        <v>0</v>
      </c>
      <c r="I526" s="56">
        <f t="shared" si="50"/>
        <v>0</v>
      </c>
      <c r="J526" s="56">
        <f t="shared" si="51"/>
        <v>0</v>
      </c>
      <c r="K526" s="57" t="str">
        <f t="shared" si="52"/>
        <v>NA</v>
      </c>
      <c r="L526" s="57" t="str">
        <f t="shared" si="53"/>
        <v>NA</v>
      </c>
      <c r="M526" s="57" t="str">
        <f t="shared" si="54"/>
        <v>NA</v>
      </c>
      <c r="R526" s="53"/>
      <c r="S526" s="53"/>
      <c r="T526" s="53"/>
      <c r="U526" s="53"/>
      <c r="V526" s="53"/>
    </row>
    <row r="527" spans="1:22" s="51" customFormat="1" x14ac:dyDescent="0.2">
      <c r="B527" s="66" t="s">
        <v>207</v>
      </c>
      <c r="C527" s="51" t="s">
        <v>208</v>
      </c>
      <c r="D527" s="56">
        <v>0</v>
      </c>
      <c r="E527" s="56">
        <v>0</v>
      </c>
      <c r="F527" s="56">
        <v>0</v>
      </c>
      <c r="G527" s="56">
        <v>0</v>
      </c>
      <c r="H527" s="56">
        <v>0</v>
      </c>
      <c r="I527" s="56">
        <f t="shared" si="50"/>
        <v>0</v>
      </c>
      <c r="J527" s="56">
        <f t="shared" si="51"/>
        <v>0</v>
      </c>
      <c r="K527" s="57" t="str">
        <f t="shared" si="52"/>
        <v>NA</v>
      </c>
      <c r="L527" s="57" t="str">
        <f t="shared" si="53"/>
        <v>NA</v>
      </c>
      <c r="M527" s="57" t="str">
        <f t="shared" si="54"/>
        <v>NA</v>
      </c>
      <c r="R527" s="53"/>
      <c r="S527" s="53"/>
      <c r="T527" s="53"/>
      <c r="U527" s="53"/>
      <c r="V527" s="53"/>
    </row>
    <row r="528" spans="1:22" s="51" customFormat="1" x14ac:dyDescent="0.2">
      <c r="B528" s="66" t="s">
        <v>209</v>
      </c>
      <c r="C528" s="51" t="s">
        <v>210</v>
      </c>
      <c r="D528" s="56">
        <v>0</v>
      </c>
      <c r="E528" s="56">
        <v>0</v>
      </c>
      <c r="F528" s="56">
        <v>0</v>
      </c>
      <c r="G528" s="56">
        <v>0</v>
      </c>
      <c r="H528" s="56">
        <v>0</v>
      </c>
      <c r="I528" s="56">
        <f t="shared" si="50"/>
        <v>0</v>
      </c>
      <c r="J528" s="56">
        <f t="shared" si="51"/>
        <v>0</v>
      </c>
      <c r="K528" s="57" t="str">
        <f t="shared" si="52"/>
        <v>NA</v>
      </c>
      <c r="L528" s="57" t="str">
        <f t="shared" si="53"/>
        <v>NA</v>
      </c>
      <c r="M528" s="57" t="str">
        <f t="shared" si="54"/>
        <v>NA</v>
      </c>
      <c r="R528" s="53"/>
      <c r="S528" s="53"/>
      <c r="T528" s="53"/>
      <c r="U528" s="53"/>
      <c r="V528" s="53"/>
    </row>
    <row r="529" spans="1:25" s="51" customFormat="1" x14ac:dyDescent="0.2">
      <c r="B529" s="66" t="s">
        <v>211</v>
      </c>
      <c r="C529" s="51" t="s">
        <v>212</v>
      </c>
      <c r="D529" s="56">
        <v>0</v>
      </c>
      <c r="E529" s="56">
        <v>0</v>
      </c>
      <c r="F529" s="56">
        <v>0</v>
      </c>
      <c r="G529" s="56">
        <v>0</v>
      </c>
      <c r="H529" s="56">
        <v>0</v>
      </c>
      <c r="I529" s="56">
        <f t="shared" si="50"/>
        <v>0</v>
      </c>
      <c r="J529" s="56">
        <f t="shared" si="51"/>
        <v>0</v>
      </c>
      <c r="K529" s="57" t="str">
        <f t="shared" si="52"/>
        <v>NA</v>
      </c>
      <c r="L529" s="57" t="str">
        <f t="shared" si="53"/>
        <v>NA</v>
      </c>
      <c r="M529" s="57" t="str">
        <f t="shared" si="54"/>
        <v>NA</v>
      </c>
      <c r="R529" s="53"/>
      <c r="S529" s="53"/>
      <c r="T529" s="53"/>
      <c r="U529" s="53"/>
      <c r="V529" s="53"/>
    </row>
    <row r="530" spans="1:25" s="51" customFormat="1" x14ac:dyDescent="0.2">
      <c r="A530" s="63" t="s">
        <v>496</v>
      </c>
      <c r="B530" s="68"/>
      <c r="C530" s="63"/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f t="shared" si="50"/>
        <v>0</v>
      </c>
      <c r="J530" s="64">
        <f t="shared" si="51"/>
        <v>0</v>
      </c>
      <c r="K530" s="65" t="str">
        <f t="shared" si="52"/>
        <v>NA</v>
      </c>
      <c r="L530" s="65" t="str">
        <f t="shared" si="53"/>
        <v>NA</v>
      </c>
      <c r="M530" s="65" t="str">
        <f t="shared" si="54"/>
        <v>NA</v>
      </c>
      <c r="R530" s="53"/>
      <c r="S530" s="53"/>
      <c r="T530" s="53"/>
      <c r="U530" s="53"/>
      <c r="V530" s="53"/>
    </row>
    <row r="531" spans="1:25" s="51" customFormat="1" x14ac:dyDescent="0.2">
      <c r="A531" s="51" t="s">
        <v>32</v>
      </c>
      <c r="B531" s="66" t="s">
        <v>217</v>
      </c>
      <c r="C531" s="51" t="s">
        <v>218</v>
      </c>
      <c r="D531" s="56">
        <v>0</v>
      </c>
      <c r="E531" s="56">
        <v>0</v>
      </c>
      <c r="F531" s="56">
        <v>0</v>
      </c>
      <c r="G531" s="56">
        <v>0</v>
      </c>
      <c r="H531" s="56">
        <v>0</v>
      </c>
      <c r="I531" s="56">
        <f t="shared" si="50"/>
        <v>0</v>
      </c>
      <c r="J531" s="56">
        <f t="shared" si="51"/>
        <v>0</v>
      </c>
      <c r="K531" s="57" t="str">
        <f t="shared" si="52"/>
        <v>NA</v>
      </c>
      <c r="L531" s="57" t="str">
        <f t="shared" si="53"/>
        <v>NA</v>
      </c>
      <c r="M531" s="57" t="str">
        <f t="shared" si="54"/>
        <v>NA</v>
      </c>
      <c r="R531" s="53"/>
      <c r="S531" s="53"/>
      <c r="T531" s="53"/>
      <c r="U531" s="53"/>
      <c r="V531" s="53"/>
    </row>
    <row r="532" spans="1:25" s="51" customFormat="1" x14ac:dyDescent="0.2">
      <c r="B532" s="66" t="s">
        <v>33</v>
      </c>
      <c r="C532" s="51" t="s">
        <v>34</v>
      </c>
      <c r="D532" s="56">
        <v>8341293.6000000006</v>
      </c>
      <c r="E532" s="56">
        <v>8341293.6000000006</v>
      </c>
      <c r="F532" s="56">
        <v>0</v>
      </c>
      <c r="G532" s="56">
        <v>618765.78</v>
      </c>
      <c r="H532" s="56">
        <v>0</v>
      </c>
      <c r="I532" s="56">
        <f t="shared" si="50"/>
        <v>618765.78</v>
      </c>
      <c r="J532" s="56">
        <f t="shared" si="51"/>
        <v>7722527.8200000003</v>
      </c>
      <c r="K532" s="57">
        <f t="shared" si="52"/>
        <v>0.92581896649699513</v>
      </c>
      <c r="L532" s="57">
        <f t="shared" si="53"/>
        <v>-1</v>
      </c>
      <c r="M532" s="57">
        <f t="shared" si="54"/>
        <v>-0.8219655195927883</v>
      </c>
      <c r="R532" s="53"/>
      <c r="S532" s="53"/>
      <c r="T532" s="53"/>
      <c r="U532" s="53"/>
      <c r="V532" s="53"/>
    </row>
    <row r="533" spans="1:25" s="51" customFormat="1" x14ac:dyDescent="0.2">
      <c r="B533" s="66" t="s">
        <v>392</v>
      </c>
      <c r="C533" s="51" t="s">
        <v>393</v>
      </c>
      <c r="D533" s="56">
        <v>0</v>
      </c>
      <c r="E533" s="56">
        <v>0</v>
      </c>
      <c r="F533" s="56">
        <v>0</v>
      </c>
      <c r="G533" s="56">
        <v>0</v>
      </c>
      <c r="H533" s="56">
        <v>0</v>
      </c>
      <c r="I533" s="56">
        <f t="shared" si="50"/>
        <v>0</v>
      </c>
      <c r="J533" s="56">
        <f t="shared" si="51"/>
        <v>0</v>
      </c>
      <c r="K533" s="57" t="str">
        <f t="shared" si="52"/>
        <v>NA</v>
      </c>
      <c r="L533" s="57" t="str">
        <f t="shared" si="53"/>
        <v>NA</v>
      </c>
      <c r="M533" s="57" t="str">
        <f t="shared" si="54"/>
        <v>NA</v>
      </c>
      <c r="R533" s="53"/>
      <c r="S533" s="53"/>
      <c r="T533" s="53"/>
      <c r="U533" s="53"/>
      <c r="V533" s="53"/>
    </row>
    <row r="534" spans="1:25" s="51" customFormat="1" x14ac:dyDescent="0.2">
      <c r="A534" s="63" t="s">
        <v>35</v>
      </c>
      <c r="B534" s="68"/>
      <c r="C534" s="63"/>
      <c r="D534" s="64">
        <v>8341293.6000000006</v>
      </c>
      <c r="E534" s="64">
        <v>8341293.6000000006</v>
      </c>
      <c r="F534" s="64">
        <v>0</v>
      </c>
      <c r="G534" s="64">
        <v>618765.78</v>
      </c>
      <c r="H534" s="64">
        <v>0</v>
      </c>
      <c r="I534" s="64">
        <f t="shared" si="50"/>
        <v>618765.78</v>
      </c>
      <c r="J534" s="64">
        <f t="shared" si="51"/>
        <v>7722527.8200000003</v>
      </c>
      <c r="K534" s="65">
        <f t="shared" si="52"/>
        <v>0.92581896649699513</v>
      </c>
      <c r="L534" s="65">
        <f t="shared" si="53"/>
        <v>-1</v>
      </c>
      <c r="M534" s="65">
        <f t="shared" si="54"/>
        <v>-0.8219655195927883</v>
      </c>
      <c r="R534" s="53"/>
      <c r="S534" s="53"/>
      <c r="T534" s="53"/>
      <c r="U534" s="53"/>
      <c r="V534" s="53"/>
    </row>
    <row r="535" spans="1:25" s="51" customFormat="1" x14ac:dyDescent="0.2">
      <c r="A535" s="51" t="s">
        <v>36</v>
      </c>
      <c r="B535" s="66" t="s">
        <v>30</v>
      </c>
      <c r="C535" s="51" t="s">
        <v>31</v>
      </c>
      <c r="D535" s="56">
        <v>0</v>
      </c>
      <c r="E535" s="56">
        <v>0</v>
      </c>
      <c r="F535" s="56">
        <v>0</v>
      </c>
      <c r="G535" s="56">
        <v>0</v>
      </c>
      <c r="H535" s="56">
        <v>0</v>
      </c>
      <c r="I535" s="56">
        <f t="shared" si="50"/>
        <v>0</v>
      </c>
      <c r="J535" s="56">
        <f t="shared" si="51"/>
        <v>0</v>
      </c>
      <c r="K535" s="57" t="str">
        <f t="shared" si="52"/>
        <v>NA</v>
      </c>
      <c r="L535" s="57" t="str">
        <f t="shared" si="53"/>
        <v>NA</v>
      </c>
      <c r="M535" s="57" t="str">
        <f t="shared" si="54"/>
        <v>NA</v>
      </c>
      <c r="R535" s="53"/>
      <c r="S535" s="53"/>
      <c r="T535" s="53"/>
      <c r="U535" s="53"/>
      <c r="V535" s="53"/>
    </row>
    <row r="536" spans="1:25" s="51" customFormat="1" x14ac:dyDescent="0.2">
      <c r="B536" s="66" t="s">
        <v>37</v>
      </c>
      <c r="C536" s="51" t="s">
        <v>38</v>
      </c>
      <c r="D536" s="56">
        <v>0</v>
      </c>
      <c r="E536" s="56">
        <v>0</v>
      </c>
      <c r="F536" s="56">
        <v>0</v>
      </c>
      <c r="G536" s="56">
        <v>0</v>
      </c>
      <c r="H536" s="56">
        <v>0</v>
      </c>
      <c r="I536" s="56">
        <f t="shared" si="50"/>
        <v>0</v>
      </c>
      <c r="J536" s="56">
        <f t="shared" si="51"/>
        <v>0</v>
      </c>
      <c r="K536" s="57" t="str">
        <f t="shared" si="52"/>
        <v>NA</v>
      </c>
      <c r="L536" s="57" t="str">
        <f t="shared" si="53"/>
        <v>NA</v>
      </c>
      <c r="M536" s="57" t="str">
        <f t="shared" si="54"/>
        <v>NA</v>
      </c>
      <c r="R536" s="53"/>
      <c r="S536" s="53"/>
      <c r="T536" s="53"/>
      <c r="U536" s="53"/>
      <c r="V536" s="53"/>
    </row>
    <row r="537" spans="1:25" s="51" customFormat="1" x14ac:dyDescent="0.2">
      <c r="A537" s="63" t="s">
        <v>39</v>
      </c>
      <c r="B537" s="68"/>
      <c r="C537" s="63"/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f t="shared" si="50"/>
        <v>0</v>
      </c>
      <c r="J537" s="64">
        <f t="shared" si="51"/>
        <v>0</v>
      </c>
      <c r="K537" s="65" t="str">
        <f t="shared" si="52"/>
        <v>NA</v>
      </c>
      <c r="L537" s="65" t="str">
        <f t="shared" si="53"/>
        <v>NA</v>
      </c>
      <c r="M537" s="65" t="str">
        <f t="shared" si="54"/>
        <v>NA</v>
      </c>
      <c r="R537" s="53"/>
      <c r="S537" s="53"/>
      <c r="T537" s="53"/>
      <c r="U537" s="53"/>
      <c r="V537" s="53"/>
    </row>
    <row r="538" spans="1:25" s="17" customFormat="1" x14ac:dyDescent="0.2">
      <c r="A538" s="23"/>
      <c r="B538" s="31"/>
      <c r="C538" s="23"/>
      <c r="D538" s="18"/>
      <c r="E538" s="18"/>
      <c r="F538" s="18"/>
      <c r="G538" s="18"/>
      <c r="H538" s="18"/>
      <c r="I538" s="18"/>
      <c r="J538" s="18"/>
      <c r="K538" s="37"/>
      <c r="L538" s="37"/>
      <c r="M538" s="37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</row>
    <row r="539" spans="1:25" ht="15.75" x14ac:dyDescent="0.25">
      <c r="A539" s="25" t="s">
        <v>11</v>
      </c>
      <c r="B539" s="32"/>
      <c r="C539" s="25"/>
      <c r="D539" s="6">
        <f>+D108+D159+D200+D213+D238+D288+D309+D342+D414+D455+D494+D508+D513+D520+D530+D534+D537</f>
        <v>1474367167.4399989</v>
      </c>
      <c r="E539" s="6">
        <f t="shared" ref="E539:J539" si="55">+E108+E159+E200+E213+E238+E288+E309+E342+E414+E455+E494+E508+E513+E520+E530+E534+E537</f>
        <v>1476429653.3599987</v>
      </c>
      <c r="F539" s="6">
        <f t="shared" si="55"/>
        <v>109224490.67</v>
      </c>
      <c r="G539" s="6">
        <f t="shared" si="55"/>
        <v>464068222.98999995</v>
      </c>
      <c r="H539" s="6">
        <f t="shared" si="55"/>
        <v>51730196.75</v>
      </c>
      <c r="I539" s="6">
        <f t="shared" si="55"/>
        <v>515798419.73999989</v>
      </c>
      <c r="J539" s="6">
        <f t="shared" si="55"/>
        <v>960631233.61999869</v>
      </c>
      <c r="K539" s="38">
        <f>IF(E539=0,"NA",J539/E539)</f>
        <v>0.65064477094037843</v>
      </c>
      <c r="L539" s="38">
        <f>IF(E539=0,"NA",(  ( F539 - (E539/$L$6)) / (E539/$L$6)))</f>
        <v>-0.92602120228252571</v>
      </c>
      <c r="M539" s="38">
        <f>IF(E539=0,"NA",(  ( G539 - ($M$6*(E539/12))) / ($M$6*(E539/12))))</f>
        <v>-0.24563711339626534</v>
      </c>
    </row>
    <row r="541" spans="1:25" x14ac:dyDescent="0.2">
      <c r="B541" s="67" t="s">
        <v>20</v>
      </c>
      <c r="C541" s="52" t="s">
        <v>21</v>
      </c>
    </row>
  </sheetData>
  <autoFilter ref="A7:M539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15"/>
  <sheetViews>
    <sheetView workbookViewId="0">
      <pane ySplit="7" topLeftCell="A8" activePane="bottomLeft" state="frozen"/>
      <selection activeCell="B36" sqref="B36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0" t="s">
        <v>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1">
        <v>45260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46</v>
      </c>
      <c r="B8" s="51" t="s">
        <v>55</v>
      </c>
      <c r="C8" s="51" t="s">
        <v>56</v>
      </c>
      <c r="D8" s="56">
        <v>50500</v>
      </c>
      <c r="E8" s="56">
        <v>50500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50500</v>
      </c>
      <c r="K8" s="57">
        <f>IF(E8=0,"NA",J8/E8)</f>
        <v>1</v>
      </c>
      <c r="L8" s="57">
        <f>IF(E8=0,"NA",(  ( F8 - (E8/$L$6)) / (E8/$L$6)))</f>
        <v>-1</v>
      </c>
      <c r="M8" s="57">
        <f>IF(E8=0,"NA",(  ( G8 - ($M$6*(E8/12))) / ($M$6*(E8/12))))</f>
        <v>-1</v>
      </c>
      <c r="R8" s="53"/>
      <c r="S8" s="53"/>
      <c r="T8" s="53"/>
      <c r="U8" s="53"/>
      <c r="V8" s="53"/>
    </row>
    <row r="9" spans="1:22" s="51" customFormat="1" x14ac:dyDescent="0.2">
      <c r="B9" s="51" t="s">
        <v>57</v>
      </c>
      <c r="C9" s="51" t="s">
        <v>58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:I11" si="2">SUM(G9:H9)</f>
        <v>0</v>
      </c>
      <c r="J9" s="56">
        <f t="shared" ref="J9:J11" si="3">E9-I9</f>
        <v>0</v>
      </c>
      <c r="K9" s="57" t="str">
        <f t="shared" ref="K9:K11" si="4">IF(E9=0,"NA",J9/E9)</f>
        <v>NA</v>
      </c>
      <c r="L9" s="57" t="str">
        <f t="shared" ref="L9:L11" si="5">IF(E9=0,"NA",(  ( F9 - (E9/$L$6)) / (E9/$L$6)))</f>
        <v>NA</v>
      </c>
      <c r="M9" s="57" t="str">
        <f t="shared" ref="M9:M11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415</v>
      </c>
      <c r="C10" s="51" t="s">
        <v>416</v>
      </c>
      <c r="D10" s="56">
        <v>5650</v>
      </c>
      <c r="E10" s="56">
        <v>5650</v>
      </c>
      <c r="F10" s="56">
        <v>0</v>
      </c>
      <c r="G10" s="56">
        <v>0</v>
      </c>
      <c r="H10" s="56">
        <v>0</v>
      </c>
      <c r="I10" s="56">
        <f t="shared" si="2"/>
        <v>0</v>
      </c>
      <c r="J10" s="56">
        <f t="shared" si="3"/>
        <v>5650</v>
      </c>
      <c r="K10" s="57">
        <f t="shared" si="4"/>
        <v>1</v>
      </c>
      <c r="L10" s="57">
        <f t="shared" si="5"/>
        <v>-1</v>
      </c>
      <c r="M10" s="57">
        <f t="shared" si="6"/>
        <v>-1</v>
      </c>
      <c r="R10" s="53"/>
      <c r="S10" s="53"/>
      <c r="T10" s="53"/>
      <c r="U10" s="53"/>
      <c r="V10" s="53"/>
    </row>
    <row r="11" spans="1:22" s="51" customFormat="1" x14ac:dyDescent="0.2">
      <c r="B11" s="51" t="s">
        <v>59</v>
      </c>
      <c r="C11" s="51" t="s">
        <v>60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si="2"/>
        <v>0</v>
      </c>
      <c r="J11" s="56">
        <f t="shared" si="3"/>
        <v>0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61</v>
      </c>
      <c r="C12" s="51" t="s">
        <v>62</v>
      </c>
      <c r="D12" s="56">
        <v>1800</v>
      </c>
      <c r="E12" s="56">
        <v>16800</v>
      </c>
      <c r="F12" s="56">
        <v>0</v>
      </c>
      <c r="G12" s="56">
        <v>0</v>
      </c>
      <c r="H12" s="56">
        <v>0</v>
      </c>
      <c r="I12" s="56">
        <f t="shared" ref="I12:I28" si="7">SUM(G12:H12)</f>
        <v>0</v>
      </c>
      <c r="J12" s="56">
        <f t="shared" ref="J12:J28" si="8">E12-I12</f>
        <v>16800</v>
      </c>
      <c r="K12" s="57">
        <f t="shared" ref="K12:K28" si="9">IF(E12=0,"NA",J12/E12)</f>
        <v>1</v>
      </c>
      <c r="L12" s="57">
        <f t="shared" ref="L12:L28" si="10">IF(E12=0,"NA",(  ( F12 - (E12/$L$6)) / (E12/$L$6)))</f>
        <v>-1</v>
      </c>
      <c r="M12" s="57">
        <f t="shared" ref="M12:M28" si="11">IF(E12=0,"NA",(  ( G12 - ($M$6*(E12/12))) / ($M$6*(E12/12))))</f>
        <v>-1</v>
      </c>
      <c r="R12" s="53"/>
      <c r="S12" s="53"/>
      <c r="T12" s="53"/>
      <c r="U12" s="53"/>
      <c r="V12" s="53"/>
    </row>
    <row r="13" spans="1:22" s="51" customFormat="1" x14ac:dyDescent="0.2">
      <c r="B13" s="51" t="s">
        <v>69</v>
      </c>
      <c r="C13" s="51" t="s">
        <v>70</v>
      </c>
      <c r="D13" s="56">
        <v>10333167.550000001</v>
      </c>
      <c r="E13" s="56">
        <v>10323688.58</v>
      </c>
      <c r="F13" s="56">
        <v>-330</v>
      </c>
      <c r="G13" s="56">
        <v>9750465.5899999961</v>
      </c>
      <c r="H13" s="56">
        <v>0</v>
      </c>
      <c r="I13" s="56">
        <f t="shared" si="7"/>
        <v>9750465.5899999961</v>
      </c>
      <c r="J13" s="56">
        <f t="shared" si="8"/>
        <v>573222.99000000395</v>
      </c>
      <c r="K13" s="57">
        <f t="shared" si="9"/>
        <v>5.5525017590176473E-2</v>
      </c>
      <c r="L13" s="57">
        <f t="shared" si="10"/>
        <v>-1.0000319653191243</v>
      </c>
      <c r="M13" s="57">
        <f t="shared" si="11"/>
        <v>1.2667399577835765</v>
      </c>
      <c r="R13" s="53"/>
      <c r="S13" s="53"/>
      <c r="T13" s="53"/>
      <c r="U13" s="53"/>
      <c r="V13" s="53"/>
    </row>
    <row r="14" spans="1:22" s="51" customFormat="1" x14ac:dyDescent="0.2">
      <c r="B14" s="51" t="s">
        <v>425</v>
      </c>
      <c r="C14" s="51" t="s">
        <v>426</v>
      </c>
      <c r="D14" s="56">
        <v>412268</v>
      </c>
      <c r="E14" s="56">
        <v>412268</v>
      </c>
      <c r="F14" s="56">
        <v>0</v>
      </c>
      <c r="G14" s="56">
        <v>82143.919999999984</v>
      </c>
      <c r="H14" s="56">
        <v>0</v>
      </c>
      <c r="I14" s="56">
        <f t="shared" si="7"/>
        <v>82143.919999999984</v>
      </c>
      <c r="J14" s="56">
        <f t="shared" si="8"/>
        <v>330124.08</v>
      </c>
      <c r="K14" s="57">
        <f t="shared" si="9"/>
        <v>0.80075116186558259</v>
      </c>
      <c r="L14" s="57">
        <f t="shared" si="10"/>
        <v>-1</v>
      </c>
      <c r="M14" s="57">
        <f t="shared" si="11"/>
        <v>-0.52180278847739825</v>
      </c>
      <c r="R14" s="53"/>
      <c r="S14" s="53"/>
      <c r="T14" s="53"/>
      <c r="U14" s="53"/>
      <c r="V14" s="53"/>
    </row>
    <row r="15" spans="1:22" s="51" customFormat="1" x14ac:dyDescent="0.2">
      <c r="B15" s="51" t="s">
        <v>413</v>
      </c>
      <c r="C15" s="51" t="s">
        <v>414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7"/>
        <v>0</v>
      </c>
      <c r="J15" s="56">
        <f t="shared" si="8"/>
        <v>0</v>
      </c>
      <c r="K15" s="57" t="str">
        <f t="shared" si="9"/>
        <v>NA</v>
      </c>
      <c r="L15" s="57" t="str">
        <f t="shared" si="10"/>
        <v>NA</v>
      </c>
      <c r="M15" s="57" t="str">
        <f t="shared" si="11"/>
        <v>NA</v>
      </c>
      <c r="R15" s="53"/>
      <c r="S15" s="53"/>
      <c r="T15" s="53"/>
      <c r="U15" s="53"/>
      <c r="V15" s="53"/>
    </row>
    <row r="16" spans="1:22" s="51" customFormat="1" x14ac:dyDescent="0.2">
      <c r="B16" s="51" t="s">
        <v>581</v>
      </c>
      <c r="C16" s="51" t="s">
        <v>582</v>
      </c>
      <c r="D16" s="56"/>
      <c r="E16" s="56"/>
      <c r="F16" s="56">
        <v>0</v>
      </c>
      <c r="G16" s="56">
        <v>0</v>
      </c>
      <c r="H16" s="56">
        <v>0</v>
      </c>
      <c r="I16" s="56">
        <f t="shared" si="7"/>
        <v>0</v>
      </c>
      <c r="J16" s="56">
        <f t="shared" si="8"/>
        <v>0</v>
      </c>
      <c r="K16" s="57" t="str">
        <f t="shared" si="9"/>
        <v>NA</v>
      </c>
      <c r="L16" s="57" t="str">
        <f t="shared" si="10"/>
        <v>NA</v>
      </c>
      <c r="M16" s="57" t="str">
        <f t="shared" si="11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405</v>
      </c>
      <c r="C17" s="51" t="s">
        <v>406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7"/>
        <v>0</v>
      </c>
      <c r="J17" s="56">
        <f t="shared" si="8"/>
        <v>0</v>
      </c>
      <c r="K17" s="57" t="str">
        <f t="shared" si="9"/>
        <v>NA</v>
      </c>
      <c r="L17" s="57" t="str">
        <f t="shared" si="10"/>
        <v>NA</v>
      </c>
      <c r="M17" s="57" t="str">
        <f t="shared" si="11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407</v>
      </c>
      <c r="C18" s="51" t="s">
        <v>408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7"/>
        <v>0</v>
      </c>
      <c r="J18" s="56">
        <f t="shared" si="8"/>
        <v>0</v>
      </c>
      <c r="K18" s="57" t="str">
        <f t="shared" si="9"/>
        <v>NA</v>
      </c>
      <c r="L18" s="57" t="str">
        <f t="shared" si="10"/>
        <v>NA</v>
      </c>
      <c r="M18" s="57" t="str">
        <f t="shared" si="11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409</v>
      </c>
      <c r="C19" s="51" t="s">
        <v>410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7"/>
        <v>0</v>
      </c>
      <c r="J19" s="56">
        <f t="shared" si="8"/>
        <v>0</v>
      </c>
      <c r="K19" s="57" t="str">
        <f t="shared" si="9"/>
        <v>NA</v>
      </c>
      <c r="L19" s="57" t="str">
        <f t="shared" si="10"/>
        <v>NA</v>
      </c>
      <c r="M19" s="57" t="str">
        <f t="shared" si="11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411</v>
      </c>
      <c r="C20" s="51" t="s">
        <v>412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7"/>
        <v>0</v>
      </c>
      <c r="J20" s="56">
        <f t="shared" si="8"/>
        <v>0</v>
      </c>
      <c r="K20" s="57" t="str">
        <f t="shared" si="9"/>
        <v>NA</v>
      </c>
      <c r="L20" s="57" t="str">
        <f t="shared" si="10"/>
        <v>NA</v>
      </c>
      <c r="M20" s="57" t="str">
        <f t="shared" si="11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417</v>
      </c>
      <c r="C21" s="51" t="s">
        <v>418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7"/>
        <v>0</v>
      </c>
      <c r="J21" s="56">
        <f t="shared" si="8"/>
        <v>0</v>
      </c>
      <c r="K21" s="57" t="str">
        <f t="shared" si="9"/>
        <v>NA</v>
      </c>
      <c r="L21" s="57" t="str">
        <f t="shared" si="10"/>
        <v>NA</v>
      </c>
      <c r="M21" s="57" t="str">
        <f t="shared" si="11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419</v>
      </c>
      <c r="C22" s="51" t="s">
        <v>420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si="7"/>
        <v>0</v>
      </c>
      <c r="J22" s="56">
        <f t="shared" si="8"/>
        <v>0</v>
      </c>
      <c r="K22" s="57" t="str">
        <f t="shared" si="9"/>
        <v>NA</v>
      </c>
      <c r="L22" s="57" t="str">
        <f t="shared" si="10"/>
        <v>NA</v>
      </c>
      <c r="M22" s="57" t="str">
        <f t="shared" si="11"/>
        <v>NA</v>
      </c>
      <c r="R22" s="53"/>
      <c r="S22" s="53"/>
      <c r="T22" s="53"/>
      <c r="U22" s="53"/>
      <c r="V22" s="53"/>
    </row>
    <row r="23" spans="1:22" s="51" customFormat="1" x14ac:dyDescent="0.2">
      <c r="B23" s="51" t="s">
        <v>421</v>
      </c>
      <c r="C23" s="51" t="s">
        <v>422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7"/>
        <v>0</v>
      </c>
      <c r="J23" s="56">
        <f t="shared" si="8"/>
        <v>0</v>
      </c>
      <c r="K23" s="57" t="str">
        <f t="shared" si="9"/>
        <v>NA</v>
      </c>
      <c r="L23" s="57" t="str">
        <f t="shared" si="10"/>
        <v>NA</v>
      </c>
      <c r="M23" s="57" t="str">
        <f t="shared" si="11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423</v>
      </c>
      <c r="C24" s="51" t="s">
        <v>424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7"/>
        <v>0</v>
      </c>
      <c r="J24" s="56">
        <f t="shared" si="8"/>
        <v>0</v>
      </c>
      <c r="K24" s="57" t="str">
        <f t="shared" si="9"/>
        <v>NA</v>
      </c>
      <c r="L24" s="57" t="str">
        <f t="shared" si="10"/>
        <v>NA</v>
      </c>
      <c r="M24" s="57" t="str">
        <f t="shared" si="11"/>
        <v>NA</v>
      </c>
      <c r="R24" s="53"/>
      <c r="S24" s="53"/>
      <c r="T24" s="53"/>
      <c r="U24" s="53"/>
      <c r="V24" s="53"/>
    </row>
    <row r="25" spans="1:22" s="51" customFormat="1" x14ac:dyDescent="0.2">
      <c r="A25" s="63" t="s">
        <v>73</v>
      </c>
      <c r="B25" s="63"/>
      <c r="C25" s="63"/>
      <c r="D25" s="64">
        <v>10803385.550000001</v>
      </c>
      <c r="E25" s="64">
        <v>10808906.58</v>
      </c>
      <c r="F25" s="64">
        <v>-330</v>
      </c>
      <c r="G25" s="64">
        <v>9832609.5099999961</v>
      </c>
      <c r="H25" s="64">
        <v>0</v>
      </c>
      <c r="I25" s="64">
        <f t="shared" si="7"/>
        <v>9832609.5099999961</v>
      </c>
      <c r="J25" s="64">
        <f t="shared" si="8"/>
        <v>976297.07000000402</v>
      </c>
      <c r="K25" s="65">
        <f t="shared" si="9"/>
        <v>9.0323388658615278E-2</v>
      </c>
      <c r="L25" s="65">
        <f t="shared" si="10"/>
        <v>-1.000030530377662</v>
      </c>
      <c r="M25" s="65">
        <f t="shared" si="11"/>
        <v>1.1832238672193232</v>
      </c>
      <c r="R25" s="53"/>
      <c r="S25" s="53"/>
      <c r="T25" s="53"/>
      <c r="U25" s="53"/>
      <c r="V25" s="53"/>
    </row>
    <row r="26" spans="1:22" s="51" customFormat="1" x14ac:dyDescent="0.2">
      <c r="A26" s="51" t="s">
        <v>22</v>
      </c>
      <c r="B26" s="51" t="s">
        <v>23</v>
      </c>
      <c r="C26" s="51" t="s">
        <v>24</v>
      </c>
      <c r="D26" s="56">
        <v>0</v>
      </c>
      <c r="E26" s="56">
        <v>0</v>
      </c>
      <c r="F26" s="56">
        <v>0</v>
      </c>
      <c r="G26" s="56">
        <v>5313.83</v>
      </c>
      <c r="H26" s="56">
        <v>0</v>
      </c>
      <c r="I26" s="56">
        <f t="shared" si="7"/>
        <v>5313.83</v>
      </c>
      <c r="J26" s="56">
        <f t="shared" si="8"/>
        <v>-5313.83</v>
      </c>
      <c r="K26" s="57" t="str">
        <f t="shared" si="9"/>
        <v>NA</v>
      </c>
      <c r="L26" s="57" t="str">
        <f t="shared" si="10"/>
        <v>NA</v>
      </c>
      <c r="M26" s="57" t="str">
        <f t="shared" si="11"/>
        <v>NA</v>
      </c>
      <c r="R26" s="53"/>
      <c r="S26" s="53"/>
      <c r="T26" s="53"/>
      <c r="U26" s="53"/>
      <c r="V26" s="53"/>
    </row>
    <row r="27" spans="1:22" s="51" customFormat="1" x14ac:dyDescent="0.2">
      <c r="A27" s="63" t="s">
        <v>25</v>
      </c>
      <c r="B27" s="63"/>
      <c r="C27" s="63"/>
      <c r="D27" s="64">
        <v>0</v>
      </c>
      <c r="E27" s="64">
        <v>0</v>
      </c>
      <c r="F27" s="64">
        <v>0</v>
      </c>
      <c r="G27" s="64">
        <v>5313.83</v>
      </c>
      <c r="H27" s="64">
        <v>0</v>
      </c>
      <c r="I27" s="64">
        <f t="shared" si="7"/>
        <v>5313.83</v>
      </c>
      <c r="J27" s="64">
        <f t="shared" si="8"/>
        <v>-5313.83</v>
      </c>
      <c r="K27" s="65" t="str">
        <f t="shared" si="9"/>
        <v>NA</v>
      </c>
      <c r="L27" s="65" t="str">
        <f t="shared" si="10"/>
        <v>NA</v>
      </c>
      <c r="M27" s="65" t="str">
        <f t="shared" si="11"/>
        <v>NA</v>
      </c>
      <c r="R27" s="53"/>
      <c r="S27" s="53"/>
      <c r="T27" s="53"/>
      <c r="U27" s="53"/>
      <c r="V27" s="53"/>
    </row>
    <row r="28" spans="1:22" s="51" customFormat="1" x14ac:dyDescent="0.2">
      <c r="A28" s="51" t="s">
        <v>74</v>
      </c>
      <c r="B28" s="51" t="s">
        <v>427</v>
      </c>
      <c r="C28" s="51" t="s">
        <v>428</v>
      </c>
      <c r="D28" s="56">
        <v>13374640</v>
      </c>
      <c r="E28" s="56">
        <v>13494640</v>
      </c>
      <c r="F28" s="56">
        <v>0</v>
      </c>
      <c r="G28" s="56">
        <v>4374918.18</v>
      </c>
      <c r="H28" s="56">
        <v>0</v>
      </c>
      <c r="I28" s="56">
        <f t="shared" si="7"/>
        <v>4374918.18</v>
      </c>
      <c r="J28" s="56">
        <f t="shared" si="8"/>
        <v>9119721.8200000003</v>
      </c>
      <c r="K28" s="57">
        <f t="shared" si="9"/>
        <v>0.67580326855699746</v>
      </c>
      <c r="L28" s="57">
        <f t="shared" si="10"/>
        <v>-1</v>
      </c>
      <c r="M28" s="57">
        <f t="shared" si="11"/>
        <v>-0.22192784453679384</v>
      </c>
      <c r="R28" s="53"/>
      <c r="S28" s="53"/>
      <c r="T28" s="53"/>
      <c r="U28" s="53"/>
      <c r="V28" s="53"/>
    </row>
    <row r="29" spans="1:22" s="51" customFormat="1" x14ac:dyDescent="0.2">
      <c r="B29" s="51" t="s">
        <v>85</v>
      </c>
      <c r="C29" s="51" t="s">
        <v>86</v>
      </c>
      <c r="D29" s="56">
        <v>1648756</v>
      </c>
      <c r="E29" s="56">
        <v>2237684</v>
      </c>
      <c r="F29" s="56">
        <v>0</v>
      </c>
      <c r="G29" s="56">
        <v>793010.44</v>
      </c>
      <c r="H29" s="56">
        <v>0</v>
      </c>
      <c r="I29" s="56">
        <f t="shared" ref="I29:I41" si="12">SUM(G29:H29)</f>
        <v>793010.44</v>
      </c>
      <c r="J29" s="56">
        <f t="shared" ref="J29:J41" si="13">E29-I29</f>
        <v>1444673.56</v>
      </c>
      <c r="K29" s="57">
        <f t="shared" ref="K29:K41" si="14">IF(E29=0,"NA",J29/E29)</f>
        <v>0.64561106930201051</v>
      </c>
      <c r="L29" s="57">
        <f t="shared" ref="L29:L41" si="15">IF(E29=0,"NA",(  ( F29 - (E29/$L$6)) / (E29/$L$6)))</f>
        <v>-1</v>
      </c>
      <c r="M29" s="57">
        <f t="shared" ref="M29:M41" si="16">IF(E29=0,"NA",(  ( G29 - ($M$6*(E29/12))) / ($M$6*(E29/12))))</f>
        <v>-0.14946656632482513</v>
      </c>
      <c r="R29" s="53"/>
      <c r="S29" s="53"/>
      <c r="T29" s="53"/>
      <c r="U29" s="53"/>
      <c r="V29" s="53"/>
    </row>
    <row r="30" spans="1:22" s="51" customFormat="1" x14ac:dyDescent="0.2">
      <c r="B30" s="51" t="s">
        <v>91</v>
      </c>
      <c r="C30" s="51" t="s">
        <v>92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12"/>
        <v>0</v>
      </c>
      <c r="J30" s="56">
        <f t="shared" si="13"/>
        <v>0</v>
      </c>
      <c r="K30" s="57" t="str">
        <f t="shared" si="14"/>
        <v>NA</v>
      </c>
      <c r="L30" s="57" t="str">
        <f t="shared" si="15"/>
        <v>NA</v>
      </c>
      <c r="M30" s="57" t="str">
        <f t="shared" si="16"/>
        <v>NA</v>
      </c>
      <c r="R30" s="53"/>
      <c r="S30" s="53"/>
      <c r="T30" s="53"/>
      <c r="U30" s="53"/>
      <c r="V30" s="53"/>
    </row>
    <row r="31" spans="1:22" s="51" customFormat="1" x14ac:dyDescent="0.2">
      <c r="A31" s="63" t="s">
        <v>93</v>
      </c>
      <c r="B31" s="63"/>
      <c r="C31" s="63"/>
      <c r="D31" s="64">
        <v>15023396</v>
      </c>
      <c r="E31" s="64">
        <v>15732324</v>
      </c>
      <c r="F31" s="64">
        <v>0</v>
      </c>
      <c r="G31" s="64">
        <v>5167928.6199999992</v>
      </c>
      <c r="H31" s="64">
        <v>0</v>
      </c>
      <c r="I31" s="64">
        <f t="shared" si="12"/>
        <v>5167928.6199999992</v>
      </c>
      <c r="J31" s="64">
        <f t="shared" si="13"/>
        <v>10564395.380000001</v>
      </c>
      <c r="K31" s="65">
        <f t="shared" si="14"/>
        <v>0.67150888705317791</v>
      </c>
      <c r="L31" s="65">
        <f t="shared" si="15"/>
        <v>-1</v>
      </c>
      <c r="M31" s="65">
        <f t="shared" si="16"/>
        <v>-0.21162132892762708</v>
      </c>
      <c r="R31" s="53"/>
      <c r="S31" s="53"/>
      <c r="T31" s="53"/>
      <c r="U31" s="53"/>
      <c r="V31" s="53"/>
    </row>
    <row r="32" spans="1:22" s="51" customFormat="1" x14ac:dyDescent="0.2">
      <c r="A32" s="51" t="s">
        <v>429</v>
      </c>
      <c r="B32" s="51" t="s">
        <v>432</v>
      </c>
      <c r="C32" s="51" t="s">
        <v>433</v>
      </c>
      <c r="D32" s="56">
        <v>239005625.08999994</v>
      </c>
      <c r="E32" s="56">
        <v>258794833.84999996</v>
      </c>
      <c r="F32" s="56">
        <v>0</v>
      </c>
      <c r="G32" s="56">
        <v>19500500.400000006</v>
      </c>
      <c r="H32" s="56">
        <v>0</v>
      </c>
      <c r="I32" s="56">
        <f t="shared" si="12"/>
        <v>19500500.400000006</v>
      </c>
      <c r="J32" s="56">
        <f t="shared" si="13"/>
        <v>239294333.44999996</v>
      </c>
      <c r="K32" s="57">
        <f t="shared" si="14"/>
        <v>0.92464880341737155</v>
      </c>
      <c r="L32" s="57">
        <f t="shared" si="15"/>
        <v>-1</v>
      </c>
      <c r="M32" s="57">
        <f t="shared" si="16"/>
        <v>-0.81915712820169184</v>
      </c>
      <c r="R32" s="53"/>
      <c r="S32" s="53"/>
      <c r="T32" s="53"/>
      <c r="U32" s="53"/>
      <c r="V32" s="53"/>
    </row>
    <row r="33" spans="1:22" s="51" customFormat="1" x14ac:dyDescent="0.2">
      <c r="B33" s="51" t="s">
        <v>434</v>
      </c>
      <c r="C33" s="51" t="s">
        <v>435</v>
      </c>
      <c r="D33" s="56">
        <v>7135916.5099999998</v>
      </c>
      <c r="E33" s="56">
        <v>7145416.5099999998</v>
      </c>
      <c r="F33" s="56">
        <v>0</v>
      </c>
      <c r="G33" s="56">
        <v>603867.35999999987</v>
      </c>
      <c r="H33" s="56">
        <v>0</v>
      </c>
      <c r="I33" s="56">
        <f t="shared" si="12"/>
        <v>603867.35999999987</v>
      </c>
      <c r="J33" s="56">
        <f t="shared" si="13"/>
        <v>6541549.1500000004</v>
      </c>
      <c r="K33" s="57">
        <f t="shared" si="14"/>
        <v>0.9154888509081468</v>
      </c>
      <c r="L33" s="57">
        <f t="shared" si="15"/>
        <v>-1</v>
      </c>
      <c r="M33" s="57">
        <f t="shared" si="16"/>
        <v>-0.79717324217955221</v>
      </c>
      <c r="R33" s="53"/>
      <c r="S33" s="53"/>
      <c r="T33" s="53"/>
      <c r="U33" s="53"/>
      <c r="V33" s="53"/>
    </row>
    <row r="34" spans="1:22" s="51" customFormat="1" x14ac:dyDescent="0.2">
      <c r="B34" s="51" t="s">
        <v>436</v>
      </c>
      <c r="C34" s="51" t="s">
        <v>437</v>
      </c>
      <c r="D34" s="56">
        <v>359646918.24000001</v>
      </c>
      <c r="E34" s="56">
        <v>550696083.10000002</v>
      </c>
      <c r="F34" s="56">
        <v>0</v>
      </c>
      <c r="G34" s="56">
        <v>28416059.129999999</v>
      </c>
      <c r="H34" s="56">
        <v>0</v>
      </c>
      <c r="I34" s="56">
        <f t="shared" si="12"/>
        <v>28416059.129999999</v>
      </c>
      <c r="J34" s="56">
        <f t="shared" si="13"/>
        <v>522280023.97000003</v>
      </c>
      <c r="K34" s="57">
        <f t="shared" si="14"/>
        <v>0.94839974352089229</v>
      </c>
      <c r="L34" s="57">
        <f t="shared" si="15"/>
        <v>-1</v>
      </c>
      <c r="M34" s="57">
        <f t="shared" si="16"/>
        <v>-0.87615938445014152</v>
      </c>
      <c r="R34" s="53"/>
      <c r="S34" s="53"/>
      <c r="T34" s="53"/>
      <c r="U34" s="53"/>
      <c r="V34" s="53"/>
    </row>
    <row r="35" spans="1:22" s="51" customFormat="1" x14ac:dyDescent="0.2">
      <c r="B35" s="51" t="s">
        <v>438</v>
      </c>
      <c r="C35" s="51" t="s">
        <v>439</v>
      </c>
      <c r="D35" s="56">
        <v>332967.62</v>
      </c>
      <c r="E35" s="56">
        <v>1107150.6200000001</v>
      </c>
      <c r="F35" s="56">
        <v>0</v>
      </c>
      <c r="G35" s="56">
        <v>0</v>
      </c>
      <c r="H35" s="56">
        <v>0</v>
      </c>
      <c r="I35" s="56">
        <f t="shared" si="12"/>
        <v>0</v>
      </c>
      <c r="J35" s="56">
        <f t="shared" si="13"/>
        <v>1107150.6200000001</v>
      </c>
      <c r="K35" s="57">
        <f t="shared" si="14"/>
        <v>1</v>
      </c>
      <c r="L35" s="57">
        <f t="shared" si="15"/>
        <v>-1</v>
      </c>
      <c r="M35" s="57">
        <f t="shared" si="16"/>
        <v>-1</v>
      </c>
      <c r="R35" s="53"/>
      <c r="S35" s="53"/>
      <c r="T35" s="53"/>
      <c r="U35" s="53"/>
      <c r="V35" s="53"/>
    </row>
    <row r="36" spans="1:22" s="51" customFormat="1" x14ac:dyDescent="0.2">
      <c r="B36" s="51" t="s">
        <v>430</v>
      </c>
      <c r="C36" s="51" t="s">
        <v>431</v>
      </c>
      <c r="D36" s="56">
        <v>677673</v>
      </c>
      <c r="E36" s="56">
        <v>677673</v>
      </c>
      <c r="F36" s="56">
        <v>0</v>
      </c>
      <c r="G36" s="56">
        <v>0</v>
      </c>
      <c r="H36" s="56">
        <v>0</v>
      </c>
      <c r="I36" s="56">
        <f t="shared" si="12"/>
        <v>0</v>
      </c>
      <c r="J36" s="56">
        <f t="shared" si="13"/>
        <v>677673</v>
      </c>
      <c r="K36" s="57">
        <f t="shared" si="14"/>
        <v>1</v>
      </c>
      <c r="L36" s="57">
        <f t="shared" si="15"/>
        <v>-1</v>
      </c>
      <c r="M36" s="57">
        <f t="shared" si="16"/>
        <v>-1</v>
      </c>
      <c r="R36" s="53"/>
      <c r="S36" s="53"/>
      <c r="T36" s="53"/>
      <c r="U36" s="53"/>
      <c r="V36" s="53"/>
    </row>
    <row r="37" spans="1:22" s="51" customFormat="1" x14ac:dyDescent="0.2">
      <c r="B37" s="51" t="s">
        <v>583</v>
      </c>
      <c r="C37" s="51" t="s">
        <v>584</v>
      </c>
      <c r="D37" s="56"/>
      <c r="E37" s="56"/>
      <c r="F37" s="56">
        <v>0</v>
      </c>
      <c r="G37" s="56">
        <v>0</v>
      </c>
      <c r="H37" s="56">
        <v>0</v>
      </c>
      <c r="I37" s="56">
        <f t="shared" si="12"/>
        <v>0</v>
      </c>
      <c r="J37" s="56">
        <f t="shared" si="13"/>
        <v>0</v>
      </c>
      <c r="K37" s="57" t="str">
        <f t="shared" si="14"/>
        <v>NA</v>
      </c>
      <c r="L37" s="57" t="str">
        <f t="shared" si="15"/>
        <v>NA</v>
      </c>
      <c r="M37" s="57" t="str">
        <f t="shared" si="16"/>
        <v>NA</v>
      </c>
      <c r="R37" s="53"/>
      <c r="S37" s="53"/>
      <c r="T37" s="53"/>
      <c r="U37" s="53"/>
      <c r="V37" s="53"/>
    </row>
    <row r="38" spans="1:22" s="51" customFormat="1" x14ac:dyDescent="0.2">
      <c r="A38" s="63" t="s">
        <v>440</v>
      </c>
      <c r="B38" s="63"/>
      <c r="C38" s="63"/>
      <c r="D38" s="64">
        <v>606799100.45999992</v>
      </c>
      <c r="E38" s="64">
        <v>818421157.08000004</v>
      </c>
      <c r="F38" s="64">
        <v>0</v>
      </c>
      <c r="G38" s="64">
        <v>48520426.890000001</v>
      </c>
      <c r="H38" s="64">
        <v>0</v>
      </c>
      <c r="I38" s="64">
        <f t="shared" si="12"/>
        <v>48520426.890000001</v>
      </c>
      <c r="J38" s="64">
        <f t="shared" si="13"/>
        <v>769900730.19000006</v>
      </c>
      <c r="K38" s="65">
        <f t="shared" si="14"/>
        <v>0.94071459850437722</v>
      </c>
      <c r="L38" s="65">
        <f t="shared" si="15"/>
        <v>-1</v>
      </c>
      <c r="M38" s="65">
        <f t="shared" si="16"/>
        <v>-0.85771503641050528</v>
      </c>
      <c r="R38" s="53"/>
      <c r="S38" s="53"/>
      <c r="T38" s="53"/>
      <c r="U38" s="53"/>
      <c r="V38" s="53"/>
    </row>
    <row r="39" spans="1:22" s="51" customFormat="1" x14ac:dyDescent="0.2">
      <c r="A39" s="51" t="s">
        <v>26</v>
      </c>
      <c r="B39" s="51" t="s">
        <v>27</v>
      </c>
      <c r="C39" s="51" t="s">
        <v>28</v>
      </c>
      <c r="D39" s="56">
        <v>597867.46999999974</v>
      </c>
      <c r="E39" s="56">
        <v>597867.46999999974</v>
      </c>
      <c r="F39" s="56">
        <v>0</v>
      </c>
      <c r="G39" s="56">
        <v>700909.70000000007</v>
      </c>
      <c r="H39" s="56">
        <v>0</v>
      </c>
      <c r="I39" s="56">
        <f t="shared" si="12"/>
        <v>700909.70000000007</v>
      </c>
      <c r="J39" s="56">
        <f t="shared" si="13"/>
        <v>-103042.23000000033</v>
      </c>
      <c r="K39" s="57">
        <f t="shared" si="14"/>
        <v>-0.17234961788437891</v>
      </c>
      <c r="L39" s="57">
        <f t="shared" si="15"/>
        <v>-1</v>
      </c>
      <c r="M39" s="57">
        <f t="shared" si="16"/>
        <v>1.8136390829225091</v>
      </c>
      <c r="R39" s="53"/>
      <c r="S39" s="53"/>
      <c r="T39" s="53"/>
      <c r="U39" s="53"/>
      <c r="V39" s="53"/>
    </row>
    <row r="40" spans="1:22" s="51" customFormat="1" x14ac:dyDescent="0.2">
      <c r="B40" s="51" t="s">
        <v>96</v>
      </c>
      <c r="C40" s="51" t="s">
        <v>97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12"/>
        <v>0</v>
      </c>
      <c r="J40" s="56">
        <f t="shared" si="13"/>
        <v>0</v>
      </c>
      <c r="K40" s="57" t="str">
        <f t="shared" si="14"/>
        <v>NA</v>
      </c>
      <c r="L40" s="57" t="str">
        <f t="shared" si="15"/>
        <v>NA</v>
      </c>
      <c r="M40" s="57" t="str">
        <f t="shared" si="16"/>
        <v>NA</v>
      </c>
      <c r="R40" s="53"/>
      <c r="S40" s="53"/>
      <c r="T40" s="53"/>
      <c r="U40" s="53"/>
      <c r="V40" s="53"/>
    </row>
    <row r="41" spans="1:22" s="51" customFormat="1" x14ac:dyDescent="0.2">
      <c r="A41" s="63" t="s">
        <v>29</v>
      </c>
      <c r="B41" s="63"/>
      <c r="C41" s="63"/>
      <c r="D41" s="64">
        <v>597867.46999999974</v>
      </c>
      <c r="E41" s="64">
        <v>597867.46999999974</v>
      </c>
      <c r="F41" s="64">
        <v>0</v>
      </c>
      <c r="G41" s="64">
        <v>700909.70000000007</v>
      </c>
      <c r="H41" s="64">
        <v>0</v>
      </c>
      <c r="I41" s="64">
        <f t="shared" si="12"/>
        <v>700909.70000000007</v>
      </c>
      <c r="J41" s="64">
        <f t="shared" si="13"/>
        <v>-103042.23000000033</v>
      </c>
      <c r="K41" s="65">
        <f t="shared" si="14"/>
        <v>-0.17234961788437891</v>
      </c>
      <c r="L41" s="65">
        <f t="shared" si="15"/>
        <v>-1</v>
      </c>
      <c r="M41" s="65">
        <f t="shared" si="16"/>
        <v>1.8136390829225091</v>
      </c>
      <c r="R41" s="53"/>
      <c r="S41" s="53"/>
      <c r="T41" s="53"/>
      <c r="U41" s="53"/>
      <c r="V41" s="53"/>
    </row>
    <row r="42" spans="1:22" s="13" customFormat="1" ht="15.75" x14ac:dyDescent="0.25">
      <c r="A42" s="23"/>
      <c r="B42" s="31"/>
      <c r="C42" s="23"/>
      <c r="D42" s="18"/>
      <c r="E42" s="18"/>
      <c r="F42" s="18"/>
      <c r="G42" s="18"/>
      <c r="H42" s="18"/>
      <c r="I42" s="18"/>
      <c r="J42" s="18"/>
      <c r="K42" s="37"/>
      <c r="L42" s="37"/>
      <c r="M42" s="37"/>
      <c r="N42" s="17"/>
    </row>
    <row r="43" spans="1:22" customFormat="1" ht="15.75" x14ac:dyDescent="0.25">
      <c r="A43" s="25" t="s">
        <v>12</v>
      </c>
      <c r="B43" s="32"/>
      <c r="C43" s="25"/>
      <c r="D43" s="6">
        <f>+D25+D27+D31+D38+D41</f>
        <v>633223749.4799999</v>
      </c>
      <c r="E43" s="6">
        <f t="shared" ref="E43:J43" si="17">+E25+E27+E31+E38+E41</f>
        <v>845560255.13000011</v>
      </c>
      <c r="F43" s="6">
        <f t="shared" si="17"/>
        <v>-330</v>
      </c>
      <c r="G43" s="6">
        <f t="shared" si="17"/>
        <v>64227188.549999997</v>
      </c>
      <c r="H43" s="6">
        <f t="shared" si="17"/>
        <v>0</v>
      </c>
      <c r="I43" s="6">
        <f t="shared" si="17"/>
        <v>64227188.549999997</v>
      </c>
      <c r="J43" s="6">
        <f t="shared" si="17"/>
        <v>781333066.58000004</v>
      </c>
      <c r="K43" s="38">
        <f t="shared" ref="K43" si="18">IF(E43=0,"NA",J43/E43)</f>
        <v>0.92404185489994972</v>
      </c>
      <c r="L43" s="38">
        <f t="shared" ref="L43" si="19">IF(E43=0,"NA",(  ( F43 - (E43/$L$6)) / (E43/$L$6)))</f>
        <v>-1.0000003902737835</v>
      </c>
      <c r="M43" s="38">
        <f t="shared" ref="M43" si="20">IF(E43=0,"NA",(  ( G43 - ($M$6*(E43/12))) / ($M$6*(E43/12))))</f>
        <v>-0.8177004517598796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4"/>
      <c r="C44" s="21"/>
      <c r="D44" s="5"/>
      <c r="E44" s="5"/>
      <c r="F44" s="5"/>
      <c r="G44" s="5"/>
      <c r="H44" s="5"/>
      <c r="I44" s="5"/>
      <c r="J44" s="5"/>
      <c r="K44" s="40"/>
      <c r="L44" s="40"/>
      <c r="M44" s="40"/>
      <c r="N44"/>
    </row>
    <row r="45" spans="1:22" s="51" customFormat="1" x14ac:dyDescent="0.2">
      <c r="A45" s="51" t="s">
        <v>100</v>
      </c>
      <c r="B45" s="51" t="s">
        <v>101</v>
      </c>
      <c r="C45" s="51" t="s">
        <v>102</v>
      </c>
      <c r="D45" s="56">
        <v>15962487.240000006</v>
      </c>
      <c r="E45" s="56">
        <v>23800658.09</v>
      </c>
      <c r="F45" s="56">
        <v>1755074.5299999998</v>
      </c>
      <c r="G45" s="56">
        <v>4806051.200000002</v>
      </c>
      <c r="H45" s="56">
        <v>149.32</v>
      </c>
      <c r="I45" s="56">
        <f t="shared" ref="I45" si="21">SUM(G45:H45)</f>
        <v>4806200.5200000023</v>
      </c>
      <c r="J45" s="56">
        <f t="shared" ref="J45" si="22">E45-I45</f>
        <v>18994457.569999997</v>
      </c>
      <c r="K45" s="57">
        <f t="shared" ref="K45" si="23">IF(E45=0,"NA",J45/E45)</f>
        <v>0.79806438537011049</v>
      </c>
      <c r="L45" s="57">
        <f t="shared" ref="L45" si="24">IF(E45=0,"NA",(  ( F45 - (E45/$L$6)) / (E45/$L$6)))</f>
        <v>-0.92625941167830961</v>
      </c>
      <c r="M45" s="57">
        <f t="shared" ref="M45" si="25">IF(E45=0,"NA",(  ( G45 - ($M$6*(E45/12))) / ($M$6*(E45/12))))</f>
        <v>-0.51536958195091631</v>
      </c>
      <c r="R45" s="53"/>
      <c r="S45" s="53"/>
      <c r="T45" s="53"/>
      <c r="U45" s="53"/>
      <c r="V45" s="53"/>
    </row>
    <row r="46" spans="1:22" s="51" customFormat="1" x14ac:dyDescent="0.2">
      <c r="B46" s="51" t="s">
        <v>441</v>
      </c>
      <c r="C46" s="51" t="s">
        <v>442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75" si="26">SUM(G46:H46)</f>
        <v>0</v>
      </c>
      <c r="J46" s="56">
        <f t="shared" ref="J46:J75" si="27">E46-I46</f>
        <v>0</v>
      </c>
      <c r="K46" s="57" t="str">
        <f t="shared" ref="K46:K75" si="28">IF(E46=0,"NA",J46/E46)</f>
        <v>NA</v>
      </c>
      <c r="L46" s="57" t="str">
        <f t="shared" ref="L46:L75" si="29">IF(E46=0,"NA",(  ( F46 - (E46/$L$6)) / (E46/$L$6)))</f>
        <v>NA</v>
      </c>
      <c r="M46" s="57" t="str">
        <f t="shared" ref="M46:M75" si="30">IF(E46=0,"NA",(  ( G46 - ($M$6*(E46/12))) / ($M$6*(E46/12))))</f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103</v>
      </c>
      <c r="C47" s="51" t="s">
        <v>104</v>
      </c>
      <c r="D47" s="56">
        <v>160848.99</v>
      </c>
      <c r="E47" s="56">
        <v>107059.74</v>
      </c>
      <c r="F47" s="56">
        <v>2041.25</v>
      </c>
      <c r="G47" s="56">
        <v>21369.5</v>
      </c>
      <c r="H47" s="56">
        <v>0</v>
      </c>
      <c r="I47" s="56">
        <f t="shared" si="26"/>
        <v>21369.5</v>
      </c>
      <c r="J47" s="56">
        <f t="shared" si="27"/>
        <v>85690.240000000005</v>
      </c>
      <c r="K47" s="57">
        <f t="shared" si="28"/>
        <v>0.80039648891357296</v>
      </c>
      <c r="L47" s="57">
        <f t="shared" si="29"/>
        <v>-0.98093354233813757</v>
      </c>
      <c r="M47" s="57">
        <f t="shared" si="30"/>
        <v>-0.52095157339257514</v>
      </c>
      <c r="R47" s="53"/>
      <c r="S47" s="53"/>
      <c r="T47" s="53"/>
      <c r="U47" s="53"/>
      <c r="V47" s="53"/>
    </row>
    <row r="48" spans="1:22" s="51" customFormat="1" x14ac:dyDescent="0.2">
      <c r="B48" s="51" t="s">
        <v>105</v>
      </c>
      <c r="C48" s="51" t="s">
        <v>104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6"/>
        <v>0</v>
      </c>
      <c r="J48" s="56">
        <f t="shared" si="27"/>
        <v>0</v>
      </c>
      <c r="K48" s="57" t="str">
        <f t="shared" si="28"/>
        <v>NA</v>
      </c>
      <c r="L48" s="57" t="str">
        <f t="shared" si="29"/>
        <v>NA</v>
      </c>
      <c r="M48" s="57" t="str">
        <f t="shared" si="30"/>
        <v>NA</v>
      </c>
      <c r="R48" s="53"/>
      <c r="S48" s="53"/>
      <c r="T48" s="53"/>
      <c r="U48" s="53"/>
      <c r="V48" s="53"/>
    </row>
    <row r="49" spans="2:22" s="51" customFormat="1" x14ac:dyDescent="0.2">
      <c r="B49" s="51" t="s">
        <v>106</v>
      </c>
      <c r="C49" s="51" t="s">
        <v>107</v>
      </c>
      <c r="D49" s="56">
        <v>-350477.82</v>
      </c>
      <c r="E49" s="56">
        <v>-315772.82</v>
      </c>
      <c r="F49" s="56">
        <v>4668.96</v>
      </c>
      <c r="G49" s="56">
        <v>4668.96</v>
      </c>
      <c r="H49" s="56">
        <v>0</v>
      </c>
      <c r="I49" s="56">
        <f t="shared" si="26"/>
        <v>4668.96</v>
      </c>
      <c r="J49" s="56">
        <f t="shared" si="27"/>
        <v>-320441.78000000003</v>
      </c>
      <c r="K49" s="57">
        <f t="shared" si="28"/>
        <v>1.0147858197548478</v>
      </c>
      <c r="L49" s="57">
        <f t="shared" si="29"/>
        <v>-1.0147858197548478</v>
      </c>
      <c r="M49" s="57">
        <f t="shared" si="30"/>
        <v>-1.0354859674116346</v>
      </c>
      <c r="R49" s="53"/>
      <c r="S49" s="53"/>
      <c r="T49" s="53"/>
      <c r="U49" s="53"/>
      <c r="V49" s="53"/>
    </row>
    <row r="50" spans="2:22" s="51" customFormat="1" x14ac:dyDescent="0.2">
      <c r="B50" s="51" t="s">
        <v>108</v>
      </c>
      <c r="C50" s="51" t="s">
        <v>109</v>
      </c>
      <c r="D50" s="56">
        <v>138500</v>
      </c>
      <c r="E50" s="56">
        <v>-15000</v>
      </c>
      <c r="F50" s="56">
        <v>0</v>
      </c>
      <c r="G50" s="56">
        <v>0</v>
      </c>
      <c r="H50" s="56">
        <v>0</v>
      </c>
      <c r="I50" s="56">
        <f t="shared" si="26"/>
        <v>0</v>
      </c>
      <c r="J50" s="56">
        <f t="shared" si="27"/>
        <v>-15000</v>
      </c>
      <c r="K50" s="57">
        <f t="shared" si="28"/>
        <v>1</v>
      </c>
      <c r="L50" s="57">
        <f t="shared" si="29"/>
        <v>-1</v>
      </c>
      <c r="M50" s="57">
        <f t="shared" si="30"/>
        <v>-1</v>
      </c>
      <c r="R50" s="53"/>
      <c r="S50" s="53"/>
      <c r="T50" s="53"/>
      <c r="U50" s="53"/>
      <c r="V50" s="53"/>
    </row>
    <row r="51" spans="2:22" s="51" customFormat="1" x14ac:dyDescent="0.2">
      <c r="B51" s="51" t="s">
        <v>110</v>
      </c>
      <c r="C51" s="51" t="s">
        <v>111</v>
      </c>
      <c r="D51" s="56">
        <v>3879166.3200000003</v>
      </c>
      <c r="E51" s="56">
        <v>4260247.32</v>
      </c>
      <c r="F51" s="56">
        <v>493</v>
      </c>
      <c r="G51" s="56">
        <v>333130.56</v>
      </c>
      <c r="H51" s="56">
        <v>0</v>
      </c>
      <c r="I51" s="56">
        <f t="shared" si="26"/>
        <v>333130.56</v>
      </c>
      <c r="J51" s="56">
        <f t="shared" si="27"/>
        <v>3927116.7600000002</v>
      </c>
      <c r="K51" s="57">
        <f t="shared" si="28"/>
        <v>0.92180487775061848</v>
      </c>
      <c r="L51" s="57">
        <f t="shared" si="29"/>
        <v>-0.99988427901880583</v>
      </c>
      <c r="M51" s="57">
        <f t="shared" si="30"/>
        <v>-0.81233170660148435</v>
      </c>
      <c r="R51" s="53"/>
      <c r="S51" s="53"/>
      <c r="T51" s="53"/>
      <c r="U51" s="53"/>
      <c r="V51" s="53"/>
    </row>
    <row r="52" spans="2:22" s="51" customFormat="1" x14ac:dyDescent="0.2">
      <c r="B52" s="51" t="s">
        <v>112</v>
      </c>
      <c r="C52" s="51" t="s">
        <v>113</v>
      </c>
      <c r="D52" s="56">
        <v>36978.629999999997</v>
      </c>
      <c r="E52" s="56">
        <v>65652</v>
      </c>
      <c r="F52" s="56">
        <v>3116.92</v>
      </c>
      <c r="G52" s="56">
        <v>9350.76</v>
      </c>
      <c r="H52" s="56">
        <v>0</v>
      </c>
      <c r="I52" s="56">
        <f t="shared" si="26"/>
        <v>9350.76</v>
      </c>
      <c r="J52" s="56">
        <f t="shared" si="27"/>
        <v>56301.24</v>
      </c>
      <c r="K52" s="57">
        <f t="shared" si="28"/>
        <v>0.85757082800219331</v>
      </c>
      <c r="L52" s="57">
        <f t="shared" si="29"/>
        <v>-0.95252360933406444</v>
      </c>
      <c r="M52" s="57">
        <f t="shared" si="30"/>
        <v>-0.6581699872052641</v>
      </c>
      <c r="R52" s="53"/>
      <c r="S52" s="53"/>
      <c r="T52" s="53"/>
      <c r="U52" s="53"/>
      <c r="V52" s="53"/>
    </row>
    <row r="53" spans="2:22" s="51" customFormat="1" x14ac:dyDescent="0.2">
      <c r="B53" s="51" t="s">
        <v>114</v>
      </c>
      <c r="C53" s="51" t="s">
        <v>115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26"/>
        <v>0</v>
      </c>
      <c r="J53" s="56">
        <f t="shared" si="27"/>
        <v>0</v>
      </c>
      <c r="K53" s="57" t="str">
        <f t="shared" si="28"/>
        <v>NA</v>
      </c>
      <c r="L53" s="57" t="str">
        <f t="shared" si="29"/>
        <v>NA</v>
      </c>
      <c r="M53" s="57" t="str">
        <f t="shared" si="30"/>
        <v>NA</v>
      </c>
      <c r="R53" s="53"/>
      <c r="S53" s="53"/>
      <c r="T53" s="53"/>
      <c r="U53" s="53"/>
      <c r="V53" s="53"/>
    </row>
    <row r="54" spans="2:22" s="51" customFormat="1" x14ac:dyDescent="0.2">
      <c r="B54" s="51" t="s">
        <v>116</v>
      </c>
      <c r="C54" s="51" t="s">
        <v>117</v>
      </c>
      <c r="D54" s="56">
        <v>9739375.0599999968</v>
      </c>
      <c r="E54" s="56">
        <v>11433782.329999987</v>
      </c>
      <c r="F54" s="56">
        <v>413537.58999999962</v>
      </c>
      <c r="G54" s="56">
        <v>1514959.6800000018</v>
      </c>
      <c r="H54" s="56">
        <v>0</v>
      </c>
      <c r="I54" s="56">
        <f t="shared" si="26"/>
        <v>1514959.6800000018</v>
      </c>
      <c r="J54" s="56">
        <f t="shared" si="27"/>
        <v>9918822.6499999855</v>
      </c>
      <c r="K54" s="57">
        <f t="shared" si="28"/>
        <v>0.86750144123130224</v>
      </c>
      <c r="L54" s="57">
        <f t="shared" si="29"/>
        <v>-0.96383195183671122</v>
      </c>
      <c r="M54" s="57">
        <f t="shared" si="30"/>
        <v>-0.68200345895512526</v>
      </c>
      <c r="R54" s="53"/>
      <c r="S54" s="53"/>
      <c r="T54" s="53"/>
      <c r="U54" s="53"/>
      <c r="V54" s="53"/>
    </row>
    <row r="55" spans="2:22" s="51" customFormat="1" x14ac:dyDescent="0.2">
      <c r="B55" s="51" t="s">
        <v>120</v>
      </c>
      <c r="C55" s="51" t="s">
        <v>121</v>
      </c>
      <c r="D55" s="56">
        <v>80426.210000000021</v>
      </c>
      <c r="E55" s="56">
        <v>342995.43000000005</v>
      </c>
      <c r="F55" s="56">
        <v>33798.94</v>
      </c>
      <c r="G55" s="56">
        <v>103706.01000000001</v>
      </c>
      <c r="H55" s="56">
        <v>0</v>
      </c>
      <c r="I55" s="56">
        <f t="shared" si="26"/>
        <v>103706.01000000001</v>
      </c>
      <c r="J55" s="56">
        <f t="shared" si="27"/>
        <v>239289.42000000004</v>
      </c>
      <c r="K55" s="57">
        <f t="shared" si="28"/>
        <v>0.69764608817091234</v>
      </c>
      <c r="L55" s="57">
        <f t="shared" si="29"/>
        <v>-0.90145950341087633</v>
      </c>
      <c r="M55" s="57">
        <f t="shared" si="30"/>
        <v>-0.27435061161018964</v>
      </c>
      <c r="R55" s="53"/>
      <c r="S55" s="53"/>
      <c r="T55" s="53"/>
      <c r="U55" s="53"/>
      <c r="V55" s="53"/>
    </row>
    <row r="56" spans="2:22" s="51" customFormat="1" x14ac:dyDescent="0.2">
      <c r="B56" s="51" t="s">
        <v>122</v>
      </c>
      <c r="C56" s="51" t="s">
        <v>123</v>
      </c>
      <c r="D56" s="56">
        <v>317045.97000000003</v>
      </c>
      <c r="E56" s="56">
        <v>317046.43</v>
      </c>
      <c r="F56" s="56">
        <v>15325.82</v>
      </c>
      <c r="G56" s="56">
        <v>45977.47</v>
      </c>
      <c r="H56" s="56">
        <v>0</v>
      </c>
      <c r="I56" s="56">
        <f t="shared" si="26"/>
        <v>45977.47</v>
      </c>
      <c r="J56" s="56">
        <f t="shared" si="27"/>
        <v>271068.95999999996</v>
      </c>
      <c r="K56" s="57">
        <f t="shared" si="28"/>
        <v>0.85498190280836772</v>
      </c>
      <c r="L56" s="57">
        <f t="shared" si="29"/>
        <v>-0.95166064478316315</v>
      </c>
      <c r="M56" s="57">
        <f t="shared" si="30"/>
        <v>-0.65195656674008284</v>
      </c>
      <c r="R56" s="53"/>
      <c r="S56" s="53"/>
      <c r="T56" s="53"/>
      <c r="U56" s="53"/>
      <c r="V56" s="53"/>
    </row>
    <row r="57" spans="2:22" s="51" customFormat="1" x14ac:dyDescent="0.2">
      <c r="B57" s="51" t="s">
        <v>223</v>
      </c>
      <c r="C57" s="51" t="s">
        <v>224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26"/>
        <v>0</v>
      </c>
      <c r="J57" s="56">
        <f t="shared" si="27"/>
        <v>0</v>
      </c>
      <c r="K57" s="57" t="str">
        <f t="shared" si="28"/>
        <v>NA</v>
      </c>
      <c r="L57" s="57" t="str">
        <f t="shared" si="29"/>
        <v>NA</v>
      </c>
      <c r="M57" s="57" t="str">
        <f t="shared" si="30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124</v>
      </c>
      <c r="C58" s="51" t="s">
        <v>125</v>
      </c>
      <c r="D58" s="56">
        <v>262624.99</v>
      </c>
      <c r="E58" s="56">
        <v>389336.99</v>
      </c>
      <c r="F58" s="56">
        <v>0</v>
      </c>
      <c r="G58" s="56">
        <v>0</v>
      </c>
      <c r="H58" s="56">
        <v>0</v>
      </c>
      <c r="I58" s="56">
        <f t="shared" si="26"/>
        <v>0</v>
      </c>
      <c r="J58" s="56">
        <f t="shared" si="27"/>
        <v>389336.99</v>
      </c>
      <c r="K58" s="57">
        <f t="shared" si="28"/>
        <v>1</v>
      </c>
      <c r="L58" s="57">
        <f t="shared" si="29"/>
        <v>-1</v>
      </c>
      <c r="M58" s="57">
        <f t="shared" si="30"/>
        <v>-1</v>
      </c>
      <c r="R58" s="53"/>
      <c r="S58" s="53"/>
      <c r="T58" s="53"/>
      <c r="U58" s="53"/>
      <c r="V58" s="53"/>
    </row>
    <row r="59" spans="2:22" s="51" customFormat="1" x14ac:dyDescent="0.2">
      <c r="B59" s="51" t="s">
        <v>126</v>
      </c>
      <c r="C59" s="51" t="s">
        <v>127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26"/>
        <v>0</v>
      </c>
      <c r="J59" s="56">
        <f t="shared" si="27"/>
        <v>0</v>
      </c>
      <c r="K59" s="57" t="str">
        <f t="shared" si="28"/>
        <v>NA</v>
      </c>
      <c r="L59" s="57" t="str">
        <f t="shared" si="29"/>
        <v>NA</v>
      </c>
      <c r="M59" s="57" t="str">
        <f t="shared" si="30"/>
        <v>NA</v>
      </c>
      <c r="R59" s="53"/>
      <c r="S59" s="53"/>
      <c r="T59" s="53"/>
      <c r="U59" s="53"/>
      <c r="V59" s="53"/>
    </row>
    <row r="60" spans="2:22" s="51" customFormat="1" x14ac:dyDescent="0.2">
      <c r="B60" s="51" t="s">
        <v>130</v>
      </c>
      <c r="C60" s="51" t="s">
        <v>131</v>
      </c>
      <c r="D60" s="56">
        <v>0</v>
      </c>
      <c r="E60" s="56">
        <v>8000</v>
      </c>
      <c r="F60" s="56">
        <v>0</v>
      </c>
      <c r="G60" s="56">
        <v>0</v>
      </c>
      <c r="H60" s="56">
        <v>0</v>
      </c>
      <c r="I60" s="56">
        <f t="shared" si="26"/>
        <v>0</v>
      </c>
      <c r="J60" s="56">
        <f t="shared" si="27"/>
        <v>8000</v>
      </c>
      <c r="K60" s="57">
        <f t="shared" si="28"/>
        <v>1</v>
      </c>
      <c r="L60" s="57">
        <f t="shared" si="29"/>
        <v>-1</v>
      </c>
      <c r="M60" s="57">
        <f t="shared" si="30"/>
        <v>-1</v>
      </c>
      <c r="R60" s="53"/>
      <c r="S60" s="53"/>
      <c r="T60" s="53"/>
      <c r="U60" s="53"/>
      <c r="V60" s="53"/>
    </row>
    <row r="61" spans="2:22" s="51" customFormat="1" x14ac:dyDescent="0.2">
      <c r="B61" s="51" t="s">
        <v>233</v>
      </c>
      <c r="C61" s="51" t="s">
        <v>234</v>
      </c>
      <c r="D61" s="56">
        <v>0</v>
      </c>
      <c r="E61" s="56">
        <v>0</v>
      </c>
      <c r="F61" s="56">
        <v>5733.99</v>
      </c>
      <c r="G61" s="56">
        <v>1138535.5800000003</v>
      </c>
      <c r="H61" s="56">
        <v>0</v>
      </c>
      <c r="I61" s="56">
        <f t="shared" si="26"/>
        <v>1138535.5800000003</v>
      </c>
      <c r="J61" s="56">
        <f t="shared" si="27"/>
        <v>-1138535.5800000003</v>
      </c>
      <c r="K61" s="57" t="str">
        <f t="shared" si="28"/>
        <v>NA</v>
      </c>
      <c r="L61" s="57" t="str">
        <f t="shared" si="29"/>
        <v>NA</v>
      </c>
      <c r="M61" s="57" t="str">
        <f t="shared" si="30"/>
        <v>NA</v>
      </c>
      <c r="R61" s="53"/>
      <c r="S61" s="53"/>
      <c r="T61" s="53"/>
      <c r="U61" s="53"/>
      <c r="V61" s="53"/>
    </row>
    <row r="62" spans="2:22" s="51" customFormat="1" x14ac:dyDescent="0.2">
      <c r="B62" s="51" t="s">
        <v>132</v>
      </c>
      <c r="C62" s="51" t="s">
        <v>133</v>
      </c>
      <c r="D62" s="56">
        <v>29178595.780000001</v>
      </c>
      <c r="E62" s="56">
        <v>76517677.250000015</v>
      </c>
      <c r="F62" s="56">
        <v>103673.54000000001</v>
      </c>
      <c r="G62" s="56">
        <v>17019089.149999999</v>
      </c>
      <c r="H62" s="56">
        <v>0</v>
      </c>
      <c r="I62" s="56">
        <f t="shared" si="26"/>
        <v>17019089.149999999</v>
      </c>
      <c r="J62" s="56">
        <f t="shared" si="27"/>
        <v>59498588.100000016</v>
      </c>
      <c r="K62" s="57">
        <f t="shared" si="28"/>
        <v>0.77757964222574472</v>
      </c>
      <c r="L62" s="57">
        <f t="shared" si="29"/>
        <v>-0.99864510340974832</v>
      </c>
      <c r="M62" s="57">
        <f t="shared" si="30"/>
        <v>-0.4661911413417873</v>
      </c>
      <c r="R62" s="53"/>
      <c r="S62" s="53"/>
      <c r="T62" s="53"/>
      <c r="U62" s="53"/>
      <c r="V62" s="53"/>
    </row>
    <row r="63" spans="2:22" s="51" customFormat="1" x14ac:dyDescent="0.2">
      <c r="B63" s="51" t="s">
        <v>134</v>
      </c>
      <c r="C63" s="51" t="s">
        <v>135</v>
      </c>
      <c r="D63" s="56">
        <v>110348.75</v>
      </c>
      <c r="E63" s="56">
        <v>110348.75</v>
      </c>
      <c r="F63" s="56">
        <v>0</v>
      </c>
      <c r="G63" s="56">
        <v>62432.649999999994</v>
      </c>
      <c r="H63" s="56">
        <v>0</v>
      </c>
      <c r="I63" s="56">
        <f t="shared" si="26"/>
        <v>62432.649999999994</v>
      </c>
      <c r="J63" s="56">
        <f t="shared" si="27"/>
        <v>47916.100000000006</v>
      </c>
      <c r="K63" s="57">
        <f t="shared" si="28"/>
        <v>0.43422422093589647</v>
      </c>
      <c r="L63" s="57">
        <f t="shared" si="29"/>
        <v>-1</v>
      </c>
      <c r="M63" s="57">
        <f t="shared" si="30"/>
        <v>0.35786186975384859</v>
      </c>
      <c r="R63" s="53"/>
      <c r="S63" s="53"/>
      <c r="T63" s="53"/>
      <c r="U63" s="53"/>
      <c r="V63" s="53"/>
    </row>
    <row r="64" spans="2:22" s="51" customFormat="1" x14ac:dyDescent="0.2">
      <c r="B64" s="51" t="s">
        <v>136</v>
      </c>
      <c r="C64" s="51" t="s">
        <v>137</v>
      </c>
      <c r="D64" s="56">
        <v>4223123</v>
      </c>
      <c r="E64" s="56">
        <v>4240042</v>
      </c>
      <c r="F64" s="56">
        <v>0</v>
      </c>
      <c r="G64" s="56">
        <v>0</v>
      </c>
      <c r="H64" s="56">
        <v>0</v>
      </c>
      <c r="I64" s="56">
        <f t="shared" si="26"/>
        <v>0</v>
      </c>
      <c r="J64" s="56">
        <f t="shared" si="27"/>
        <v>4240042</v>
      </c>
      <c r="K64" s="57">
        <f t="shared" si="28"/>
        <v>1</v>
      </c>
      <c r="L64" s="57">
        <f t="shared" si="29"/>
        <v>-1</v>
      </c>
      <c r="M64" s="57">
        <f t="shared" si="30"/>
        <v>-1</v>
      </c>
      <c r="R64" s="53"/>
      <c r="S64" s="53"/>
      <c r="T64" s="53"/>
      <c r="U64" s="53"/>
      <c r="V64" s="53"/>
    </row>
    <row r="65" spans="2:22" s="51" customFormat="1" x14ac:dyDescent="0.2">
      <c r="B65" s="51" t="s">
        <v>138</v>
      </c>
      <c r="C65" s="51" t="s">
        <v>139</v>
      </c>
      <c r="D65" s="56">
        <v>6474548.8700000001</v>
      </c>
      <c r="E65" s="56">
        <v>14796291.119999997</v>
      </c>
      <c r="F65" s="56">
        <v>387346.14</v>
      </c>
      <c r="G65" s="56">
        <v>1139574.0899999999</v>
      </c>
      <c r="H65" s="56">
        <v>0</v>
      </c>
      <c r="I65" s="56">
        <f t="shared" si="26"/>
        <v>1139574.0899999999</v>
      </c>
      <c r="J65" s="56">
        <f t="shared" si="27"/>
        <v>13656717.029999997</v>
      </c>
      <c r="K65" s="57">
        <f t="shared" si="28"/>
        <v>0.92298245007766511</v>
      </c>
      <c r="L65" s="57">
        <f t="shared" si="29"/>
        <v>-0.9738214031571446</v>
      </c>
      <c r="M65" s="57">
        <f t="shared" si="30"/>
        <v>-0.81515788018639634</v>
      </c>
      <c r="R65" s="53"/>
      <c r="S65" s="53"/>
      <c r="T65" s="53"/>
      <c r="U65" s="53"/>
      <c r="V65" s="53"/>
    </row>
    <row r="66" spans="2:22" s="51" customFormat="1" x14ac:dyDescent="0.2">
      <c r="B66" s="51" t="s">
        <v>140</v>
      </c>
      <c r="C66" s="51" t="s">
        <v>141</v>
      </c>
      <c r="D66" s="56">
        <v>0</v>
      </c>
      <c r="E66" s="56">
        <v>0</v>
      </c>
      <c r="F66" s="56">
        <v>430.68</v>
      </c>
      <c r="G66" s="56">
        <v>765.7700000000001</v>
      </c>
      <c r="H66" s="56">
        <v>0</v>
      </c>
      <c r="I66" s="56">
        <f t="shared" si="26"/>
        <v>765.7700000000001</v>
      </c>
      <c r="J66" s="56">
        <f t="shared" si="27"/>
        <v>-765.7700000000001</v>
      </c>
      <c r="K66" s="57" t="str">
        <f t="shared" si="28"/>
        <v>NA</v>
      </c>
      <c r="L66" s="57" t="str">
        <f t="shared" si="29"/>
        <v>NA</v>
      </c>
      <c r="M66" s="57" t="str">
        <f t="shared" si="30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142</v>
      </c>
      <c r="C67" s="51" t="s">
        <v>143</v>
      </c>
      <c r="D67" s="56">
        <v>3693525.9499999983</v>
      </c>
      <c r="E67" s="56">
        <v>17526049.510000009</v>
      </c>
      <c r="F67" s="56">
        <v>335119.1399999999</v>
      </c>
      <c r="G67" s="56">
        <v>1507581.4500000002</v>
      </c>
      <c r="H67" s="56">
        <v>0</v>
      </c>
      <c r="I67" s="56">
        <f t="shared" si="26"/>
        <v>1507581.4500000002</v>
      </c>
      <c r="J67" s="56">
        <f t="shared" si="27"/>
        <v>16018468.06000001</v>
      </c>
      <c r="K67" s="57">
        <f t="shared" si="28"/>
        <v>0.91398053228482534</v>
      </c>
      <c r="L67" s="57">
        <f t="shared" si="29"/>
        <v>-0.98087879759732577</v>
      </c>
      <c r="M67" s="57">
        <f t="shared" si="30"/>
        <v>-0.79355327748358062</v>
      </c>
      <c r="R67" s="53"/>
      <c r="S67" s="53"/>
      <c r="T67" s="53"/>
      <c r="U67" s="53"/>
      <c r="V67" s="53"/>
    </row>
    <row r="68" spans="2:22" s="51" customFormat="1" x14ac:dyDescent="0.2">
      <c r="B68" s="51" t="s">
        <v>156</v>
      </c>
      <c r="C68" s="51" t="s">
        <v>157</v>
      </c>
      <c r="D68" s="56">
        <v>1178672.0100000002</v>
      </c>
      <c r="E68" s="56">
        <v>4550179.8300000047</v>
      </c>
      <c r="F68" s="56">
        <v>78817.06</v>
      </c>
      <c r="G68" s="56">
        <v>706838.25</v>
      </c>
      <c r="H68" s="56">
        <v>0</v>
      </c>
      <c r="I68" s="56">
        <f t="shared" si="26"/>
        <v>706838.25</v>
      </c>
      <c r="J68" s="56">
        <f t="shared" si="27"/>
        <v>3843341.5800000047</v>
      </c>
      <c r="K68" s="57">
        <f t="shared" si="28"/>
        <v>0.84465707369636001</v>
      </c>
      <c r="L68" s="57">
        <f t="shared" si="29"/>
        <v>-0.98267825383947527</v>
      </c>
      <c r="M68" s="57">
        <f t="shared" si="30"/>
        <v>-0.62717697687126395</v>
      </c>
      <c r="R68" s="53"/>
      <c r="S68" s="53"/>
      <c r="T68" s="53"/>
      <c r="U68" s="53"/>
      <c r="V68" s="53"/>
    </row>
    <row r="69" spans="2:22" s="51" customFormat="1" x14ac:dyDescent="0.2">
      <c r="B69" s="51" t="s">
        <v>158</v>
      </c>
      <c r="C69" s="51" t="s">
        <v>159</v>
      </c>
      <c r="D69" s="56">
        <v>38388131.590000004</v>
      </c>
      <c r="E69" s="56">
        <v>8448390.25</v>
      </c>
      <c r="F69" s="56">
        <v>61776.020000000004</v>
      </c>
      <c r="G69" s="56">
        <v>230672.26</v>
      </c>
      <c r="H69" s="56">
        <v>327756.67000000004</v>
      </c>
      <c r="I69" s="56">
        <f t="shared" si="26"/>
        <v>558428.93000000005</v>
      </c>
      <c r="J69" s="56">
        <f t="shared" si="27"/>
        <v>7889961.3200000003</v>
      </c>
      <c r="K69" s="57">
        <f t="shared" si="28"/>
        <v>0.9339011440670606</v>
      </c>
      <c r="L69" s="57">
        <f t="shared" si="29"/>
        <v>-0.99268783541337957</v>
      </c>
      <c r="M69" s="57">
        <f t="shared" si="30"/>
        <v>-0.93447113501888723</v>
      </c>
      <c r="R69" s="53"/>
      <c r="S69" s="53"/>
      <c r="T69" s="53"/>
      <c r="U69" s="53"/>
      <c r="V69" s="53"/>
    </row>
    <row r="70" spans="2:22" s="51" customFormat="1" x14ac:dyDescent="0.2">
      <c r="B70" s="51" t="s">
        <v>164</v>
      </c>
      <c r="C70" s="51" t="s">
        <v>165</v>
      </c>
      <c r="D70" s="56">
        <v>2358069.09</v>
      </c>
      <c r="E70" s="56">
        <v>10591118.010000002</v>
      </c>
      <c r="F70" s="56">
        <v>367273.72</v>
      </c>
      <c r="G70" s="56">
        <v>952130.00999999989</v>
      </c>
      <c r="H70" s="56">
        <v>168988.47</v>
      </c>
      <c r="I70" s="56">
        <f t="shared" si="26"/>
        <v>1121118.48</v>
      </c>
      <c r="J70" s="56">
        <f t="shared" si="27"/>
        <v>9469999.5300000012</v>
      </c>
      <c r="K70" s="57">
        <f t="shared" si="28"/>
        <v>0.8941454076008355</v>
      </c>
      <c r="L70" s="57">
        <f t="shared" si="29"/>
        <v>-0.96532247873612342</v>
      </c>
      <c r="M70" s="57">
        <f t="shared" si="30"/>
        <v>-0.78424260575300686</v>
      </c>
      <c r="R70" s="53"/>
      <c r="S70" s="53"/>
      <c r="T70" s="53"/>
      <c r="U70" s="53"/>
      <c r="V70" s="53"/>
    </row>
    <row r="71" spans="2:22" s="51" customFormat="1" x14ac:dyDescent="0.2">
      <c r="B71" s="51" t="s">
        <v>443</v>
      </c>
      <c r="C71" s="51" t="s">
        <v>444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26"/>
        <v>0</v>
      </c>
      <c r="J71" s="56">
        <f t="shared" si="27"/>
        <v>0</v>
      </c>
      <c r="K71" s="57" t="str">
        <f t="shared" si="28"/>
        <v>NA</v>
      </c>
      <c r="L71" s="57" t="str">
        <f t="shared" si="29"/>
        <v>NA</v>
      </c>
      <c r="M71" s="57" t="str">
        <f t="shared" si="30"/>
        <v>NA</v>
      </c>
      <c r="R71" s="53"/>
      <c r="S71" s="53"/>
      <c r="T71" s="53"/>
      <c r="U71" s="53"/>
      <c r="V71" s="53"/>
    </row>
    <row r="72" spans="2:22" s="51" customFormat="1" x14ac:dyDescent="0.2">
      <c r="B72" s="51" t="s">
        <v>278</v>
      </c>
      <c r="C72" s="51" t="s">
        <v>279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26"/>
        <v>0</v>
      </c>
      <c r="J72" s="56">
        <f t="shared" si="27"/>
        <v>0</v>
      </c>
      <c r="K72" s="57" t="str">
        <f t="shared" si="28"/>
        <v>NA</v>
      </c>
      <c r="L72" s="57" t="str">
        <f t="shared" si="29"/>
        <v>NA</v>
      </c>
      <c r="M72" s="57" t="str">
        <f t="shared" si="30"/>
        <v>NA</v>
      </c>
      <c r="R72" s="53"/>
      <c r="S72" s="53"/>
      <c r="T72" s="53"/>
      <c r="U72" s="53"/>
      <c r="V72" s="53"/>
    </row>
    <row r="73" spans="2:22" s="51" customFormat="1" x14ac:dyDescent="0.2">
      <c r="B73" s="51" t="s">
        <v>336</v>
      </c>
      <c r="C73" s="51" t="s">
        <v>337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26"/>
        <v>0</v>
      </c>
      <c r="J73" s="56">
        <f t="shared" si="27"/>
        <v>0</v>
      </c>
      <c r="K73" s="57" t="str">
        <f t="shared" si="28"/>
        <v>NA</v>
      </c>
      <c r="L73" s="57" t="str">
        <f t="shared" si="29"/>
        <v>NA</v>
      </c>
      <c r="M73" s="57" t="str">
        <f t="shared" si="30"/>
        <v>NA</v>
      </c>
      <c r="R73" s="53"/>
      <c r="S73" s="53"/>
      <c r="T73" s="53"/>
      <c r="U73" s="53"/>
      <c r="V73" s="53"/>
    </row>
    <row r="74" spans="2:22" s="51" customFormat="1" x14ac:dyDescent="0.2">
      <c r="B74" s="51" t="s">
        <v>166</v>
      </c>
      <c r="C74" s="51" t="s">
        <v>167</v>
      </c>
      <c r="D74" s="56">
        <v>24605</v>
      </c>
      <c r="E74" s="56">
        <v>9525</v>
      </c>
      <c r="F74" s="56">
        <v>0</v>
      </c>
      <c r="G74" s="56">
        <v>0</v>
      </c>
      <c r="H74" s="56">
        <v>0</v>
      </c>
      <c r="I74" s="56">
        <f t="shared" si="26"/>
        <v>0</v>
      </c>
      <c r="J74" s="56">
        <f t="shared" si="27"/>
        <v>9525</v>
      </c>
      <c r="K74" s="57">
        <f t="shared" si="28"/>
        <v>1</v>
      </c>
      <c r="L74" s="57">
        <f t="shared" si="29"/>
        <v>-1</v>
      </c>
      <c r="M74" s="57">
        <f t="shared" si="30"/>
        <v>-1</v>
      </c>
      <c r="R74" s="53"/>
      <c r="S74" s="53"/>
      <c r="T74" s="53"/>
      <c r="U74" s="53"/>
      <c r="V74" s="53"/>
    </row>
    <row r="75" spans="2:22" s="51" customFormat="1" x14ac:dyDescent="0.2">
      <c r="B75" s="51" t="s">
        <v>241</v>
      </c>
      <c r="C75" s="51" t="s">
        <v>242</v>
      </c>
      <c r="D75" s="56">
        <v>450000</v>
      </c>
      <c r="E75" s="56">
        <v>450000</v>
      </c>
      <c r="F75" s="56">
        <v>0</v>
      </c>
      <c r="G75" s="56">
        <v>0</v>
      </c>
      <c r="H75" s="56">
        <v>0</v>
      </c>
      <c r="I75" s="56">
        <f t="shared" si="26"/>
        <v>0</v>
      </c>
      <c r="J75" s="56">
        <f t="shared" si="27"/>
        <v>450000</v>
      </c>
      <c r="K75" s="57">
        <f t="shared" si="28"/>
        <v>1</v>
      </c>
      <c r="L75" s="57">
        <f t="shared" si="29"/>
        <v>-1</v>
      </c>
      <c r="M75" s="57">
        <f t="shared" si="30"/>
        <v>-1</v>
      </c>
      <c r="R75" s="53"/>
      <c r="S75" s="53"/>
      <c r="T75" s="53"/>
      <c r="U75" s="53"/>
      <c r="V75" s="53"/>
    </row>
    <row r="76" spans="2:22" s="51" customFormat="1" x14ac:dyDescent="0.2">
      <c r="B76" s="51" t="s">
        <v>168</v>
      </c>
      <c r="C76" s="51" t="s">
        <v>169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ref="I76:I86" si="31">SUM(G76:H76)</f>
        <v>0</v>
      </c>
      <c r="J76" s="56">
        <f t="shared" ref="J76:J86" si="32">E76-I76</f>
        <v>0</v>
      </c>
      <c r="K76" s="57" t="str">
        <f t="shared" ref="K76:K86" si="33">IF(E76=0,"NA",J76/E76)</f>
        <v>NA</v>
      </c>
      <c r="L76" s="57" t="str">
        <f t="shared" ref="L76:L86" si="34">IF(E76=0,"NA",(  ( F76 - (E76/$L$6)) / (E76/$L$6)))</f>
        <v>NA</v>
      </c>
      <c r="M76" s="57" t="str">
        <f t="shared" ref="M76:M86" si="35">IF(E76=0,"NA",(  ( G76 - ($M$6*(E76/12))) / ($M$6*(E76/12))))</f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170</v>
      </c>
      <c r="C77" s="51" t="s">
        <v>171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31"/>
        <v>0</v>
      </c>
      <c r="J77" s="56">
        <f t="shared" si="32"/>
        <v>0</v>
      </c>
      <c r="K77" s="57" t="str">
        <f t="shared" si="33"/>
        <v>NA</v>
      </c>
      <c r="L77" s="57" t="str">
        <f t="shared" si="34"/>
        <v>NA</v>
      </c>
      <c r="M77" s="57" t="str">
        <f t="shared" si="35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445</v>
      </c>
      <c r="C78" s="51" t="s">
        <v>446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f t="shared" si="31"/>
        <v>0</v>
      </c>
      <c r="J78" s="56">
        <f t="shared" si="32"/>
        <v>0</v>
      </c>
      <c r="K78" s="57" t="str">
        <f t="shared" si="33"/>
        <v>NA</v>
      </c>
      <c r="L78" s="57" t="str">
        <f t="shared" si="34"/>
        <v>NA</v>
      </c>
      <c r="M78" s="57" t="str">
        <f t="shared" si="35"/>
        <v>NA</v>
      </c>
      <c r="R78" s="53"/>
      <c r="S78" s="53"/>
      <c r="T78" s="53"/>
      <c r="U78" s="53"/>
      <c r="V78" s="53"/>
    </row>
    <row r="79" spans="2:22" s="51" customFormat="1" x14ac:dyDescent="0.2">
      <c r="B79" s="51" t="s">
        <v>243</v>
      </c>
      <c r="C79" s="51" t="s">
        <v>244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f t="shared" si="31"/>
        <v>0</v>
      </c>
      <c r="J79" s="56">
        <f t="shared" si="32"/>
        <v>0</v>
      </c>
      <c r="K79" s="57" t="str">
        <f t="shared" si="33"/>
        <v>NA</v>
      </c>
      <c r="L79" s="57" t="str">
        <f t="shared" si="34"/>
        <v>NA</v>
      </c>
      <c r="M79" s="57" t="str">
        <f t="shared" si="35"/>
        <v>NA</v>
      </c>
      <c r="R79" s="53"/>
      <c r="S79" s="53"/>
      <c r="T79" s="53"/>
      <c r="U79" s="53"/>
      <c r="V79" s="53"/>
    </row>
    <row r="80" spans="2:22" s="51" customFormat="1" x14ac:dyDescent="0.2">
      <c r="B80" s="51" t="s">
        <v>172</v>
      </c>
      <c r="C80" s="51" t="s">
        <v>173</v>
      </c>
      <c r="D80" s="56">
        <v>501811.05</v>
      </c>
      <c r="E80" s="56">
        <v>1119050.21</v>
      </c>
      <c r="F80" s="56">
        <v>0</v>
      </c>
      <c r="G80" s="56">
        <v>0</v>
      </c>
      <c r="H80" s="56">
        <v>0</v>
      </c>
      <c r="I80" s="56">
        <f t="shared" si="31"/>
        <v>0</v>
      </c>
      <c r="J80" s="56">
        <f t="shared" si="32"/>
        <v>1119050.21</v>
      </c>
      <c r="K80" s="57">
        <f t="shared" si="33"/>
        <v>1</v>
      </c>
      <c r="L80" s="57">
        <f t="shared" si="34"/>
        <v>-1</v>
      </c>
      <c r="M80" s="57">
        <f t="shared" si="35"/>
        <v>-1</v>
      </c>
      <c r="R80" s="53"/>
      <c r="S80" s="53"/>
      <c r="T80" s="53"/>
      <c r="U80" s="53"/>
      <c r="V80" s="53"/>
    </row>
    <row r="81" spans="2:22" s="51" customFormat="1" x14ac:dyDescent="0.2">
      <c r="B81" s="51" t="s">
        <v>174</v>
      </c>
      <c r="C81" s="51" t="s">
        <v>175</v>
      </c>
      <c r="D81" s="56">
        <v>13750694.729999993</v>
      </c>
      <c r="E81" s="56">
        <v>15847513.659999993</v>
      </c>
      <c r="F81" s="56">
        <v>745752.23</v>
      </c>
      <c r="G81" s="56">
        <v>1654822.9000000004</v>
      </c>
      <c r="H81" s="56">
        <v>1390470.74</v>
      </c>
      <c r="I81" s="56">
        <f t="shared" si="31"/>
        <v>3045293.6400000006</v>
      </c>
      <c r="J81" s="56">
        <f t="shared" si="32"/>
        <v>12802220.019999992</v>
      </c>
      <c r="K81" s="57">
        <f t="shared" si="33"/>
        <v>0.80783776525862905</v>
      </c>
      <c r="L81" s="57">
        <f t="shared" si="34"/>
        <v>-0.95294200427904852</v>
      </c>
      <c r="M81" s="57">
        <f t="shared" si="35"/>
        <v>-0.74938813461795728</v>
      </c>
      <c r="R81" s="53"/>
      <c r="S81" s="53"/>
      <c r="T81" s="53"/>
      <c r="U81" s="53"/>
      <c r="V81" s="53"/>
    </row>
    <row r="82" spans="2:22" s="51" customFormat="1" x14ac:dyDescent="0.2">
      <c r="B82" s="51" t="s">
        <v>447</v>
      </c>
      <c r="C82" s="51" t="s">
        <v>448</v>
      </c>
      <c r="D82" s="56">
        <v>250</v>
      </c>
      <c r="E82" s="56">
        <v>250</v>
      </c>
      <c r="F82" s="56">
        <v>0</v>
      </c>
      <c r="G82" s="56">
        <v>0</v>
      </c>
      <c r="H82" s="56">
        <v>0</v>
      </c>
      <c r="I82" s="56">
        <f t="shared" si="31"/>
        <v>0</v>
      </c>
      <c r="J82" s="56">
        <f t="shared" si="32"/>
        <v>250</v>
      </c>
      <c r="K82" s="57">
        <f t="shared" si="33"/>
        <v>1</v>
      </c>
      <c r="L82" s="57">
        <f t="shared" si="34"/>
        <v>-1</v>
      </c>
      <c r="M82" s="57">
        <f t="shared" si="35"/>
        <v>-1</v>
      </c>
      <c r="R82" s="53"/>
      <c r="S82" s="53"/>
      <c r="T82" s="53"/>
      <c r="U82" s="53"/>
      <c r="V82" s="53"/>
    </row>
    <row r="83" spans="2:22" s="51" customFormat="1" x14ac:dyDescent="0.2">
      <c r="B83" s="51" t="s">
        <v>176</v>
      </c>
      <c r="C83" s="51" t="s">
        <v>177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f t="shared" si="31"/>
        <v>0</v>
      </c>
      <c r="J83" s="56">
        <f t="shared" si="32"/>
        <v>0</v>
      </c>
      <c r="K83" s="57" t="str">
        <f t="shared" si="33"/>
        <v>NA</v>
      </c>
      <c r="L83" s="57" t="str">
        <f t="shared" si="34"/>
        <v>NA</v>
      </c>
      <c r="M83" s="57" t="str">
        <f t="shared" si="35"/>
        <v>NA</v>
      </c>
      <c r="R83" s="53"/>
      <c r="S83" s="53"/>
      <c r="T83" s="53"/>
      <c r="U83" s="53"/>
      <c r="V83" s="53"/>
    </row>
    <row r="84" spans="2:22" s="51" customFormat="1" x14ac:dyDescent="0.2">
      <c r="B84" s="51" t="s">
        <v>178</v>
      </c>
      <c r="C84" s="51" t="s">
        <v>179</v>
      </c>
      <c r="D84" s="56">
        <v>4000</v>
      </c>
      <c r="E84" s="56">
        <v>4000</v>
      </c>
      <c r="F84" s="56">
        <v>0</v>
      </c>
      <c r="G84" s="56">
        <v>0</v>
      </c>
      <c r="H84" s="56">
        <v>0</v>
      </c>
      <c r="I84" s="56">
        <f t="shared" si="31"/>
        <v>0</v>
      </c>
      <c r="J84" s="56">
        <f t="shared" si="32"/>
        <v>4000</v>
      </c>
      <c r="K84" s="57">
        <f t="shared" si="33"/>
        <v>1</v>
      </c>
      <c r="L84" s="57">
        <f t="shared" si="34"/>
        <v>-1</v>
      </c>
      <c r="M84" s="57">
        <f t="shared" si="35"/>
        <v>-1</v>
      </c>
      <c r="R84" s="53"/>
      <c r="S84" s="53"/>
      <c r="T84" s="53"/>
      <c r="U84" s="53"/>
      <c r="V84" s="53"/>
    </row>
    <row r="85" spans="2:22" s="51" customFormat="1" x14ac:dyDescent="0.2">
      <c r="B85" s="51" t="s">
        <v>180</v>
      </c>
      <c r="C85" s="51" t="s">
        <v>181</v>
      </c>
      <c r="D85" s="56">
        <v>500382.58000000007</v>
      </c>
      <c r="E85" s="56">
        <v>236120.38</v>
      </c>
      <c r="F85" s="56">
        <v>17455.52</v>
      </c>
      <c r="G85" s="56">
        <v>40712.780000000006</v>
      </c>
      <c r="H85" s="56">
        <v>0</v>
      </c>
      <c r="I85" s="56">
        <f t="shared" si="31"/>
        <v>40712.780000000006</v>
      </c>
      <c r="J85" s="56">
        <f t="shared" si="32"/>
        <v>195407.6</v>
      </c>
      <c r="K85" s="57">
        <f t="shared" si="33"/>
        <v>0.82757617110390891</v>
      </c>
      <c r="L85" s="57">
        <f t="shared" si="34"/>
        <v>-0.92607364091147071</v>
      </c>
      <c r="M85" s="57">
        <f t="shared" si="35"/>
        <v>-0.58618281064938138</v>
      </c>
      <c r="R85" s="53"/>
      <c r="S85" s="53"/>
      <c r="T85" s="53"/>
      <c r="U85" s="53"/>
      <c r="V85" s="53"/>
    </row>
    <row r="86" spans="2:22" s="51" customFormat="1" x14ac:dyDescent="0.2">
      <c r="B86" s="51" t="s">
        <v>184</v>
      </c>
      <c r="C86" s="51" t="s">
        <v>185</v>
      </c>
      <c r="D86" s="56">
        <v>68846.100000000006</v>
      </c>
      <c r="E86" s="56">
        <v>40846.1</v>
      </c>
      <c r="F86" s="56">
        <v>0</v>
      </c>
      <c r="G86" s="56">
        <v>9958.4599999999991</v>
      </c>
      <c r="H86" s="56">
        <v>0</v>
      </c>
      <c r="I86" s="56">
        <f t="shared" si="31"/>
        <v>9958.4599999999991</v>
      </c>
      <c r="J86" s="56">
        <f t="shared" si="32"/>
        <v>30887.64</v>
      </c>
      <c r="K86" s="57">
        <f t="shared" si="33"/>
        <v>0.75619557313917363</v>
      </c>
      <c r="L86" s="57">
        <f t="shared" si="34"/>
        <v>-1</v>
      </c>
      <c r="M86" s="57">
        <f t="shared" si="35"/>
        <v>-0.4148693755340167</v>
      </c>
      <c r="R86" s="53"/>
      <c r="S86" s="53"/>
      <c r="T86" s="53"/>
      <c r="U86" s="53"/>
      <c r="V86" s="53"/>
    </row>
    <row r="87" spans="2:22" s="51" customFormat="1" x14ac:dyDescent="0.2">
      <c r="B87" s="51" t="s">
        <v>186</v>
      </c>
      <c r="C87" s="51" t="s">
        <v>187</v>
      </c>
      <c r="D87" s="56">
        <v>23873361.010000009</v>
      </c>
      <c r="E87" s="56">
        <v>16423629.260000017</v>
      </c>
      <c r="F87" s="56">
        <v>107326.1</v>
      </c>
      <c r="G87" s="56">
        <v>1466101.2899999996</v>
      </c>
      <c r="H87" s="56">
        <v>497337.94</v>
      </c>
      <c r="I87" s="56">
        <f t="shared" ref="I87:I309" si="36">SUM(G87:H87)</f>
        <v>1963439.2299999995</v>
      </c>
      <c r="J87" s="56">
        <f t="shared" ref="J87:J309" si="37">E87-I87</f>
        <v>14460190.030000016</v>
      </c>
      <c r="K87" s="57">
        <f t="shared" ref="K87:K309" si="38">IF(E87=0,"NA",J87/E87)</f>
        <v>0.8804503438967668</v>
      </c>
      <c r="L87" s="57">
        <f t="shared" ref="L87:L309" si="39">IF(E87=0,"NA",(  ( F87 - (E87/$L$6)) / (E87/$L$6)))</f>
        <v>-0.99346514109025863</v>
      </c>
      <c r="M87" s="57">
        <f t="shared" ref="M87:M309" si="40">IF(E87=0,"NA",(  ( G87 - ($M$6*(E87/12))) / ($M$6*(E87/12))))</f>
        <v>-0.78575727445518362</v>
      </c>
      <c r="R87" s="53"/>
      <c r="S87" s="53"/>
      <c r="T87" s="53"/>
      <c r="U87" s="53"/>
      <c r="V87" s="53"/>
    </row>
    <row r="88" spans="2:22" s="51" customFormat="1" x14ac:dyDescent="0.2">
      <c r="B88" s="51" t="s">
        <v>449</v>
      </c>
      <c r="C88" s="51" t="s">
        <v>450</v>
      </c>
      <c r="D88" s="56">
        <v>4313025.7299999995</v>
      </c>
      <c r="E88" s="56">
        <v>4392183.0699999994</v>
      </c>
      <c r="F88" s="56">
        <v>112500</v>
      </c>
      <c r="G88" s="56">
        <v>112500</v>
      </c>
      <c r="H88" s="56">
        <v>0</v>
      </c>
      <c r="I88" s="56">
        <f t="shared" si="36"/>
        <v>112500</v>
      </c>
      <c r="J88" s="56">
        <f t="shared" si="37"/>
        <v>4279683.0699999994</v>
      </c>
      <c r="K88" s="57">
        <f t="shared" si="38"/>
        <v>0.9743863135468076</v>
      </c>
      <c r="L88" s="57">
        <f t="shared" si="39"/>
        <v>-0.9743863135468076</v>
      </c>
      <c r="M88" s="57">
        <f t="shared" si="40"/>
        <v>-0.9385271525123382</v>
      </c>
      <c r="R88" s="53"/>
      <c r="S88" s="53"/>
      <c r="T88" s="53"/>
      <c r="U88" s="53"/>
      <c r="V88" s="53"/>
    </row>
    <row r="89" spans="2:22" s="51" customFormat="1" x14ac:dyDescent="0.2">
      <c r="B89" s="51" t="s">
        <v>189</v>
      </c>
      <c r="C89" s="51" t="s">
        <v>190</v>
      </c>
      <c r="D89" s="56">
        <v>1029833.7100000001</v>
      </c>
      <c r="E89" s="56">
        <v>1093439.1800000002</v>
      </c>
      <c r="F89" s="56">
        <v>4890.8999999999996</v>
      </c>
      <c r="G89" s="56">
        <v>107607.96</v>
      </c>
      <c r="H89" s="56">
        <v>60268.480000000003</v>
      </c>
      <c r="I89" s="56">
        <f t="shared" si="36"/>
        <v>167876.44</v>
      </c>
      <c r="J89" s="56">
        <f t="shared" si="37"/>
        <v>925562.74000000022</v>
      </c>
      <c r="K89" s="57">
        <f t="shared" si="38"/>
        <v>0.84646933906282751</v>
      </c>
      <c r="L89" s="57">
        <f t="shared" si="39"/>
        <v>-0.99552704888442001</v>
      </c>
      <c r="M89" s="57">
        <f t="shared" si="40"/>
        <v>-0.76381027063617746</v>
      </c>
      <c r="R89" s="53"/>
      <c r="S89" s="53"/>
      <c r="T89" s="53"/>
      <c r="U89" s="53"/>
      <c r="V89" s="53"/>
    </row>
    <row r="90" spans="2:22" s="51" customFormat="1" x14ac:dyDescent="0.2">
      <c r="B90" s="51" t="s">
        <v>191</v>
      </c>
      <c r="C90" s="51" t="s">
        <v>192</v>
      </c>
      <c r="D90" s="56">
        <v>837632.04999999993</v>
      </c>
      <c r="E90" s="56">
        <v>562375.57000000007</v>
      </c>
      <c r="F90" s="56">
        <v>7622.3</v>
      </c>
      <c r="G90" s="56">
        <v>40103.39</v>
      </c>
      <c r="H90" s="56">
        <v>20999.760000000002</v>
      </c>
      <c r="I90" s="56">
        <f t="shared" si="36"/>
        <v>61103.15</v>
      </c>
      <c r="J90" s="56">
        <f t="shared" si="37"/>
        <v>501272.42000000004</v>
      </c>
      <c r="K90" s="57">
        <f t="shared" si="38"/>
        <v>0.89134814302121979</v>
      </c>
      <c r="L90" s="57">
        <f t="shared" si="39"/>
        <v>-0.98644624623363342</v>
      </c>
      <c r="M90" s="57">
        <f t="shared" si="40"/>
        <v>-0.82885434372620415</v>
      </c>
      <c r="R90" s="53"/>
      <c r="S90" s="53"/>
      <c r="T90" s="53"/>
      <c r="U90" s="53"/>
      <c r="V90" s="53"/>
    </row>
    <row r="91" spans="2:22" s="51" customFormat="1" x14ac:dyDescent="0.2">
      <c r="B91" s="51" t="s">
        <v>193</v>
      </c>
      <c r="C91" s="51" t="s">
        <v>194</v>
      </c>
      <c r="D91" s="56">
        <v>5670009.3599999994</v>
      </c>
      <c r="E91" s="56">
        <v>9199840.9199999999</v>
      </c>
      <c r="F91" s="56">
        <v>20130.719999999998</v>
      </c>
      <c r="G91" s="56">
        <v>523313.4</v>
      </c>
      <c r="H91" s="56">
        <v>279387.75999999989</v>
      </c>
      <c r="I91" s="56">
        <f t="shared" si="36"/>
        <v>802701.15999999992</v>
      </c>
      <c r="J91" s="56">
        <f t="shared" si="37"/>
        <v>8397139.7599999998</v>
      </c>
      <c r="K91" s="57">
        <f t="shared" si="38"/>
        <v>0.91274836521847158</v>
      </c>
      <c r="L91" s="57">
        <f t="shared" si="39"/>
        <v>-0.99781184042473636</v>
      </c>
      <c r="M91" s="57">
        <f t="shared" si="40"/>
        <v>-0.86348110027972091</v>
      </c>
      <c r="R91" s="53"/>
      <c r="S91" s="53"/>
      <c r="T91" s="53"/>
      <c r="U91" s="53"/>
      <c r="V91" s="53"/>
    </row>
    <row r="92" spans="2:22" s="51" customFormat="1" x14ac:dyDescent="0.2">
      <c r="B92" s="51" t="s">
        <v>197</v>
      </c>
      <c r="C92" s="51" t="s">
        <v>198</v>
      </c>
      <c r="D92" s="56">
        <v>4152354.35</v>
      </c>
      <c r="E92" s="56">
        <v>33410013.43</v>
      </c>
      <c r="F92" s="56">
        <v>32749.99</v>
      </c>
      <c r="G92" s="56">
        <v>735933.39</v>
      </c>
      <c r="H92" s="56">
        <v>3199256.7399999998</v>
      </c>
      <c r="I92" s="56">
        <f t="shared" si="36"/>
        <v>3935190.13</v>
      </c>
      <c r="J92" s="56">
        <f t="shared" si="37"/>
        <v>29474823.300000001</v>
      </c>
      <c r="K92" s="57">
        <f t="shared" si="38"/>
        <v>0.88221524848396327</v>
      </c>
      <c r="L92" s="57">
        <f t="shared" si="39"/>
        <v>-0.99901975525784759</v>
      </c>
      <c r="M92" s="57">
        <f t="shared" si="40"/>
        <v>-0.94713440808096072</v>
      </c>
      <c r="R92" s="53"/>
      <c r="S92" s="53"/>
      <c r="T92" s="53"/>
      <c r="U92" s="53"/>
      <c r="V92" s="53"/>
    </row>
    <row r="93" spans="2:22" s="51" customFormat="1" x14ac:dyDescent="0.2">
      <c r="B93" s="51" t="s">
        <v>201</v>
      </c>
      <c r="C93" s="51" t="s">
        <v>202</v>
      </c>
      <c r="D93" s="56">
        <v>5900</v>
      </c>
      <c r="E93" s="56">
        <v>4673445.8899999997</v>
      </c>
      <c r="F93" s="56">
        <v>0</v>
      </c>
      <c r="G93" s="56">
        <v>3593803.48</v>
      </c>
      <c r="H93" s="56">
        <v>0</v>
      </c>
      <c r="I93" s="56">
        <f t="shared" si="36"/>
        <v>3593803.48</v>
      </c>
      <c r="J93" s="56">
        <f t="shared" si="37"/>
        <v>1079642.4099999997</v>
      </c>
      <c r="K93" s="57">
        <f t="shared" si="38"/>
        <v>0.23101634969395135</v>
      </c>
      <c r="L93" s="57">
        <f t="shared" si="39"/>
        <v>-1</v>
      </c>
      <c r="M93" s="57">
        <f t="shared" si="40"/>
        <v>0.84556076073451658</v>
      </c>
      <c r="R93" s="53"/>
      <c r="S93" s="53"/>
      <c r="T93" s="53"/>
      <c r="U93" s="53"/>
      <c r="V93" s="53"/>
    </row>
    <row r="94" spans="2:22" s="51" customFormat="1" x14ac:dyDescent="0.2">
      <c r="B94" s="51" t="s">
        <v>203</v>
      </c>
      <c r="C94" s="51" t="s">
        <v>204</v>
      </c>
      <c r="D94" s="56">
        <v>11352784.449999999</v>
      </c>
      <c r="E94" s="56">
        <v>24020700.740000002</v>
      </c>
      <c r="F94" s="56">
        <v>0</v>
      </c>
      <c r="G94" s="56">
        <v>14025385.449999999</v>
      </c>
      <c r="H94" s="56">
        <v>2678.4</v>
      </c>
      <c r="I94" s="56">
        <f t="shared" si="36"/>
        <v>14028063.85</v>
      </c>
      <c r="J94" s="56">
        <f t="shared" si="37"/>
        <v>9992636.8900000025</v>
      </c>
      <c r="K94" s="57">
        <f t="shared" si="38"/>
        <v>0.41600105667858223</v>
      </c>
      <c r="L94" s="57">
        <f t="shared" si="39"/>
        <v>-1</v>
      </c>
      <c r="M94" s="57">
        <f t="shared" si="40"/>
        <v>0.40132985479257077</v>
      </c>
      <c r="R94" s="53"/>
      <c r="S94" s="53"/>
      <c r="T94" s="53"/>
      <c r="U94" s="53"/>
      <c r="V94" s="53"/>
    </row>
    <row r="95" spans="2:22" s="51" customFormat="1" x14ac:dyDescent="0.2">
      <c r="B95" s="51" t="s">
        <v>205</v>
      </c>
      <c r="C95" s="51" t="s">
        <v>206</v>
      </c>
      <c r="D95" s="56">
        <v>3539309.3000000007</v>
      </c>
      <c r="E95" s="56">
        <v>5920368.2699999958</v>
      </c>
      <c r="F95" s="56">
        <v>2329.62</v>
      </c>
      <c r="G95" s="56">
        <v>149237.94999999998</v>
      </c>
      <c r="H95" s="56">
        <v>77197.319999999992</v>
      </c>
      <c r="I95" s="56">
        <f t="shared" si="36"/>
        <v>226435.26999999996</v>
      </c>
      <c r="J95" s="56">
        <f t="shared" si="37"/>
        <v>5693932.9999999963</v>
      </c>
      <c r="K95" s="57">
        <f t="shared" si="38"/>
        <v>0.96175317823598838</v>
      </c>
      <c r="L95" s="57">
        <f t="shared" si="39"/>
        <v>-0.9996065075863938</v>
      </c>
      <c r="M95" s="57">
        <f t="shared" si="40"/>
        <v>-0.93950189183079302</v>
      </c>
      <c r="R95" s="53"/>
      <c r="S95" s="53"/>
      <c r="T95" s="53"/>
      <c r="U95" s="53"/>
      <c r="V95" s="53"/>
    </row>
    <row r="96" spans="2:22" s="51" customFormat="1" x14ac:dyDescent="0.2">
      <c r="B96" s="51" t="s">
        <v>211</v>
      </c>
      <c r="C96" s="51" t="s">
        <v>212</v>
      </c>
      <c r="D96" s="56">
        <v>591365.74</v>
      </c>
      <c r="E96" s="56">
        <v>453858.74</v>
      </c>
      <c r="F96" s="56">
        <v>0</v>
      </c>
      <c r="G96" s="56">
        <v>59375.1</v>
      </c>
      <c r="H96" s="56">
        <v>1229.97</v>
      </c>
      <c r="I96" s="56">
        <f t="shared" si="36"/>
        <v>60605.07</v>
      </c>
      <c r="J96" s="56">
        <f t="shared" si="37"/>
        <v>393253.67</v>
      </c>
      <c r="K96" s="57">
        <f t="shared" si="38"/>
        <v>0.8664671082460591</v>
      </c>
      <c r="L96" s="57">
        <f t="shared" si="39"/>
        <v>-1</v>
      </c>
      <c r="M96" s="57">
        <f t="shared" si="40"/>
        <v>-0.68602512755400502</v>
      </c>
      <c r="R96" s="53"/>
      <c r="S96" s="53"/>
      <c r="T96" s="53"/>
      <c r="U96" s="53"/>
      <c r="V96" s="53"/>
    </row>
    <row r="97" spans="1:22" s="51" customFormat="1" x14ac:dyDescent="0.2">
      <c r="B97" s="51" t="s">
        <v>213</v>
      </c>
      <c r="C97" s="51" t="s">
        <v>214</v>
      </c>
      <c r="D97" s="56">
        <v>293531.57</v>
      </c>
      <c r="E97" s="56">
        <v>284614.57</v>
      </c>
      <c r="F97" s="56">
        <v>0</v>
      </c>
      <c r="G97" s="56">
        <v>289480</v>
      </c>
      <c r="H97" s="56">
        <v>0</v>
      </c>
      <c r="I97" s="56">
        <f t="shared" si="36"/>
        <v>289480</v>
      </c>
      <c r="J97" s="56">
        <f t="shared" si="37"/>
        <v>-4865.429999999993</v>
      </c>
      <c r="K97" s="57">
        <f t="shared" si="38"/>
        <v>-1.7094802982152293E-2</v>
      </c>
      <c r="L97" s="57">
        <f t="shared" si="39"/>
        <v>-1</v>
      </c>
      <c r="M97" s="57">
        <f t="shared" si="40"/>
        <v>1.4410275271571655</v>
      </c>
      <c r="R97" s="53"/>
      <c r="S97" s="53"/>
      <c r="T97" s="53"/>
      <c r="U97" s="53"/>
      <c r="V97" s="53"/>
    </row>
    <row r="98" spans="1:22" s="51" customFormat="1" x14ac:dyDescent="0.2">
      <c r="B98" s="51" t="s">
        <v>215</v>
      </c>
      <c r="C98" s="51" t="s">
        <v>216</v>
      </c>
      <c r="D98" s="56">
        <v>174493.06</v>
      </c>
      <c r="E98" s="56">
        <v>93359.06</v>
      </c>
      <c r="F98" s="56">
        <v>0</v>
      </c>
      <c r="G98" s="56">
        <v>10349.5</v>
      </c>
      <c r="H98" s="56">
        <v>11450</v>
      </c>
      <c r="I98" s="56">
        <f t="shared" si="36"/>
        <v>21799.5</v>
      </c>
      <c r="J98" s="56">
        <f t="shared" si="37"/>
        <v>71559.56</v>
      </c>
      <c r="K98" s="57">
        <f t="shared" si="38"/>
        <v>0.76649829164946603</v>
      </c>
      <c r="L98" s="57">
        <f t="shared" si="39"/>
        <v>-1</v>
      </c>
      <c r="M98" s="57">
        <f t="shared" si="40"/>
        <v>-0.73394333661885625</v>
      </c>
      <c r="R98" s="53"/>
      <c r="S98" s="53"/>
      <c r="T98" s="53"/>
      <c r="U98" s="53"/>
      <c r="V98" s="53"/>
    </row>
    <row r="99" spans="1:22" s="51" customFormat="1" x14ac:dyDescent="0.2">
      <c r="B99" s="51" t="s">
        <v>217</v>
      </c>
      <c r="C99" s="51" t="s">
        <v>218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36"/>
        <v>0</v>
      </c>
      <c r="J99" s="56">
        <f t="shared" si="37"/>
        <v>0</v>
      </c>
      <c r="K99" s="57" t="str">
        <f t="shared" si="38"/>
        <v>NA</v>
      </c>
      <c r="L99" s="57" t="str">
        <f t="shared" si="39"/>
        <v>NA</v>
      </c>
      <c r="M99" s="57" t="str">
        <f t="shared" si="40"/>
        <v>NA</v>
      </c>
      <c r="R99" s="53"/>
      <c r="S99" s="53"/>
      <c r="T99" s="53"/>
      <c r="U99" s="53"/>
      <c r="V99" s="53"/>
    </row>
    <row r="100" spans="1:22" s="51" customFormat="1" x14ac:dyDescent="0.2">
      <c r="A100" s="63" t="s">
        <v>219</v>
      </c>
      <c r="B100" s="63"/>
      <c r="C100" s="63"/>
      <c r="D100" s="64">
        <v>186966180.42000005</v>
      </c>
      <c r="E100" s="64">
        <v>295409236.27999997</v>
      </c>
      <c r="F100" s="64">
        <v>4618984.6799999988</v>
      </c>
      <c r="G100" s="64">
        <v>52415518.399999999</v>
      </c>
      <c r="H100" s="64">
        <v>6037171.5699999994</v>
      </c>
      <c r="I100" s="64">
        <f t="shared" si="36"/>
        <v>58452689.969999999</v>
      </c>
      <c r="J100" s="64">
        <f t="shared" si="37"/>
        <v>236956546.30999997</v>
      </c>
      <c r="K100" s="65">
        <f t="shared" si="38"/>
        <v>0.80212978204040875</v>
      </c>
      <c r="L100" s="65">
        <f t="shared" si="39"/>
        <v>-0.9843641155633267</v>
      </c>
      <c r="M100" s="65">
        <f t="shared" si="40"/>
        <v>-0.57415940766061679</v>
      </c>
      <c r="R100" s="53"/>
      <c r="S100" s="53"/>
      <c r="T100" s="53"/>
      <c r="U100" s="53"/>
      <c r="V100" s="53"/>
    </row>
    <row r="101" spans="1:22" s="51" customFormat="1" x14ac:dyDescent="0.2">
      <c r="A101" s="51" t="s">
        <v>220</v>
      </c>
      <c r="B101" s="51" t="s">
        <v>101</v>
      </c>
      <c r="C101" s="51" t="s">
        <v>102</v>
      </c>
      <c r="D101" s="56"/>
      <c r="E101" s="56"/>
      <c r="F101" s="56">
        <v>0</v>
      </c>
      <c r="G101" s="56">
        <v>0</v>
      </c>
      <c r="H101" s="56">
        <v>0</v>
      </c>
      <c r="I101" s="56">
        <f t="shared" si="36"/>
        <v>0</v>
      </c>
      <c r="J101" s="56">
        <f t="shared" si="37"/>
        <v>0</v>
      </c>
      <c r="K101" s="57" t="str">
        <f t="shared" si="38"/>
        <v>NA</v>
      </c>
      <c r="L101" s="57" t="str">
        <f t="shared" si="39"/>
        <v>NA</v>
      </c>
      <c r="M101" s="57" t="str">
        <f t="shared" si="40"/>
        <v>NA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103</v>
      </c>
      <c r="C102" s="51" t="s">
        <v>104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f t="shared" si="36"/>
        <v>0</v>
      </c>
      <c r="J102" s="56">
        <f t="shared" si="37"/>
        <v>0</v>
      </c>
      <c r="K102" s="57" t="str">
        <f t="shared" si="38"/>
        <v>NA</v>
      </c>
      <c r="L102" s="57" t="str">
        <f t="shared" si="39"/>
        <v>NA</v>
      </c>
      <c r="M102" s="57" t="str">
        <f t="shared" si="40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105</v>
      </c>
      <c r="C103" s="51" t="s">
        <v>104</v>
      </c>
      <c r="D103" s="56">
        <v>0</v>
      </c>
      <c r="E103" s="56">
        <v>1642.5</v>
      </c>
      <c r="F103" s="56">
        <v>1202.5</v>
      </c>
      <c r="G103" s="56">
        <v>2075</v>
      </c>
      <c r="H103" s="56">
        <v>0</v>
      </c>
      <c r="I103" s="56">
        <f t="shared" si="36"/>
        <v>2075</v>
      </c>
      <c r="J103" s="56">
        <f t="shared" si="37"/>
        <v>-432.5</v>
      </c>
      <c r="K103" s="57">
        <f t="shared" si="38"/>
        <v>-0.26331811263318111</v>
      </c>
      <c r="L103" s="57">
        <f t="shared" si="39"/>
        <v>-0.26788432267884321</v>
      </c>
      <c r="M103" s="57">
        <f t="shared" si="40"/>
        <v>2.0319634703196345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108</v>
      </c>
      <c r="C104" s="51" t="s">
        <v>109</v>
      </c>
      <c r="D104" s="56">
        <v>288000</v>
      </c>
      <c r="E104" s="56">
        <v>577960</v>
      </c>
      <c r="F104" s="56">
        <v>0</v>
      </c>
      <c r="G104" s="56">
        <v>246000</v>
      </c>
      <c r="H104" s="56">
        <v>0</v>
      </c>
      <c r="I104" s="56">
        <f t="shared" si="36"/>
        <v>246000</v>
      </c>
      <c r="J104" s="56">
        <f t="shared" si="37"/>
        <v>331960</v>
      </c>
      <c r="K104" s="57">
        <f t="shared" si="38"/>
        <v>0.57436500795902834</v>
      </c>
      <c r="L104" s="57">
        <f t="shared" si="39"/>
        <v>-1</v>
      </c>
      <c r="M104" s="57">
        <f t="shared" si="40"/>
        <v>2.1523980898331983E-2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116</v>
      </c>
      <c r="C105" s="51" t="s">
        <v>117</v>
      </c>
      <c r="D105" s="56">
        <v>-2123.34</v>
      </c>
      <c r="E105" s="56">
        <v>-2123.34</v>
      </c>
      <c r="F105" s="56">
        <v>19255.239999999998</v>
      </c>
      <c r="G105" s="56">
        <v>57106.14</v>
      </c>
      <c r="H105" s="56">
        <v>0</v>
      </c>
      <c r="I105" s="56">
        <f t="shared" si="36"/>
        <v>57106.14</v>
      </c>
      <c r="J105" s="56">
        <f t="shared" si="37"/>
        <v>-59229.479999999996</v>
      </c>
      <c r="K105" s="57">
        <f t="shared" si="38"/>
        <v>27.894486987481983</v>
      </c>
      <c r="L105" s="57">
        <f t="shared" si="39"/>
        <v>-10.068373411700433</v>
      </c>
      <c r="M105" s="57">
        <f t="shared" si="40"/>
        <v>-65.546768769956756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118</v>
      </c>
      <c r="C106" s="51" t="s">
        <v>119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si="36"/>
        <v>0</v>
      </c>
      <c r="J106" s="56">
        <f t="shared" si="37"/>
        <v>0</v>
      </c>
      <c r="K106" s="57" t="str">
        <f t="shared" si="38"/>
        <v>NA</v>
      </c>
      <c r="L106" s="57" t="str">
        <f t="shared" si="39"/>
        <v>NA</v>
      </c>
      <c r="M106" s="57" t="str">
        <f t="shared" si="40"/>
        <v>NA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120</v>
      </c>
      <c r="C107" s="51" t="s">
        <v>121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36"/>
        <v>0</v>
      </c>
      <c r="J107" s="56">
        <f t="shared" si="37"/>
        <v>0</v>
      </c>
      <c r="K107" s="57" t="str">
        <f t="shared" si="38"/>
        <v>NA</v>
      </c>
      <c r="L107" s="57" t="str">
        <f t="shared" si="39"/>
        <v>NA</v>
      </c>
      <c r="M107" s="57" t="str">
        <f t="shared" si="40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221</v>
      </c>
      <c r="C108" s="51" t="s">
        <v>222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36"/>
        <v>0</v>
      </c>
      <c r="J108" s="56">
        <f t="shared" si="37"/>
        <v>0</v>
      </c>
      <c r="K108" s="57" t="str">
        <f t="shared" si="38"/>
        <v>NA</v>
      </c>
      <c r="L108" s="57" t="str">
        <f t="shared" si="39"/>
        <v>NA</v>
      </c>
      <c r="M108" s="57" t="str">
        <f t="shared" si="40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223</v>
      </c>
      <c r="C109" s="51" t="s">
        <v>224</v>
      </c>
      <c r="D109" s="56">
        <v>57316.580000000009</v>
      </c>
      <c r="E109" s="56">
        <v>58322.140000000007</v>
      </c>
      <c r="F109" s="56">
        <v>6446.16</v>
      </c>
      <c r="G109" s="56">
        <v>19338.48</v>
      </c>
      <c r="H109" s="56">
        <v>0</v>
      </c>
      <c r="I109" s="56">
        <f t="shared" si="36"/>
        <v>19338.48</v>
      </c>
      <c r="J109" s="56">
        <f t="shared" si="37"/>
        <v>38983.660000000003</v>
      </c>
      <c r="K109" s="57">
        <f t="shared" si="38"/>
        <v>0.66841957445320077</v>
      </c>
      <c r="L109" s="57">
        <f t="shared" si="39"/>
        <v>-0.88947319148440029</v>
      </c>
      <c r="M109" s="57">
        <f t="shared" si="40"/>
        <v>-0.20420697868768203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124</v>
      </c>
      <c r="C110" s="51" t="s">
        <v>125</v>
      </c>
      <c r="D110" s="56">
        <v>127235.51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36"/>
        <v>0</v>
      </c>
      <c r="J110" s="56">
        <f t="shared" si="37"/>
        <v>0</v>
      </c>
      <c r="K110" s="57" t="str">
        <f t="shared" si="38"/>
        <v>NA</v>
      </c>
      <c r="L110" s="57" t="str">
        <f t="shared" si="39"/>
        <v>NA</v>
      </c>
      <c r="M110" s="57" t="str">
        <f t="shared" si="40"/>
        <v>NA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267</v>
      </c>
      <c r="C111" s="51" t="s">
        <v>268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f t="shared" si="36"/>
        <v>0</v>
      </c>
      <c r="J111" s="56">
        <f t="shared" si="37"/>
        <v>0</v>
      </c>
      <c r="K111" s="57" t="str">
        <f t="shared" si="38"/>
        <v>NA</v>
      </c>
      <c r="L111" s="57" t="str">
        <f t="shared" si="39"/>
        <v>NA</v>
      </c>
      <c r="M111" s="57" t="str">
        <f t="shared" si="40"/>
        <v>NA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225</v>
      </c>
      <c r="C112" s="51" t="s">
        <v>226</v>
      </c>
      <c r="D112" s="56">
        <v>958110.18</v>
      </c>
      <c r="E112" s="56">
        <v>1199650.0499999998</v>
      </c>
      <c r="F112" s="56">
        <v>89844.61</v>
      </c>
      <c r="G112" s="56">
        <v>300825.96999999997</v>
      </c>
      <c r="H112" s="56">
        <v>0</v>
      </c>
      <c r="I112" s="56">
        <f t="shared" si="36"/>
        <v>300825.96999999997</v>
      </c>
      <c r="J112" s="56">
        <f t="shared" si="37"/>
        <v>898824.07999999984</v>
      </c>
      <c r="K112" s="57">
        <f t="shared" si="38"/>
        <v>0.74923856336270733</v>
      </c>
      <c r="L112" s="57">
        <f t="shared" si="39"/>
        <v>-0.92510765118544347</v>
      </c>
      <c r="M112" s="57">
        <f t="shared" si="40"/>
        <v>-0.39817255207049745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126</v>
      </c>
      <c r="C113" s="51" t="s">
        <v>127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f t="shared" si="36"/>
        <v>0</v>
      </c>
      <c r="J113" s="56">
        <f t="shared" si="37"/>
        <v>0</v>
      </c>
      <c r="K113" s="57" t="str">
        <f t="shared" si="38"/>
        <v>NA</v>
      </c>
      <c r="L113" s="57" t="str">
        <f t="shared" si="39"/>
        <v>NA</v>
      </c>
      <c r="M113" s="57" t="str">
        <f t="shared" si="40"/>
        <v>NA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128</v>
      </c>
      <c r="C114" s="51" t="s">
        <v>129</v>
      </c>
      <c r="D114" s="56">
        <v>0</v>
      </c>
      <c r="E114" s="56">
        <v>200109</v>
      </c>
      <c r="F114" s="56">
        <v>0</v>
      </c>
      <c r="G114" s="56">
        <v>0</v>
      </c>
      <c r="H114" s="56">
        <v>0</v>
      </c>
      <c r="I114" s="56">
        <f t="shared" si="36"/>
        <v>0</v>
      </c>
      <c r="J114" s="56">
        <f t="shared" si="37"/>
        <v>200109</v>
      </c>
      <c r="K114" s="57">
        <f t="shared" si="38"/>
        <v>1</v>
      </c>
      <c r="L114" s="57">
        <f t="shared" si="39"/>
        <v>-1</v>
      </c>
      <c r="M114" s="57">
        <f t="shared" si="40"/>
        <v>-1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227</v>
      </c>
      <c r="C115" s="51" t="s">
        <v>228</v>
      </c>
      <c r="D115" s="56">
        <v>-26268.959999999999</v>
      </c>
      <c r="E115" s="56">
        <v>59547.040000000001</v>
      </c>
      <c r="F115" s="56">
        <v>0</v>
      </c>
      <c r="G115" s="56">
        <v>0</v>
      </c>
      <c r="H115" s="56">
        <v>0</v>
      </c>
      <c r="I115" s="56">
        <f t="shared" si="36"/>
        <v>0</v>
      </c>
      <c r="J115" s="56">
        <f t="shared" si="37"/>
        <v>59547.040000000001</v>
      </c>
      <c r="K115" s="57">
        <f t="shared" si="38"/>
        <v>1</v>
      </c>
      <c r="L115" s="57">
        <f t="shared" si="39"/>
        <v>-1</v>
      </c>
      <c r="M115" s="57">
        <f t="shared" si="40"/>
        <v>-1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229</v>
      </c>
      <c r="C116" s="51" t="s">
        <v>230</v>
      </c>
      <c r="D116" s="56">
        <v>7202.8099999999977</v>
      </c>
      <c r="E116" s="56">
        <v>100148.55</v>
      </c>
      <c r="F116" s="56">
        <v>11786.74</v>
      </c>
      <c r="G116" s="56">
        <v>35360.22</v>
      </c>
      <c r="H116" s="56">
        <v>0</v>
      </c>
      <c r="I116" s="56">
        <f t="shared" si="36"/>
        <v>35360.22</v>
      </c>
      <c r="J116" s="56">
        <f t="shared" si="37"/>
        <v>64788.33</v>
      </c>
      <c r="K116" s="57">
        <f t="shared" si="38"/>
        <v>0.64692229692791359</v>
      </c>
      <c r="L116" s="57">
        <f t="shared" si="39"/>
        <v>-0.88230743230930453</v>
      </c>
      <c r="M116" s="57">
        <f t="shared" si="40"/>
        <v>-0.15261351262699258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231</v>
      </c>
      <c r="C117" s="51" t="s">
        <v>232</v>
      </c>
      <c r="D117" s="56">
        <v>2466833.25</v>
      </c>
      <c r="E117" s="56">
        <v>2814363.6900000009</v>
      </c>
      <c r="F117" s="56">
        <v>62434.34</v>
      </c>
      <c r="G117" s="56">
        <v>332110.76999999996</v>
      </c>
      <c r="H117" s="56">
        <v>0</v>
      </c>
      <c r="I117" s="56">
        <f t="shared" si="36"/>
        <v>332110.76999999996</v>
      </c>
      <c r="J117" s="56">
        <f t="shared" si="37"/>
        <v>2482252.9200000009</v>
      </c>
      <c r="K117" s="57">
        <f t="shared" si="38"/>
        <v>0.88199436654898011</v>
      </c>
      <c r="L117" s="57">
        <f t="shared" si="39"/>
        <v>-0.97781582379639076</v>
      </c>
      <c r="M117" s="57">
        <f t="shared" si="40"/>
        <v>-0.71678647971755216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451</v>
      </c>
      <c r="C118" s="51" t="s">
        <v>452</v>
      </c>
      <c r="D118" s="56">
        <v>845619</v>
      </c>
      <c r="E118" s="56">
        <v>845619</v>
      </c>
      <c r="F118" s="56">
        <v>0</v>
      </c>
      <c r="G118" s="56">
        <v>0</v>
      </c>
      <c r="H118" s="56">
        <v>0</v>
      </c>
      <c r="I118" s="56">
        <f t="shared" si="36"/>
        <v>0</v>
      </c>
      <c r="J118" s="56">
        <f t="shared" si="37"/>
        <v>845619</v>
      </c>
      <c r="K118" s="57">
        <f t="shared" si="38"/>
        <v>1</v>
      </c>
      <c r="L118" s="57">
        <f t="shared" si="39"/>
        <v>-1</v>
      </c>
      <c r="M118" s="57">
        <f t="shared" si="40"/>
        <v>-1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253</v>
      </c>
      <c r="C119" s="51" t="s">
        <v>254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f t="shared" si="36"/>
        <v>0</v>
      </c>
      <c r="J119" s="56">
        <f t="shared" si="37"/>
        <v>0</v>
      </c>
      <c r="K119" s="57" t="str">
        <f t="shared" si="38"/>
        <v>NA</v>
      </c>
      <c r="L119" s="57" t="str">
        <f t="shared" si="39"/>
        <v>NA</v>
      </c>
      <c r="M119" s="57" t="str">
        <f t="shared" si="40"/>
        <v>NA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130</v>
      </c>
      <c r="C120" s="51" t="s">
        <v>131</v>
      </c>
      <c r="D120" s="56">
        <v>187511.6</v>
      </c>
      <c r="E120" s="56">
        <v>-70658.03</v>
      </c>
      <c r="F120" s="56">
        <v>19531.580000000002</v>
      </c>
      <c r="G120" s="56">
        <v>96353.84</v>
      </c>
      <c r="H120" s="56">
        <v>0</v>
      </c>
      <c r="I120" s="56">
        <f t="shared" si="36"/>
        <v>96353.84</v>
      </c>
      <c r="J120" s="56">
        <f t="shared" si="37"/>
        <v>-167011.87</v>
      </c>
      <c r="K120" s="57">
        <f t="shared" si="38"/>
        <v>2.3636643987951547</v>
      </c>
      <c r="L120" s="57">
        <f t="shared" si="39"/>
        <v>-1.2764240667338165</v>
      </c>
      <c r="M120" s="57">
        <f t="shared" si="40"/>
        <v>-4.2727945571083712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233</v>
      </c>
      <c r="C121" s="51" t="s">
        <v>234</v>
      </c>
      <c r="D121" s="56">
        <v>7709200.8200000003</v>
      </c>
      <c r="E121" s="56">
        <v>15117315.789999999</v>
      </c>
      <c r="F121" s="56">
        <v>15950.689999999999</v>
      </c>
      <c r="G121" s="56">
        <v>61960.29</v>
      </c>
      <c r="H121" s="56">
        <v>0</v>
      </c>
      <c r="I121" s="56">
        <f t="shared" si="36"/>
        <v>61960.29</v>
      </c>
      <c r="J121" s="56">
        <f t="shared" si="37"/>
        <v>15055355.5</v>
      </c>
      <c r="K121" s="57">
        <f t="shared" si="38"/>
        <v>0.99590136960418696</v>
      </c>
      <c r="L121" s="57">
        <f t="shared" si="39"/>
        <v>-0.99894487287150868</v>
      </c>
      <c r="M121" s="57">
        <f t="shared" si="40"/>
        <v>-0.99016328705004841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132</v>
      </c>
      <c r="C122" s="51" t="s">
        <v>133</v>
      </c>
      <c r="D122" s="56">
        <v>4212510.12</v>
      </c>
      <c r="E122" s="56">
        <v>19390535.489999991</v>
      </c>
      <c r="F122" s="56">
        <v>983643.16</v>
      </c>
      <c r="G122" s="56">
        <v>4798142.8899999997</v>
      </c>
      <c r="H122" s="56">
        <v>0</v>
      </c>
      <c r="I122" s="56">
        <f t="shared" si="36"/>
        <v>4798142.8899999997</v>
      </c>
      <c r="J122" s="56">
        <f t="shared" si="37"/>
        <v>14592392.59999999</v>
      </c>
      <c r="K122" s="57">
        <f t="shared" si="38"/>
        <v>0.75255232675371553</v>
      </c>
      <c r="L122" s="57">
        <f t="shared" si="39"/>
        <v>-0.94927199609792723</v>
      </c>
      <c r="M122" s="57">
        <f t="shared" si="40"/>
        <v>-0.40612558420891737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134</v>
      </c>
      <c r="C123" s="51" t="s">
        <v>135</v>
      </c>
      <c r="D123" s="56">
        <v>0</v>
      </c>
      <c r="E123" s="56">
        <v>0</v>
      </c>
      <c r="F123" s="56">
        <v>0</v>
      </c>
      <c r="G123" s="56">
        <v>0</v>
      </c>
      <c r="H123" s="56">
        <v>0</v>
      </c>
      <c r="I123" s="56">
        <f t="shared" si="36"/>
        <v>0</v>
      </c>
      <c r="J123" s="56">
        <f t="shared" si="37"/>
        <v>0</v>
      </c>
      <c r="K123" s="57" t="str">
        <f t="shared" si="38"/>
        <v>NA</v>
      </c>
      <c r="L123" s="57" t="str">
        <f t="shared" si="39"/>
        <v>NA</v>
      </c>
      <c r="M123" s="57" t="str">
        <f t="shared" si="40"/>
        <v>NA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136</v>
      </c>
      <c r="C124" s="51" t="s">
        <v>137</v>
      </c>
      <c r="D124" s="56">
        <v>819388</v>
      </c>
      <c r="E124" s="56">
        <v>877352</v>
      </c>
      <c r="F124" s="56">
        <v>0</v>
      </c>
      <c r="G124" s="56">
        <v>0</v>
      </c>
      <c r="H124" s="56">
        <v>0</v>
      </c>
      <c r="I124" s="56">
        <f t="shared" si="36"/>
        <v>0</v>
      </c>
      <c r="J124" s="56">
        <f t="shared" si="37"/>
        <v>877352</v>
      </c>
      <c r="K124" s="57">
        <f t="shared" si="38"/>
        <v>1</v>
      </c>
      <c r="L124" s="57">
        <f t="shared" si="39"/>
        <v>-1</v>
      </c>
      <c r="M124" s="57">
        <f t="shared" si="40"/>
        <v>-1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138</v>
      </c>
      <c r="C125" s="51" t="s">
        <v>139</v>
      </c>
      <c r="D125" s="56">
        <v>1871480.5100000002</v>
      </c>
      <c r="E125" s="56">
        <v>3795597.48</v>
      </c>
      <c r="F125" s="56">
        <v>217289.54</v>
      </c>
      <c r="G125" s="56">
        <v>658517.61</v>
      </c>
      <c r="H125" s="56">
        <v>0</v>
      </c>
      <c r="I125" s="56">
        <f t="shared" si="36"/>
        <v>658517.61</v>
      </c>
      <c r="J125" s="56">
        <f t="shared" si="37"/>
        <v>3137079.87</v>
      </c>
      <c r="K125" s="57">
        <f t="shared" si="38"/>
        <v>0.82650488797352661</v>
      </c>
      <c r="L125" s="57">
        <f t="shared" si="39"/>
        <v>-0.94275221723458413</v>
      </c>
      <c r="M125" s="57">
        <f t="shared" si="40"/>
        <v>-0.58361173113646392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140</v>
      </c>
      <c r="C126" s="51" t="s">
        <v>141</v>
      </c>
      <c r="D126" s="56">
        <v>0</v>
      </c>
      <c r="E126" s="56">
        <v>0</v>
      </c>
      <c r="F126" s="56">
        <v>453.22</v>
      </c>
      <c r="G126" s="56">
        <v>1415.9</v>
      </c>
      <c r="H126" s="56">
        <v>0</v>
      </c>
      <c r="I126" s="56">
        <f t="shared" si="36"/>
        <v>1415.9</v>
      </c>
      <c r="J126" s="56">
        <f t="shared" si="37"/>
        <v>-1415.9</v>
      </c>
      <c r="K126" s="57" t="str">
        <f t="shared" si="38"/>
        <v>NA</v>
      </c>
      <c r="L126" s="57" t="str">
        <f t="shared" si="39"/>
        <v>NA</v>
      </c>
      <c r="M126" s="57" t="str">
        <f t="shared" si="40"/>
        <v>NA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142</v>
      </c>
      <c r="C127" s="51" t="s">
        <v>143</v>
      </c>
      <c r="D127" s="56">
        <v>1235595.2500000005</v>
      </c>
      <c r="E127" s="56">
        <v>3841787.1499999929</v>
      </c>
      <c r="F127" s="56">
        <v>224570.66999999995</v>
      </c>
      <c r="G127" s="56">
        <v>744013.68999999983</v>
      </c>
      <c r="H127" s="56">
        <v>0</v>
      </c>
      <c r="I127" s="56">
        <f t="shared" si="36"/>
        <v>744013.68999999983</v>
      </c>
      <c r="J127" s="56">
        <f t="shared" si="37"/>
        <v>3097773.459999993</v>
      </c>
      <c r="K127" s="57">
        <f t="shared" si="38"/>
        <v>0.8063365665638188</v>
      </c>
      <c r="L127" s="57">
        <f t="shared" si="39"/>
        <v>-0.94154525973673464</v>
      </c>
      <c r="M127" s="57">
        <f t="shared" si="40"/>
        <v>-0.53520775975316515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154</v>
      </c>
      <c r="C128" s="51" t="s">
        <v>155</v>
      </c>
      <c r="D128" s="56">
        <v>4972</v>
      </c>
      <c r="E128" s="56">
        <v>4972</v>
      </c>
      <c r="F128" s="56">
        <v>0</v>
      </c>
      <c r="G128" s="56">
        <v>0</v>
      </c>
      <c r="H128" s="56">
        <v>0</v>
      </c>
      <c r="I128" s="56">
        <f t="shared" si="36"/>
        <v>0</v>
      </c>
      <c r="J128" s="56">
        <f t="shared" si="37"/>
        <v>4972</v>
      </c>
      <c r="K128" s="57">
        <f t="shared" si="38"/>
        <v>1</v>
      </c>
      <c r="L128" s="57">
        <f t="shared" si="39"/>
        <v>-1</v>
      </c>
      <c r="M128" s="57">
        <f t="shared" si="40"/>
        <v>-1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156</v>
      </c>
      <c r="C129" s="51" t="s">
        <v>157</v>
      </c>
      <c r="D129" s="56">
        <v>475447.44999999984</v>
      </c>
      <c r="E129" s="56">
        <v>1225001.6700000009</v>
      </c>
      <c r="F129" s="56">
        <v>43852.559999999903</v>
      </c>
      <c r="G129" s="56">
        <v>198241.44999999984</v>
      </c>
      <c r="H129" s="56">
        <v>0</v>
      </c>
      <c r="I129" s="56">
        <f t="shared" si="36"/>
        <v>198241.44999999984</v>
      </c>
      <c r="J129" s="56">
        <f t="shared" si="37"/>
        <v>1026760.220000001</v>
      </c>
      <c r="K129" s="57">
        <f t="shared" si="38"/>
        <v>0.83817046551454932</v>
      </c>
      <c r="L129" s="57">
        <f t="shared" si="39"/>
        <v>-0.96420204063885084</v>
      </c>
      <c r="M129" s="57">
        <f t="shared" si="40"/>
        <v>-0.6116091172349184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158</v>
      </c>
      <c r="C130" s="51" t="s">
        <v>159</v>
      </c>
      <c r="D130" s="56">
        <v>49155530.240000002</v>
      </c>
      <c r="E130" s="56">
        <v>27178262.84</v>
      </c>
      <c r="F130" s="56">
        <v>154070.62</v>
      </c>
      <c r="G130" s="56">
        <v>1210545.2200000002</v>
      </c>
      <c r="H130" s="56">
        <v>195000</v>
      </c>
      <c r="I130" s="56">
        <f t="shared" si="36"/>
        <v>1405545.2200000002</v>
      </c>
      <c r="J130" s="56">
        <f t="shared" si="37"/>
        <v>25772717.620000001</v>
      </c>
      <c r="K130" s="57">
        <f t="shared" si="38"/>
        <v>0.9482842141797464</v>
      </c>
      <c r="L130" s="57">
        <f t="shared" si="39"/>
        <v>-0.99433110861768381</v>
      </c>
      <c r="M130" s="57">
        <f t="shared" si="40"/>
        <v>-0.89310175763978294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166</v>
      </c>
      <c r="C131" s="51" t="s">
        <v>167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f t="shared" si="36"/>
        <v>0</v>
      </c>
      <c r="J131" s="56">
        <f t="shared" si="37"/>
        <v>0</v>
      </c>
      <c r="K131" s="57" t="str">
        <f t="shared" si="38"/>
        <v>NA</v>
      </c>
      <c r="L131" s="57" t="str">
        <f t="shared" si="39"/>
        <v>NA</v>
      </c>
      <c r="M131" s="57" t="str">
        <f t="shared" si="40"/>
        <v>NA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243</v>
      </c>
      <c r="C132" s="51" t="s">
        <v>244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f t="shared" si="36"/>
        <v>0</v>
      </c>
      <c r="J132" s="56">
        <f t="shared" si="37"/>
        <v>0</v>
      </c>
      <c r="K132" s="57" t="str">
        <f t="shared" si="38"/>
        <v>NA</v>
      </c>
      <c r="L132" s="57" t="str">
        <f t="shared" si="39"/>
        <v>NA</v>
      </c>
      <c r="M132" s="57" t="str">
        <f t="shared" si="40"/>
        <v>NA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172</v>
      </c>
      <c r="C133" s="51" t="s">
        <v>173</v>
      </c>
      <c r="D133" s="56">
        <v>145077.31000000003</v>
      </c>
      <c r="E133" s="56">
        <v>146066.31000000003</v>
      </c>
      <c r="F133" s="56">
        <v>4723.4699999999993</v>
      </c>
      <c r="G133" s="56">
        <v>4975.92</v>
      </c>
      <c r="H133" s="56">
        <v>17147.3</v>
      </c>
      <c r="I133" s="56">
        <f t="shared" si="36"/>
        <v>22123.22</v>
      </c>
      <c r="J133" s="56">
        <f t="shared" si="37"/>
        <v>123943.09000000003</v>
      </c>
      <c r="K133" s="57">
        <f t="shared" si="38"/>
        <v>0.84853988575462747</v>
      </c>
      <c r="L133" s="57">
        <f t="shared" si="39"/>
        <v>-0.96766215289480506</v>
      </c>
      <c r="M133" s="57">
        <f t="shared" si="40"/>
        <v>-0.91824118785502284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174</v>
      </c>
      <c r="C134" s="51" t="s">
        <v>175</v>
      </c>
      <c r="D134" s="56">
        <v>1765969.54</v>
      </c>
      <c r="E134" s="56">
        <v>4112382.54</v>
      </c>
      <c r="F134" s="56">
        <v>0</v>
      </c>
      <c r="G134" s="56">
        <v>678990</v>
      </c>
      <c r="H134" s="56">
        <v>13122.3</v>
      </c>
      <c r="I134" s="56">
        <f t="shared" si="36"/>
        <v>692112.3</v>
      </c>
      <c r="J134" s="56">
        <f t="shared" si="37"/>
        <v>3420270.24</v>
      </c>
      <c r="K134" s="57">
        <f t="shared" si="38"/>
        <v>0.83170040888268149</v>
      </c>
      <c r="L134" s="57">
        <f t="shared" si="39"/>
        <v>-1</v>
      </c>
      <c r="M134" s="57">
        <f t="shared" si="40"/>
        <v>-0.60373919883435745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180</v>
      </c>
      <c r="C135" s="51" t="s">
        <v>181</v>
      </c>
      <c r="D135" s="56">
        <v>107019.26</v>
      </c>
      <c r="E135" s="56">
        <v>133889.26</v>
      </c>
      <c r="F135" s="56">
        <v>163.76</v>
      </c>
      <c r="G135" s="56">
        <v>739.17</v>
      </c>
      <c r="H135" s="56">
        <v>0</v>
      </c>
      <c r="I135" s="56">
        <f t="shared" si="36"/>
        <v>739.17</v>
      </c>
      <c r="J135" s="56">
        <f t="shared" si="37"/>
        <v>133150.09</v>
      </c>
      <c r="K135" s="57">
        <f t="shared" si="38"/>
        <v>0.99447924351811334</v>
      </c>
      <c r="L135" s="57">
        <f t="shared" si="39"/>
        <v>-0.99877689965573035</v>
      </c>
      <c r="M135" s="57">
        <f t="shared" si="40"/>
        <v>-0.98675018444347218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184</v>
      </c>
      <c r="C136" s="51" t="s">
        <v>185</v>
      </c>
      <c r="D136" s="56">
        <v>-38453.5</v>
      </c>
      <c r="E136" s="56">
        <v>-31530.5</v>
      </c>
      <c r="F136" s="56">
        <v>0</v>
      </c>
      <c r="G136" s="56">
        <v>0</v>
      </c>
      <c r="H136" s="56">
        <v>0</v>
      </c>
      <c r="I136" s="56">
        <f t="shared" si="36"/>
        <v>0</v>
      </c>
      <c r="J136" s="56">
        <f t="shared" si="37"/>
        <v>-31530.5</v>
      </c>
      <c r="K136" s="57">
        <f t="shared" si="38"/>
        <v>1</v>
      </c>
      <c r="L136" s="57">
        <f t="shared" si="39"/>
        <v>-1</v>
      </c>
      <c r="M136" s="57">
        <f t="shared" si="40"/>
        <v>-1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186</v>
      </c>
      <c r="C137" s="51" t="s">
        <v>187</v>
      </c>
      <c r="D137" s="56">
        <v>1640829.8999999997</v>
      </c>
      <c r="E137" s="56">
        <v>2246234.8200000003</v>
      </c>
      <c r="F137" s="56">
        <v>2416.5</v>
      </c>
      <c r="G137" s="56">
        <v>486619.48</v>
      </c>
      <c r="H137" s="56">
        <v>59284.200000000004</v>
      </c>
      <c r="I137" s="56">
        <f t="shared" si="36"/>
        <v>545903.67999999993</v>
      </c>
      <c r="J137" s="56">
        <f t="shared" si="37"/>
        <v>1700331.1400000004</v>
      </c>
      <c r="K137" s="57">
        <f t="shared" si="38"/>
        <v>0.75696945166222651</v>
      </c>
      <c r="L137" s="57">
        <f t="shared" si="39"/>
        <v>-0.99892419974150348</v>
      </c>
      <c r="M137" s="57">
        <f t="shared" si="40"/>
        <v>-0.48006916213684198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189</v>
      </c>
      <c r="C138" s="51" t="s">
        <v>190</v>
      </c>
      <c r="D138" s="56">
        <v>24438.410000000003</v>
      </c>
      <c r="E138" s="56">
        <v>28428.41</v>
      </c>
      <c r="F138" s="56">
        <v>0</v>
      </c>
      <c r="G138" s="56">
        <v>6209.48</v>
      </c>
      <c r="H138" s="56">
        <v>0</v>
      </c>
      <c r="I138" s="56">
        <f t="shared" si="36"/>
        <v>6209.48</v>
      </c>
      <c r="J138" s="56">
        <f t="shared" si="37"/>
        <v>22218.93</v>
      </c>
      <c r="K138" s="57">
        <f t="shared" si="38"/>
        <v>0.78157484009833822</v>
      </c>
      <c r="L138" s="57">
        <f t="shared" si="39"/>
        <v>-1</v>
      </c>
      <c r="M138" s="57">
        <f t="shared" si="40"/>
        <v>-0.47577961623601184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191</v>
      </c>
      <c r="C139" s="51" t="s">
        <v>192</v>
      </c>
      <c r="D139" s="56">
        <v>16741.599999999999</v>
      </c>
      <c r="E139" s="56">
        <v>18000</v>
      </c>
      <c r="F139" s="56">
        <v>0</v>
      </c>
      <c r="G139" s="56">
        <v>12000</v>
      </c>
      <c r="H139" s="56">
        <v>641.66999999999996</v>
      </c>
      <c r="I139" s="56">
        <f t="shared" si="36"/>
        <v>12641.67</v>
      </c>
      <c r="J139" s="56">
        <f t="shared" si="37"/>
        <v>5358.33</v>
      </c>
      <c r="K139" s="57">
        <f t="shared" si="38"/>
        <v>0.29768499999999998</v>
      </c>
      <c r="L139" s="57">
        <f t="shared" si="39"/>
        <v>-1</v>
      </c>
      <c r="M139" s="57">
        <f t="shared" si="40"/>
        <v>0.6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193</v>
      </c>
      <c r="C140" s="51" t="s">
        <v>194</v>
      </c>
      <c r="D140" s="56">
        <v>100184.27000000002</v>
      </c>
      <c r="E140" s="56">
        <v>224108.04</v>
      </c>
      <c r="F140" s="56">
        <v>37314.83</v>
      </c>
      <c r="G140" s="56">
        <v>60159.43</v>
      </c>
      <c r="H140" s="56">
        <v>46727.09</v>
      </c>
      <c r="I140" s="56">
        <f t="shared" si="36"/>
        <v>106886.51999999999</v>
      </c>
      <c r="J140" s="56">
        <f t="shared" si="37"/>
        <v>117221.52000000002</v>
      </c>
      <c r="K140" s="57">
        <f t="shared" si="38"/>
        <v>0.52305807502488544</v>
      </c>
      <c r="L140" s="57">
        <f t="shared" si="39"/>
        <v>-0.83349624582857451</v>
      </c>
      <c r="M140" s="57">
        <f t="shared" si="40"/>
        <v>-0.35574541636257229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197</v>
      </c>
      <c r="C141" s="51" t="s">
        <v>198</v>
      </c>
      <c r="D141" s="56">
        <v>384611.06</v>
      </c>
      <c r="E141" s="56">
        <v>459509.05999999994</v>
      </c>
      <c r="F141" s="56">
        <v>-758.47</v>
      </c>
      <c r="G141" s="56">
        <v>23095.510000000002</v>
      </c>
      <c r="H141" s="56">
        <v>30183.320000000003</v>
      </c>
      <c r="I141" s="56">
        <f t="shared" si="36"/>
        <v>53278.83</v>
      </c>
      <c r="J141" s="56">
        <f t="shared" si="37"/>
        <v>406230.22999999992</v>
      </c>
      <c r="K141" s="57">
        <f t="shared" si="38"/>
        <v>0.8840527105167415</v>
      </c>
      <c r="L141" s="57">
        <f t="shared" si="39"/>
        <v>-1.0016506094569713</v>
      </c>
      <c r="M141" s="57">
        <f t="shared" si="40"/>
        <v>-0.87937294642242736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261</v>
      </c>
      <c r="C142" s="51" t="s">
        <v>262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36"/>
        <v>0</v>
      </c>
      <c r="J142" s="56">
        <f t="shared" si="37"/>
        <v>0</v>
      </c>
      <c r="K142" s="57" t="str">
        <f t="shared" si="38"/>
        <v>NA</v>
      </c>
      <c r="L142" s="57" t="str">
        <f t="shared" si="39"/>
        <v>NA</v>
      </c>
      <c r="M142" s="57" t="str">
        <f t="shared" si="40"/>
        <v>NA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203</v>
      </c>
      <c r="C143" s="51" t="s">
        <v>204</v>
      </c>
      <c r="D143" s="56">
        <v>0</v>
      </c>
      <c r="E143" s="56">
        <v>0</v>
      </c>
      <c r="F143" s="56">
        <v>0</v>
      </c>
      <c r="G143" s="56">
        <v>0</v>
      </c>
      <c r="H143" s="56">
        <v>0</v>
      </c>
      <c r="I143" s="56">
        <f t="shared" si="36"/>
        <v>0</v>
      </c>
      <c r="J143" s="56">
        <f t="shared" si="37"/>
        <v>0</v>
      </c>
      <c r="K143" s="57" t="str">
        <f t="shared" si="38"/>
        <v>NA</v>
      </c>
      <c r="L143" s="57" t="str">
        <f t="shared" si="39"/>
        <v>NA</v>
      </c>
      <c r="M143" s="57" t="str">
        <f t="shared" si="40"/>
        <v>NA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205</v>
      </c>
      <c r="C144" s="51" t="s">
        <v>206</v>
      </c>
      <c r="D144" s="56">
        <v>622118.3600000001</v>
      </c>
      <c r="E144" s="56">
        <v>638543.3600000001</v>
      </c>
      <c r="F144" s="56">
        <v>221.19</v>
      </c>
      <c r="G144" s="56">
        <v>20998.409999999996</v>
      </c>
      <c r="H144" s="56">
        <v>2008.79</v>
      </c>
      <c r="I144" s="56">
        <f t="shared" si="36"/>
        <v>23007.199999999997</v>
      </c>
      <c r="J144" s="56">
        <f t="shared" si="37"/>
        <v>615536.16000000015</v>
      </c>
      <c r="K144" s="57">
        <f t="shared" si="38"/>
        <v>0.96396924399934258</v>
      </c>
      <c r="L144" s="57">
        <f t="shared" si="39"/>
        <v>-0.99965360222366118</v>
      </c>
      <c r="M144" s="57">
        <f t="shared" si="40"/>
        <v>-0.92107633223216046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207</v>
      </c>
      <c r="C145" s="51" t="s">
        <v>208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f t="shared" si="36"/>
        <v>0</v>
      </c>
      <c r="J145" s="56">
        <f t="shared" si="37"/>
        <v>0</v>
      </c>
      <c r="K145" s="57" t="str">
        <f t="shared" si="38"/>
        <v>NA</v>
      </c>
      <c r="L145" s="57" t="str">
        <f t="shared" si="39"/>
        <v>NA</v>
      </c>
      <c r="M145" s="57" t="str">
        <f t="shared" si="40"/>
        <v>NA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211</v>
      </c>
      <c r="C146" s="51" t="s">
        <v>212</v>
      </c>
      <c r="D146" s="56">
        <v>0</v>
      </c>
      <c r="E146" s="56">
        <v>30380</v>
      </c>
      <c r="F146" s="56">
        <v>0</v>
      </c>
      <c r="G146" s="56">
        <v>0</v>
      </c>
      <c r="H146" s="56">
        <v>0</v>
      </c>
      <c r="I146" s="56">
        <f t="shared" si="36"/>
        <v>0</v>
      </c>
      <c r="J146" s="56">
        <f t="shared" si="37"/>
        <v>30380</v>
      </c>
      <c r="K146" s="57">
        <f t="shared" si="38"/>
        <v>1</v>
      </c>
      <c r="L146" s="57">
        <f t="shared" si="39"/>
        <v>-1</v>
      </c>
      <c r="M146" s="57">
        <f t="shared" si="40"/>
        <v>-1</v>
      </c>
      <c r="R146" s="53"/>
      <c r="S146" s="53"/>
      <c r="T146" s="53"/>
      <c r="U146" s="53"/>
      <c r="V146" s="53"/>
    </row>
    <row r="147" spans="1:22" s="51" customFormat="1" x14ac:dyDescent="0.2">
      <c r="B147" s="51" t="s">
        <v>213</v>
      </c>
      <c r="C147" s="51" t="s">
        <v>214</v>
      </c>
      <c r="D147" s="56">
        <v>0</v>
      </c>
      <c r="E147" s="56">
        <v>100000</v>
      </c>
      <c r="F147" s="56">
        <v>0</v>
      </c>
      <c r="G147" s="56">
        <v>0</v>
      </c>
      <c r="H147" s="56">
        <v>0</v>
      </c>
      <c r="I147" s="56">
        <f t="shared" si="36"/>
        <v>0</v>
      </c>
      <c r="J147" s="56">
        <f t="shared" si="37"/>
        <v>100000</v>
      </c>
      <c r="K147" s="57">
        <f t="shared" si="38"/>
        <v>1</v>
      </c>
      <c r="L147" s="57">
        <f t="shared" si="39"/>
        <v>-1</v>
      </c>
      <c r="M147" s="57">
        <f t="shared" si="40"/>
        <v>-1</v>
      </c>
      <c r="R147" s="53"/>
      <c r="S147" s="53"/>
      <c r="T147" s="53"/>
      <c r="U147" s="53"/>
      <c r="V147" s="53"/>
    </row>
    <row r="148" spans="1:22" s="51" customFormat="1" x14ac:dyDescent="0.2">
      <c r="B148" s="51" t="s">
        <v>215</v>
      </c>
      <c r="C148" s="51" t="s">
        <v>216</v>
      </c>
      <c r="D148" s="56">
        <v>78141.5</v>
      </c>
      <c r="E148" s="56">
        <v>89991.5</v>
      </c>
      <c r="F148" s="56">
        <v>0</v>
      </c>
      <c r="G148" s="56">
        <v>5415</v>
      </c>
      <c r="H148" s="56">
        <v>1043.5</v>
      </c>
      <c r="I148" s="56">
        <f t="shared" si="36"/>
        <v>6458.5</v>
      </c>
      <c r="J148" s="56">
        <f t="shared" si="37"/>
        <v>83533</v>
      </c>
      <c r="K148" s="57">
        <f t="shared" si="38"/>
        <v>0.92823211081046542</v>
      </c>
      <c r="L148" s="57">
        <f t="shared" si="39"/>
        <v>-1</v>
      </c>
      <c r="M148" s="57">
        <f t="shared" si="40"/>
        <v>-0.85558636093408824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217</v>
      </c>
      <c r="C149" s="51" t="s">
        <v>218</v>
      </c>
      <c r="D149" s="56">
        <v>-1048.9000000000001</v>
      </c>
      <c r="E149" s="56">
        <v>-1048.9000000000001</v>
      </c>
      <c r="F149" s="56">
        <v>0</v>
      </c>
      <c r="G149" s="56">
        <v>0</v>
      </c>
      <c r="H149" s="56">
        <v>0</v>
      </c>
      <c r="I149" s="56">
        <f t="shared" si="36"/>
        <v>0</v>
      </c>
      <c r="J149" s="56">
        <f t="shared" si="37"/>
        <v>-1048.9000000000001</v>
      </c>
      <c r="K149" s="57">
        <f t="shared" si="38"/>
        <v>1</v>
      </c>
      <c r="L149" s="57">
        <f t="shared" si="39"/>
        <v>-1</v>
      </c>
      <c r="M149" s="57">
        <f t="shared" si="40"/>
        <v>-1</v>
      </c>
      <c r="R149" s="53"/>
      <c r="S149" s="53"/>
      <c r="T149" s="53"/>
      <c r="U149" s="53"/>
      <c r="V149" s="53"/>
    </row>
    <row r="150" spans="1:22" s="51" customFormat="1" x14ac:dyDescent="0.2">
      <c r="A150" s="63" t="s">
        <v>249</v>
      </c>
      <c r="B150" s="63"/>
      <c r="C150" s="63"/>
      <c r="D150" s="64">
        <v>75239189.830000013</v>
      </c>
      <c r="E150" s="64">
        <v>85410358.919999987</v>
      </c>
      <c r="F150" s="64">
        <v>1894412.91</v>
      </c>
      <c r="G150" s="64">
        <v>10061209.870000001</v>
      </c>
      <c r="H150" s="64">
        <v>365158.16999999993</v>
      </c>
      <c r="I150" s="64">
        <f t="shared" si="36"/>
        <v>10426368.040000001</v>
      </c>
      <c r="J150" s="64">
        <f t="shared" si="37"/>
        <v>74983990.87999998</v>
      </c>
      <c r="K150" s="65">
        <f t="shared" si="38"/>
        <v>0.87792618867500705</v>
      </c>
      <c r="L150" s="65">
        <f t="shared" si="39"/>
        <v>-0.97781986946367472</v>
      </c>
      <c r="M150" s="65">
        <f t="shared" si="40"/>
        <v>-0.71728366449534176</v>
      </c>
      <c r="R150" s="53"/>
      <c r="S150" s="53"/>
      <c r="T150" s="53"/>
      <c r="U150" s="53"/>
      <c r="V150" s="53"/>
    </row>
    <row r="151" spans="1:22" s="51" customFormat="1" x14ac:dyDescent="0.2">
      <c r="A151" s="51" t="s">
        <v>250</v>
      </c>
      <c r="B151" s="51" t="s">
        <v>101</v>
      </c>
      <c r="C151" s="51" t="s">
        <v>102</v>
      </c>
      <c r="D151" s="56">
        <v>-27755.03</v>
      </c>
      <c r="E151" s="56">
        <v>-27755.03</v>
      </c>
      <c r="F151" s="56">
        <v>10201.290000000001</v>
      </c>
      <c r="G151" s="56">
        <v>10201.290000000001</v>
      </c>
      <c r="H151" s="56">
        <v>0</v>
      </c>
      <c r="I151" s="56">
        <f t="shared" si="36"/>
        <v>10201.290000000001</v>
      </c>
      <c r="J151" s="56">
        <f t="shared" si="37"/>
        <v>-37956.32</v>
      </c>
      <c r="K151" s="57">
        <f t="shared" si="38"/>
        <v>1.3675474319429668</v>
      </c>
      <c r="L151" s="57">
        <f t="shared" si="39"/>
        <v>-1.3675474319429668</v>
      </c>
      <c r="M151" s="57">
        <f t="shared" si="40"/>
        <v>-1.8821138366631203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103</v>
      </c>
      <c r="C152" s="51" t="s">
        <v>104</v>
      </c>
      <c r="D152" s="56">
        <v>0</v>
      </c>
      <c r="E152" s="56">
        <v>540.30999999999995</v>
      </c>
      <c r="F152" s="56">
        <v>360</v>
      </c>
      <c r="G152" s="56">
        <v>4650</v>
      </c>
      <c r="H152" s="56">
        <v>0</v>
      </c>
      <c r="I152" s="56">
        <f t="shared" si="36"/>
        <v>4650</v>
      </c>
      <c r="J152" s="56">
        <f t="shared" si="37"/>
        <v>-4109.6900000000005</v>
      </c>
      <c r="K152" s="57">
        <f t="shared" si="38"/>
        <v>-7.6061705317317854</v>
      </c>
      <c r="L152" s="57">
        <f t="shared" si="39"/>
        <v>-0.33371582980141024</v>
      </c>
      <c r="M152" s="57">
        <f t="shared" si="40"/>
        <v>19.654809276156282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105</v>
      </c>
      <c r="C153" s="51" t="s">
        <v>104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f t="shared" si="36"/>
        <v>0</v>
      </c>
      <c r="J153" s="56">
        <f t="shared" si="37"/>
        <v>0</v>
      </c>
      <c r="K153" s="57" t="str">
        <f t="shared" si="38"/>
        <v>NA</v>
      </c>
      <c r="L153" s="57" t="str">
        <f t="shared" si="39"/>
        <v>NA</v>
      </c>
      <c r="M153" s="57" t="str">
        <f t="shared" si="40"/>
        <v>NA</v>
      </c>
      <c r="R153" s="53"/>
      <c r="S153" s="53"/>
      <c r="T153" s="53"/>
      <c r="U153" s="53"/>
      <c r="V153" s="53"/>
    </row>
    <row r="154" spans="1:22" s="51" customFormat="1" x14ac:dyDescent="0.2">
      <c r="B154" s="51" t="s">
        <v>106</v>
      </c>
      <c r="C154" s="51" t="s">
        <v>107</v>
      </c>
      <c r="D154" s="56">
        <v>0</v>
      </c>
      <c r="E154" s="56">
        <v>2000</v>
      </c>
      <c r="F154" s="56">
        <v>0</v>
      </c>
      <c r="G154" s="56">
        <v>802.02</v>
      </c>
      <c r="H154" s="56">
        <v>0</v>
      </c>
      <c r="I154" s="56">
        <f t="shared" ref="I154:I190" si="41">SUM(G154:H154)</f>
        <v>802.02</v>
      </c>
      <c r="J154" s="56">
        <f t="shared" ref="J154:J190" si="42">E154-I154</f>
        <v>1197.98</v>
      </c>
      <c r="K154" s="57">
        <f t="shared" ref="K154:K190" si="43">IF(E154=0,"NA",J154/E154)</f>
        <v>0.59899000000000002</v>
      </c>
      <c r="L154" s="57">
        <f t="shared" ref="L154:L190" si="44">IF(E154=0,"NA",(  ( F154 - (E154/$L$6)) / (E154/$L$6)))</f>
        <v>-1</v>
      </c>
      <c r="M154" s="57">
        <f t="shared" ref="M154:M190" si="45">IF(E154=0,"NA",(  ( G154 - ($M$6*(E154/12))) / ($M$6*(E154/12))))</f>
        <v>-3.7575999999999936E-2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108</v>
      </c>
      <c r="C155" s="51" t="s">
        <v>109</v>
      </c>
      <c r="D155" s="56">
        <v>100.33</v>
      </c>
      <c r="E155" s="56">
        <v>7850.33</v>
      </c>
      <c r="F155" s="56">
        <v>0</v>
      </c>
      <c r="G155" s="56">
        <v>3130</v>
      </c>
      <c r="H155" s="56">
        <v>0</v>
      </c>
      <c r="I155" s="56">
        <f t="shared" si="41"/>
        <v>3130</v>
      </c>
      <c r="J155" s="56">
        <f t="shared" si="42"/>
        <v>4720.33</v>
      </c>
      <c r="K155" s="57">
        <f t="shared" si="43"/>
        <v>0.60129064638047058</v>
      </c>
      <c r="L155" s="57">
        <f t="shared" si="44"/>
        <v>-1</v>
      </c>
      <c r="M155" s="57">
        <f t="shared" si="45"/>
        <v>-4.3097551313129506E-2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116</v>
      </c>
      <c r="C156" s="51" t="s">
        <v>117</v>
      </c>
      <c r="D156" s="56"/>
      <c r="E156" s="56"/>
      <c r="F156" s="56">
        <v>0</v>
      </c>
      <c r="G156" s="56">
        <v>0</v>
      </c>
      <c r="H156" s="56">
        <v>0</v>
      </c>
      <c r="I156" s="56">
        <f t="shared" si="41"/>
        <v>0</v>
      </c>
      <c r="J156" s="56">
        <f t="shared" si="42"/>
        <v>0</v>
      </c>
      <c r="K156" s="57" t="str">
        <f t="shared" si="43"/>
        <v>NA</v>
      </c>
      <c r="L156" s="57" t="str">
        <f t="shared" si="44"/>
        <v>NA</v>
      </c>
      <c r="M156" s="57" t="str">
        <f t="shared" si="45"/>
        <v>NA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118</v>
      </c>
      <c r="C157" s="51" t="s">
        <v>119</v>
      </c>
      <c r="D157" s="56">
        <v>87605.85</v>
      </c>
      <c r="E157" s="56">
        <v>53871</v>
      </c>
      <c r="F157" s="56">
        <v>2641.33</v>
      </c>
      <c r="G157" s="56">
        <v>28859</v>
      </c>
      <c r="H157" s="56">
        <v>0</v>
      </c>
      <c r="I157" s="56">
        <f t="shared" si="41"/>
        <v>28859</v>
      </c>
      <c r="J157" s="56">
        <f t="shared" si="42"/>
        <v>25012</v>
      </c>
      <c r="K157" s="57">
        <f t="shared" si="43"/>
        <v>0.46429433275788456</v>
      </c>
      <c r="L157" s="57">
        <f t="shared" si="44"/>
        <v>-0.95096935271296246</v>
      </c>
      <c r="M157" s="57">
        <f t="shared" si="45"/>
        <v>0.28569360138107702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231</v>
      </c>
      <c r="C158" s="51" t="s">
        <v>232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f t="shared" si="41"/>
        <v>0</v>
      </c>
      <c r="J158" s="56">
        <f t="shared" si="42"/>
        <v>0</v>
      </c>
      <c r="K158" s="57" t="str">
        <f t="shared" si="43"/>
        <v>NA</v>
      </c>
      <c r="L158" s="57" t="str">
        <f t="shared" si="44"/>
        <v>NA</v>
      </c>
      <c r="M158" s="57" t="str">
        <f t="shared" si="45"/>
        <v>NA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130</v>
      </c>
      <c r="C159" s="51" t="s">
        <v>131</v>
      </c>
      <c r="D159" s="56">
        <v>368917.07</v>
      </c>
      <c r="E159" s="56">
        <v>343038.78</v>
      </c>
      <c r="F159" s="56">
        <v>15118.869999999999</v>
      </c>
      <c r="G159" s="56">
        <v>123675.78</v>
      </c>
      <c r="H159" s="56">
        <v>0</v>
      </c>
      <c r="I159" s="56">
        <f t="shared" si="41"/>
        <v>123675.78</v>
      </c>
      <c r="J159" s="56">
        <f t="shared" si="42"/>
        <v>219363.00000000003</v>
      </c>
      <c r="K159" s="57">
        <f t="shared" si="43"/>
        <v>0.6394699747941035</v>
      </c>
      <c r="L159" s="57">
        <f t="shared" si="44"/>
        <v>-0.95592664479508704</v>
      </c>
      <c r="M159" s="57">
        <f t="shared" si="45"/>
        <v>-0.13472793950584835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233</v>
      </c>
      <c r="C160" s="51" t="s">
        <v>234</v>
      </c>
      <c r="D160" s="56">
        <v>145391.41999999998</v>
      </c>
      <c r="E160" s="56">
        <v>138267</v>
      </c>
      <c r="F160" s="56">
        <v>23098.5</v>
      </c>
      <c r="G160" s="56">
        <v>91700.450000000012</v>
      </c>
      <c r="H160" s="56">
        <v>0</v>
      </c>
      <c r="I160" s="56">
        <f t="shared" si="41"/>
        <v>91700.450000000012</v>
      </c>
      <c r="J160" s="56">
        <f t="shared" si="42"/>
        <v>46566.549999999988</v>
      </c>
      <c r="K160" s="57">
        <f t="shared" si="43"/>
        <v>0.33678715817946431</v>
      </c>
      <c r="L160" s="57">
        <f t="shared" si="44"/>
        <v>-0.83294278461238036</v>
      </c>
      <c r="M160" s="57">
        <f t="shared" si="45"/>
        <v>0.59171082036928568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132</v>
      </c>
      <c r="C161" s="51" t="s">
        <v>133</v>
      </c>
      <c r="D161" s="56">
        <v>109343.5</v>
      </c>
      <c r="E161" s="56">
        <v>1059024.57</v>
      </c>
      <c r="F161" s="56">
        <v>0</v>
      </c>
      <c r="G161" s="56">
        <v>139500</v>
      </c>
      <c r="H161" s="56">
        <v>0</v>
      </c>
      <c r="I161" s="56">
        <f t="shared" si="41"/>
        <v>139500</v>
      </c>
      <c r="J161" s="56">
        <f t="shared" si="42"/>
        <v>919524.57000000007</v>
      </c>
      <c r="K161" s="57">
        <f t="shared" si="43"/>
        <v>0.86827501084323289</v>
      </c>
      <c r="L161" s="57">
        <f t="shared" si="44"/>
        <v>-1</v>
      </c>
      <c r="M161" s="57">
        <f t="shared" si="45"/>
        <v>-0.68386002602375884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134</v>
      </c>
      <c r="C162" s="51" t="s">
        <v>135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f t="shared" si="41"/>
        <v>0</v>
      </c>
      <c r="J162" s="56">
        <f t="shared" si="42"/>
        <v>0</v>
      </c>
      <c r="K162" s="57" t="str">
        <f t="shared" si="43"/>
        <v>NA</v>
      </c>
      <c r="L162" s="57" t="str">
        <f t="shared" si="44"/>
        <v>NA</v>
      </c>
      <c r="M162" s="57" t="str">
        <f t="shared" si="45"/>
        <v>NA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136</v>
      </c>
      <c r="C163" s="51" t="s">
        <v>137</v>
      </c>
      <c r="D163" s="56">
        <v>6689</v>
      </c>
      <c r="E163" s="56">
        <v>7378</v>
      </c>
      <c r="F163" s="56">
        <v>0</v>
      </c>
      <c r="G163" s="56">
        <v>0</v>
      </c>
      <c r="H163" s="56">
        <v>0</v>
      </c>
      <c r="I163" s="56">
        <f t="shared" si="41"/>
        <v>0</v>
      </c>
      <c r="J163" s="56">
        <f t="shared" si="42"/>
        <v>7378</v>
      </c>
      <c r="K163" s="57">
        <f t="shared" si="43"/>
        <v>1</v>
      </c>
      <c r="L163" s="57">
        <f t="shared" si="44"/>
        <v>-1</v>
      </c>
      <c r="M163" s="57">
        <f t="shared" si="45"/>
        <v>-1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138</v>
      </c>
      <c r="C164" s="51" t="s">
        <v>139</v>
      </c>
      <c r="D164" s="56">
        <v>92880</v>
      </c>
      <c r="E164" s="56">
        <v>122580</v>
      </c>
      <c r="F164" s="56">
        <v>5050</v>
      </c>
      <c r="G164" s="56">
        <v>20589.099999999999</v>
      </c>
      <c r="H164" s="56">
        <v>0</v>
      </c>
      <c r="I164" s="56">
        <f t="shared" si="41"/>
        <v>20589.099999999999</v>
      </c>
      <c r="J164" s="56">
        <f t="shared" si="42"/>
        <v>101990.9</v>
      </c>
      <c r="K164" s="57">
        <f t="shared" si="43"/>
        <v>0.83203540544950227</v>
      </c>
      <c r="L164" s="57">
        <f t="shared" si="44"/>
        <v>-0.9588024147495513</v>
      </c>
      <c r="M164" s="57">
        <f t="shared" si="45"/>
        <v>-0.59688497307880573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140</v>
      </c>
      <c r="C165" s="51" t="s">
        <v>141</v>
      </c>
      <c r="D165" s="56">
        <v>0</v>
      </c>
      <c r="E165" s="56">
        <v>0</v>
      </c>
      <c r="F165" s="56">
        <v>213.45</v>
      </c>
      <c r="G165" s="56">
        <v>628.05999999999995</v>
      </c>
      <c r="H165" s="56">
        <v>0</v>
      </c>
      <c r="I165" s="56">
        <f t="shared" si="41"/>
        <v>628.05999999999995</v>
      </c>
      <c r="J165" s="56">
        <f t="shared" si="42"/>
        <v>-628.05999999999995</v>
      </c>
      <c r="K165" s="57" t="str">
        <f t="shared" si="43"/>
        <v>NA</v>
      </c>
      <c r="L165" s="57" t="str">
        <f t="shared" si="44"/>
        <v>NA</v>
      </c>
      <c r="M165" s="57" t="str">
        <f t="shared" si="45"/>
        <v>NA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142</v>
      </c>
      <c r="C166" s="51" t="s">
        <v>143</v>
      </c>
      <c r="D166" s="56">
        <v>81060.33</v>
      </c>
      <c r="E166" s="56">
        <v>78240.59</v>
      </c>
      <c r="F166" s="56">
        <v>4772.37</v>
      </c>
      <c r="G166" s="56">
        <v>33029.339999999997</v>
      </c>
      <c r="H166" s="56">
        <v>0</v>
      </c>
      <c r="I166" s="56">
        <f t="shared" si="41"/>
        <v>33029.339999999997</v>
      </c>
      <c r="J166" s="56">
        <f t="shared" si="42"/>
        <v>45211.25</v>
      </c>
      <c r="K166" s="57">
        <f t="shared" si="43"/>
        <v>0.5778490422937762</v>
      </c>
      <c r="L166" s="57">
        <f t="shared" si="44"/>
        <v>-0.93900391088564139</v>
      </c>
      <c r="M166" s="57">
        <f t="shared" si="45"/>
        <v>1.3162298494937082E-2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156</v>
      </c>
      <c r="C167" s="51" t="s">
        <v>157</v>
      </c>
      <c r="D167" s="56">
        <v>12792.57</v>
      </c>
      <c r="E167" s="56">
        <v>39851.569999999985</v>
      </c>
      <c r="F167" s="56">
        <v>1328.28</v>
      </c>
      <c r="G167" s="56">
        <v>27760.48</v>
      </c>
      <c r="H167" s="56">
        <v>0</v>
      </c>
      <c r="I167" s="56">
        <f t="shared" si="41"/>
        <v>27760.48</v>
      </c>
      <c r="J167" s="56">
        <f t="shared" si="42"/>
        <v>12091.089999999986</v>
      </c>
      <c r="K167" s="57">
        <f t="shared" si="43"/>
        <v>0.30340310306469709</v>
      </c>
      <c r="L167" s="57">
        <f t="shared" si="44"/>
        <v>-0.96666931817240831</v>
      </c>
      <c r="M167" s="57">
        <f t="shared" si="45"/>
        <v>0.67183255264472697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158</v>
      </c>
      <c r="C168" s="51" t="s">
        <v>159</v>
      </c>
      <c r="D168" s="56">
        <v>27253127.509999998</v>
      </c>
      <c r="E168" s="56">
        <v>1579220.5099999998</v>
      </c>
      <c r="F168" s="56">
        <v>0</v>
      </c>
      <c r="G168" s="56">
        <v>91794.68</v>
      </c>
      <c r="H168" s="56">
        <v>0</v>
      </c>
      <c r="I168" s="56">
        <f t="shared" si="41"/>
        <v>91794.68</v>
      </c>
      <c r="J168" s="56">
        <f t="shared" si="42"/>
        <v>1487425.8299999998</v>
      </c>
      <c r="K168" s="57">
        <f t="shared" si="43"/>
        <v>0.94187342463023105</v>
      </c>
      <c r="L168" s="57">
        <f t="shared" si="44"/>
        <v>-1</v>
      </c>
      <c r="M168" s="57">
        <f t="shared" si="45"/>
        <v>-0.86049621911255447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324</v>
      </c>
      <c r="C169" s="51" t="s">
        <v>325</v>
      </c>
      <c r="D169" s="56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f t="shared" si="41"/>
        <v>0</v>
      </c>
      <c r="J169" s="56">
        <f t="shared" si="42"/>
        <v>0</v>
      </c>
      <c r="K169" s="57" t="str">
        <f t="shared" si="43"/>
        <v>NA</v>
      </c>
      <c r="L169" s="57" t="str">
        <f t="shared" si="44"/>
        <v>NA</v>
      </c>
      <c r="M169" s="57" t="str">
        <f t="shared" si="45"/>
        <v>NA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255</v>
      </c>
      <c r="C170" s="51" t="s">
        <v>256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f t="shared" si="41"/>
        <v>0</v>
      </c>
      <c r="J170" s="56">
        <f t="shared" si="42"/>
        <v>0</v>
      </c>
      <c r="K170" s="57" t="str">
        <f t="shared" si="43"/>
        <v>NA</v>
      </c>
      <c r="L170" s="57" t="str">
        <f t="shared" si="44"/>
        <v>NA</v>
      </c>
      <c r="M170" s="57" t="str">
        <f t="shared" si="45"/>
        <v>NA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164</v>
      </c>
      <c r="C171" s="51" t="s">
        <v>165</v>
      </c>
      <c r="D171" s="56">
        <v>170445</v>
      </c>
      <c r="E171" s="56">
        <v>127445</v>
      </c>
      <c r="F171" s="56">
        <v>0</v>
      </c>
      <c r="G171" s="56">
        <v>2000</v>
      </c>
      <c r="H171" s="56">
        <v>0</v>
      </c>
      <c r="I171" s="56">
        <f t="shared" si="41"/>
        <v>2000</v>
      </c>
      <c r="J171" s="56">
        <f t="shared" si="42"/>
        <v>125445</v>
      </c>
      <c r="K171" s="57">
        <f t="shared" si="43"/>
        <v>0.98430695594177886</v>
      </c>
      <c r="L171" s="57">
        <f t="shared" si="44"/>
        <v>-1</v>
      </c>
      <c r="M171" s="57">
        <f t="shared" si="45"/>
        <v>-0.96233669426026913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166</v>
      </c>
      <c r="C172" s="51" t="s">
        <v>167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41"/>
        <v>0</v>
      </c>
      <c r="J172" s="56">
        <f t="shared" si="42"/>
        <v>0</v>
      </c>
      <c r="K172" s="57" t="str">
        <f t="shared" si="43"/>
        <v>NA</v>
      </c>
      <c r="L172" s="57" t="str">
        <f t="shared" si="44"/>
        <v>NA</v>
      </c>
      <c r="M172" s="57" t="str">
        <f t="shared" si="45"/>
        <v>NA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168</v>
      </c>
      <c r="C173" s="51" t="s">
        <v>169</v>
      </c>
      <c r="D173" s="56">
        <v>2000</v>
      </c>
      <c r="E173" s="56">
        <v>0</v>
      </c>
      <c r="F173" s="56">
        <v>0</v>
      </c>
      <c r="G173" s="56">
        <v>0</v>
      </c>
      <c r="H173" s="56">
        <v>0</v>
      </c>
      <c r="I173" s="56">
        <f t="shared" si="41"/>
        <v>0</v>
      </c>
      <c r="J173" s="56">
        <f t="shared" si="42"/>
        <v>0</v>
      </c>
      <c r="K173" s="57" t="str">
        <f t="shared" si="43"/>
        <v>NA</v>
      </c>
      <c r="L173" s="57" t="str">
        <f t="shared" si="44"/>
        <v>NA</v>
      </c>
      <c r="M173" s="57" t="str">
        <f t="shared" si="45"/>
        <v>NA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172</v>
      </c>
      <c r="C174" s="51" t="s">
        <v>173</v>
      </c>
      <c r="D174" s="56">
        <v>2500</v>
      </c>
      <c r="E174" s="56">
        <v>2500</v>
      </c>
      <c r="F174" s="56">
        <v>0</v>
      </c>
      <c r="G174" s="56">
        <v>0</v>
      </c>
      <c r="H174" s="56">
        <v>0</v>
      </c>
      <c r="I174" s="56">
        <f t="shared" si="41"/>
        <v>0</v>
      </c>
      <c r="J174" s="56">
        <f t="shared" si="42"/>
        <v>2500</v>
      </c>
      <c r="K174" s="57">
        <f t="shared" si="43"/>
        <v>1</v>
      </c>
      <c r="L174" s="57">
        <f t="shared" si="44"/>
        <v>-1</v>
      </c>
      <c r="M174" s="57">
        <f t="shared" si="45"/>
        <v>-1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174</v>
      </c>
      <c r="C175" s="51" t="s">
        <v>175</v>
      </c>
      <c r="D175" s="56">
        <v>78095.23</v>
      </c>
      <c r="E175" s="56">
        <v>1377818.23</v>
      </c>
      <c r="F175" s="56">
        <v>0</v>
      </c>
      <c r="G175" s="56">
        <v>1650</v>
      </c>
      <c r="H175" s="56">
        <v>1499</v>
      </c>
      <c r="I175" s="56">
        <f t="shared" si="41"/>
        <v>3149</v>
      </c>
      <c r="J175" s="56">
        <f t="shared" si="42"/>
        <v>1374669.23</v>
      </c>
      <c r="K175" s="57">
        <f t="shared" si="43"/>
        <v>0.99771450258718086</v>
      </c>
      <c r="L175" s="57">
        <f t="shared" si="44"/>
        <v>-1</v>
      </c>
      <c r="M175" s="57">
        <f t="shared" si="45"/>
        <v>-0.99712589083684866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180</v>
      </c>
      <c r="C176" s="51" t="s">
        <v>181</v>
      </c>
      <c r="D176" s="56">
        <v>102960.43999999999</v>
      </c>
      <c r="E176" s="56">
        <v>79257.740000000005</v>
      </c>
      <c r="F176" s="56">
        <v>81.22</v>
      </c>
      <c r="G176" s="56">
        <v>5685.1399999999994</v>
      </c>
      <c r="H176" s="56">
        <v>0</v>
      </c>
      <c r="I176" s="56">
        <f t="shared" si="41"/>
        <v>5685.1399999999994</v>
      </c>
      <c r="J176" s="56">
        <f t="shared" si="42"/>
        <v>73572.600000000006</v>
      </c>
      <c r="K176" s="57">
        <f t="shared" si="43"/>
        <v>0.92827022319839048</v>
      </c>
      <c r="L176" s="57">
        <f t="shared" si="44"/>
        <v>-0.99897524203945254</v>
      </c>
      <c r="M176" s="57">
        <f t="shared" si="45"/>
        <v>-0.82784853567613714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184</v>
      </c>
      <c r="C177" s="51" t="s">
        <v>185</v>
      </c>
      <c r="D177" s="56">
        <v>37944.400000000001</v>
      </c>
      <c r="E177" s="56">
        <v>45144.4</v>
      </c>
      <c r="F177" s="56">
        <v>0</v>
      </c>
      <c r="G177" s="56">
        <v>0</v>
      </c>
      <c r="H177" s="56">
        <v>0</v>
      </c>
      <c r="I177" s="56">
        <f t="shared" si="41"/>
        <v>0</v>
      </c>
      <c r="J177" s="56">
        <f t="shared" si="42"/>
        <v>45144.4</v>
      </c>
      <c r="K177" s="57">
        <f t="shared" si="43"/>
        <v>1</v>
      </c>
      <c r="L177" s="57">
        <f t="shared" si="44"/>
        <v>-1</v>
      </c>
      <c r="M177" s="57">
        <f t="shared" si="45"/>
        <v>-1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186</v>
      </c>
      <c r="C178" s="51" t="s">
        <v>187</v>
      </c>
      <c r="D178" s="56">
        <v>399242.85</v>
      </c>
      <c r="E178" s="56">
        <v>557000.63000000012</v>
      </c>
      <c r="F178" s="56">
        <v>39374.47</v>
      </c>
      <c r="G178" s="56">
        <v>63366.65</v>
      </c>
      <c r="H178" s="56">
        <v>50059.02</v>
      </c>
      <c r="I178" s="56">
        <f t="shared" si="41"/>
        <v>113425.67</v>
      </c>
      <c r="J178" s="56">
        <f t="shared" si="42"/>
        <v>443574.96000000014</v>
      </c>
      <c r="K178" s="57">
        <f t="shared" si="43"/>
        <v>0.79636347987613598</v>
      </c>
      <c r="L178" s="57">
        <f t="shared" si="44"/>
        <v>-0.92930982860827294</v>
      </c>
      <c r="M178" s="57">
        <f t="shared" si="45"/>
        <v>-0.72696626932001862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189</v>
      </c>
      <c r="C179" s="51" t="s">
        <v>190</v>
      </c>
      <c r="D179" s="56">
        <v>23053</v>
      </c>
      <c r="E179" s="56">
        <v>8383.36</v>
      </c>
      <c r="F179" s="56">
        <v>49.36</v>
      </c>
      <c r="G179" s="56">
        <v>98.72</v>
      </c>
      <c r="H179" s="56">
        <v>203.68</v>
      </c>
      <c r="I179" s="56">
        <f t="shared" si="41"/>
        <v>302.39999999999998</v>
      </c>
      <c r="J179" s="56">
        <f t="shared" si="42"/>
        <v>8080.9600000000009</v>
      </c>
      <c r="K179" s="57">
        <f t="shared" si="43"/>
        <v>0.96392854416367668</v>
      </c>
      <c r="L179" s="57">
        <f t="shared" si="44"/>
        <v>-0.99411214596534081</v>
      </c>
      <c r="M179" s="57">
        <f t="shared" si="45"/>
        <v>-0.9717383006336362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191</v>
      </c>
      <c r="C180" s="51" t="s">
        <v>192</v>
      </c>
      <c r="D180" s="56">
        <v>320231</v>
      </c>
      <c r="E180" s="56">
        <v>332594</v>
      </c>
      <c r="F180" s="56">
        <v>0</v>
      </c>
      <c r="G180" s="56">
        <v>0</v>
      </c>
      <c r="H180" s="56">
        <v>76.97</v>
      </c>
      <c r="I180" s="56">
        <f t="shared" si="41"/>
        <v>76.97</v>
      </c>
      <c r="J180" s="56">
        <f t="shared" si="42"/>
        <v>332517.03000000003</v>
      </c>
      <c r="K180" s="57">
        <f t="shared" si="43"/>
        <v>0.99976857670312758</v>
      </c>
      <c r="L180" s="57">
        <f t="shared" si="44"/>
        <v>-1</v>
      </c>
      <c r="M180" s="57">
        <f t="shared" si="45"/>
        <v>-1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193</v>
      </c>
      <c r="C181" s="51" t="s">
        <v>194</v>
      </c>
      <c r="D181" s="56">
        <v>40300</v>
      </c>
      <c r="E181" s="56">
        <v>81815.810000000027</v>
      </c>
      <c r="F181" s="56">
        <v>8169.2300000000005</v>
      </c>
      <c r="G181" s="56">
        <v>23206.82</v>
      </c>
      <c r="H181" s="56">
        <v>20603.649999999991</v>
      </c>
      <c r="I181" s="56">
        <f t="shared" si="41"/>
        <v>43810.469999999987</v>
      </c>
      <c r="J181" s="56">
        <f t="shared" si="42"/>
        <v>38005.34000000004</v>
      </c>
      <c r="K181" s="57">
        <f t="shared" si="43"/>
        <v>0.46452317712187935</v>
      </c>
      <c r="L181" s="57">
        <f t="shared" si="44"/>
        <v>-0.90015096104285963</v>
      </c>
      <c r="M181" s="57">
        <f t="shared" si="45"/>
        <v>-0.31924687905674975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197</v>
      </c>
      <c r="C182" s="51" t="s">
        <v>198</v>
      </c>
      <c r="D182" s="56">
        <v>27640.560000000001</v>
      </c>
      <c r="E182" s="56">
        <v>25179.559999999998</v>
      </c>
      <c r="F182" s="56">
        <v>0</v>
      </c>
      <c r="G182" s="56">
        <v>46521.83</v>
      </c>
      <c r="H182" s="56">
        <v>283.60000000000002</v>
      </c>
      <c r="I182" s="56">
        <f t="shared" si="41"/>
        <v>46805.43</v>
      </c>
      <c r="J182" s="56">
        <f t="shared" si="42"/>
        <v>-21625.870000000003</v>
      </c>
      <c r="K182" s="57">
        <f t="shared" si="43"/>
        <v>-0.85886608026510414</v>
      </c>
      <c r="L182" s="57">
        <f t="shared" si="44"/>
        <v>-1</v>
      </c>
      <c r="M182" s="57">
        <f t="shared" si="45"/>
        <v>3.4342471433178337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203</v>
      </c>
      <c r="C183" s="51" t="s">
        <v>204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f t="shared" si="41"/>
        <v>0</v>
      </c>
      <c r="J183" s="56">
        <f t="shared" si="42"/>
        <v>0</v>
      </c>
      <c r="K183" s="57" t="str">
        <f t="shared" si="43"/>
        <v>NA</v>
      </c>
      <c r="L183" s="57" t="str">
        <f t="shared" si="44"/>
        <v>NA</v>
      </c>
      <c r="M183" s="57" t="str">
        <f t="shared" si="45"/>
        <v>NA</v>
      </c>
      <c r="R183" s="53"/>
      <c r="S183" s="53"/>
      <c r="T183" s="53"/>
      <c r="U183" s="53"/>
      <c r="V183" s="53"/>
    </row>
    <row r="184" spans="1:22" s="51" customFormat="1" x14ac:dyDescent="0.2">
      <c r="B184" s="51" t="s">
        <v>205</v>
      </c>
      <c r="C184" s="51" t="s">
        <v>206</v>
      </c>
      <c r="D184" s="56">
        <v>8100</v>
      </c>
      <c r="E184" s="56">
        <v>26683.579999999998</v>
      </c>
      <c r="F184" s="56">
        <v>1173.8800000000001</v>
      </c>
      <c r="G184" s="56">
        <v>3386.96</v>
      </c>
      <c r="H184" s="56">
        <v>620.73</v>
      </c>
      <c r="I184" s="56">
        <f t="shared" si="41"/>
        <v>4007.69</v>
      </c>
      <c r="J184" s="56">
        <f t="shared" si="42"/>
        <v>22675.89</v>
      </c>
      <c r="K184" s="57">
        <f t="shared" si="43"/>
        <v>0.84980688498319945</v>
      </c>
      <c r="L184" s="57">
        <f t="shared" si="44"/>
        <v>-0.95600740230508796</v>
      </c>
      <c r="M184" s="57">
        <f t="shared" si="45"/>
        <v>-0.69536681359847519</v>
      </c>
      <c r="R184" s="53"/>
      <c r="S184" s="53"/>
      <c r="T184" s="53"/>
      <c r="U184" s="53"/>
      <c r="V184" s="53"/>
    </row>
    <row r="185" spans="1:22" s="51" customFormat="1" x14ac:dyDescent="0.2">
      <c r="B185" s="51" t="s">
        <v>211</v>
      </c>
      <c r="C185" s="51" t="s">
        <v>212</v>
      </c>
      <c r="D185" s="56">
        <v>1000</v>
      </c>
      <c r="E185" s="56">
        <v>1000</v>
      </c>
      <c r="F185" s="56">
        <v>0</v>
      </c>
      <c r="G185" s="56">
        <v>0</v>
      </c>
      <c r="H185" s="56">
        <v>0</v>
      </c>
      <c r="I185" s="56">
        <f t="shared" si="41"/>
        <v>0</v>
      </c>
      <c r="J185" s="56">
        <f t="shared" si="42"/>
        <v>1000</v>
      </c>
      <c r="K185" s="57">
        <f t="shared" si="43"/>
        <v>1</v>
      </c>
      <c r="L185" s="57">
        <f t="shared" si="44"/>
        <v>-1</v>
      </c>
      <c r="M185" s="57">
        <f t="shared" si="45"/>
        <v>-1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215</v>
      </c>
      <c r="C186" s="51" t="s">
        <v>216</v>
      </c>
      <c r="D186" s="56">
        <v>77203.040000000008</v>
      </c>
      <c r="E186" s="56">
        <v>61303.040000000001</v>
      </c>
      <c r="F186" s="56">
        <v>2300</v>
      </c>
      <c r="G186" s="56">
        <v>9550</v>
      </c>
      <c r="H186" s="56">
        <v>1529</v>
      </c>
      <c r="I186" s="56">
        <f t="shared" si="41"/>
        <v>11079</v>
      </c>
      <c r="J186" s="56">
        <f t="shared" si="42"/>
        <v>50224.04</v>
      </c>
      <c r="K186" s="57">
        <f t="shared" si="43"/>
        <v>0.81927486793477122</v>
      </c>
      <c r="L186" s="57">
        <f t="shared" si="44"/>
        <v>-0.96248146910822041</v>
      </c>
      <c r="M186" s="57">
        <f t="shared" si="45"/>
        <v>-0.62611968346104863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217</v>
      </c>
      <c r="C187" s="51" t="s">
        <v>218</v>
      </c>
      <c r="D187" s="56"/>
      <c r="E187" s="56"/>
      <c r="F187" s="56">
        <v>0</v>
      </c>
      <c r="G187" s="56">
        <v>0</v>
      </c>
      <c r="H187" s="56">
        <v>0</v>
      </c>
      <c r="I187" s="56">
        <f t="shared" si="41"/>
        <v>0</v>
      </c>
      <c r="J187" s="56">
        <f t="shared" si="42"/>
        <v>0</v>
      </c>
      <c r="K187" s="57" t="str">
        <f t="shared" si="43"/>
        <v>NA</v>
      </c>
      <c r="L187" s="57" t="str">
        <f t="shared" si="44"/>
        <v>NA</v>
      </c>
      <c r="M187" s="57" t="str">
        <f t="shared" si="45"/>
        <v>NA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453</v>
      </c>
      <c r="C188" s="51" t="s">
        <v>454</v>
      </c>
      <c r="D188" s="56">
        <v>0</v>
      </c>
      <c r="E188" s="56">
        <v>0</v>
      </c>
      <c r="F188" s="56">
        <v>0</v>
      </c>
      <c r="G188" s="56">
        <v>0</v>
      </c>
      <c r="H188" s="56">
        <v>0</v>
      </c>
      <c r="I188" s="56">
        <f t="shared" si="41"/>
        <v>0</v>
      </c>
      <c r="J188" s="56">
        <f t="shared" si="42"/>
        <v>0</v>
      </c>
      <c r="K188" s="57" t="str">
        <f t="shared" si="43"/>
        <v>NA</v>
      </c>
      <c r="L188" s="57" t="str">
        <f t="shared" si="44"/>
        <v>NA</v>
      </c>
      <c r="M188" s="57" t="str">
        <f t="shared" si="45"/>
        <v>NA</v>
      </c>
      <c r="R188" s="53"/>
      <c r="S188" s="53"/>
      <c r="T188" s="53"/>
      <c r="U188" s="53"/>
      <c r="V188" s="53"/>
    </row>
    <row r="189" spans="1:22" s="51" customFormat="1" x14ac:dyDescent="0.2">
      <c r="A189" s="63" t="s">
        <v>263</v>
      </c>
      <c r="B189" s="63"/>
      <c r="C189" s="63"/>
      <c r="D189" s="64">
        <v>29420868.069999997</v>
      </c>
      <c r="E189" s="64">
        <v>6130232.9799999995</v>
      </c>
      <c r="F189" s="64">
        <v>113932.25</v>
      </c>
      <c r="G189" s="64">
        <v>731786.31999999983</v>
      </c>
      <c r="H189" s="64">
        <v>74875.649999999994</v>
      </c>
      <c r="I189" s="64">
        <f t="shared" si="41"/>
        <v>806661.96999999986</v>
      </c>
      <c r="J189" s="64">
        <f t="shared" si="42"/>
        <v>5323571.01</v>
      </c>
      <c r="K189" s="65">
        <f t="shared" si="43"/>
        <v>0.86841251015552756</v>
      </c>
      <c r="L189" s="65">
        <f t="shared" si="44"/>
        <v>-0.98141469494361699</v>
      </c>
      <c r="M189" s="65">
        <f t="shared" si="45"/>
        <v>-0.71350400976114292</v>
      </c>
      <c r="R189" s="53"/>
      <c r="S189" s="53"/>
      <c r="T189" s="53"/>
      <c r="U189" s="53"/>
      <c r="V189" s="53"/>
    </row>
    <row r="190" spans="1:22" s="51" customFormat="1" x14ac:dyDescent="0.2">
      <c r="A190" s="51" t="s">
        <v>264</v>
      </c>
      <c r="B190" s="51" t="s">
        <v>101</v>
      </c>
      <c r="C190" s="51" t="s">
        <v>102</v>
      </c>
      <c r="D190" s="56"/>
      <c r="E190" s="56"/>
      <c r="F190" s="56">
        <v>0</v>
      </c>
      <c r="G190" s="56">
        <v>0</v>
      </c>
      <c r="H190" s="56">
        <v>0</v>
      </c>
      <c r="I190" s="56">
        <f t="shared" si="41"/>
        <v>0</v>
      </c>
      <c r="J190" s="56">
        <f t="shared" si="42"/>
        <v>0</v>
      </c>
      <c r="K190" s="57" t="str">
        <f t="shared" si="43"/>
        <v>NA</v>
      </c>
      <c r="L190" s="57" t="str">
        <f t="shared" si="44"/>
        <v>NA</v>
      </c>
      <c r="M190" s="57" t="str">
        <f t="shared" si="45"/>
        <v>NA</v>
      </c>
      <c r="R190" s="53"/>
      <c r="S190" s="53"/>
      <c r="T190" s="53"/>
      <c r="U190" s="53"/>
      <c r="V190" s="53"/>
    </row>
    <row r="191" spans="1:22" s="51" customFormat="1" x14ac:dyDescent="0.2">
      <c r="B191" s="51" t="s">
        <v>103</v>
      </c>
      <c r="C191" s="51" t="s">
        <v>104</v>
      </c>
      <c r="D191" s="56">
        <v>178227.22999999998</v>
      </c>
      <c r="E191" s="56">
        <v>219816.22999999998</v>
      </c>
      <c r="F191" s="56">
        <v>4660</v>
      </c>
      <c r="G191" s="56">
        <v>6280</v>
      </c>
      <c r="H191" s="56">
        <v>0</v>
      </c>
      <c r="I191" s="56">
        <f t="shared" si="36"/>
        <v>6280</v>
      </c>
      <c r="J191" s="56">
        <f t="shared" si="37"/>
        <v>213536.22999999998</v>
      </c>
      <c r="K191" s="57">
        <f t="shared" si="38"/>
        <v>0.97143068098292829</v>
      </c>
      <c r="L191" s="57">
        <f t="shared" si="39"/>
        <v>-0.97880047346822385</v>
      </c>
      <c r="M191" s="57">
        <f t="shared" si="40"/>
        <v>-0.93143363435902804</v>
      </c>
      <c r="R191" s="53"/>
      <c r="S191" s="53"/>
      <c r="T191" s="53"/>
      <c r="U191" s="53"/>
      <c r="V191" s="53"/>
    </row>
    <row r="192" spans="1:22" s="51" customFormat="1" x14ac:dyDescent="0.2">
      <c r="B192" s="51" t="s">
        <v>105</v>
      </c>
      <c r="C192" s="51" t="s">
        <v>104</v>
      </c>
      <c r="D192" s="56">
        <v>62049.64</v>
      </c>
      <c r="E192" s="56">
        <v>151984.64000000001</v>
      </c>
      <c r="F192" s="56">
        <v>1680</v>
      </c>
      <c r="G192" s="56">
        <v>1880</v>
      </c>
      <c r="H192" s="56">
        <v>0</v>
      </c>
      <c r="I192" s="56">
        <f t="shared" si="36"/>
        <v>1880</v>
      </c>
      <c r="J192" s="56">
        <f t="shared" si="37"/>
        <v>150104.64000000001</v>
      </c>
      <c r="K192" s="57">
        <f t="shared" si="38"/>
        <v>0.98763032895955805</v>
      </c>
      <c r="L192" s="57">
        <f t="shared" si="39"/>
        <v>-0.98894625141066883</v>
      </c>
      <c r="M192" s="57">
        <f t="shared" si="40"/>
        <v>-0.9703127895029392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108</v>
      </c>
      <c r="C193" s="51" t="s">
        <v>109</v>
      </c>
      <c r="D193" s="56">
        <v>13135675.830000002</v>
      </c>
      <c r="E193" s="56">
        <v>18379963.829999998</v>
      </c>
      <c r="F193" s="56">
        <v>32416.91</v>
      </c>
      <c r="G193" s="56">
        <v>795827.36</v>
      </c>
      <c r="H193" s="56">
        <v>0</v>
      </c>
      <c r="I193" s="56">
        <f t="shared" si="36"/>
        <v>795827.36</v>
      </c>
      <c r="J193" s="56">
        <f t="shared" si="37"/>
        <v>17584136.469999999</v>
      </c>
      <c r="K193" s="57">
        <f t="shared" si="38"/>
        <v>0.95670136419414276</v>
      </c>
      <c r="L193" s="57">
        <f t="shared" si="39"/>
        <v>-0.99823629087087273</v>
      </c>
      <c r="M193" s="57">
        <f t="shared" si="40"/>
        <v>-0.89608327406594246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110</v>
      </c>
      <c r="C194" s="51" t="s">
        <v>111</v>
      </c>
      <c r="D194" s="56">
        <v>0</v>
      </c>
      <c r="E194" s="56">
        <v>0</v>
      </c>
      <c r="F194" s="56">
        <v>0</v>
      </c>
      <c r="G194" s="56">
        <v>150250.32</v>
      </c>
      <c r="H194" s="56">
        <v>0</v>
      </c>
      <c r="I194" s="56">
        <f t="shared" si="36"/>
        <v>150250.32</v>
      </c>
      <c r="J194" s="56">
        <f t="shared" si="37"/>
        <v>-150250.32</v>
      </c>
      <c r="K194" s="57" t="str">
        <f t="shared" si="38"/>
        <v>NA</v>
      </c>
      <c r="L194" s="57" t="str">
        <f t="shared" si="39"/>
        <v>NA</v>
      </c>
      <c r="M194" s="57" t="str">
        <f t="shared" si="40"/>
        <v>NA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122</v>
      </c>
      <c r="C195" s="51" t="s">
        <v>123</v>
      </c>
      <c r="D195" s="56">
        <v>10204</v>
      </c>
      <c r="E195" s="56">
        <v>10204</v>
      </c>
      <c r="F195" s="56">
        <v>0</v>
      </c>
      <c r="G195" s="56">
        <v>0</v>
      </c>
      <c r="H195" s="56">
        <v>0</v>
      </c>
      <c r="I195" s="56">
        <f t="shared" si="36"/>
        <v>0</v>
      </c>
      <c r="J195" s="56">
        <f t="shared" si="37"/>
        <v>10204</v>
      </c>
      <c r="K195" s="57">
        <f t="shared" si="38"/>
        <v>1</v>
      </c>
      <c r="L195" s="57">
        <f t="shared" si="39"/>
        <v>-1</v>
      </c>
      <c r="M195" s="57">
        <f t="shared" si="40"/>
        <v>-1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229</v>
      </c>
      <c r="C196" s="51" t="s">
        <v>230</v>
      </c>
      <c r="D196" s="56"/>
      <c r="E196" s="56"/>
      <c r="F196" s="56">
        <v>0</v>
      </c>
      <c r="G196" s="56">
        <v>0</v>
      </c>
      <c r="H196" s="56">
        <v>0</v>
      </c>
      <c r="I196" s="56">
        <f t="shared" si="36"/>
        <v>0</v>
      </c>
      <c r="J196" s="56">
        <f t="shared" si="37"/>
        <v>0</v>
      </c>
      <c r="K196" s="57" t="str">
        <f t="shared" si="38"/>
        <v>NA</v>
      </c>
      <c r="L196" s="57" t="str">
        <f t="shared" si="39"/>
        <v>NA</v>
      </c>
      <c r="M196" s="57" t="str">
        <f t="shared" si="40"/>
        <v>NA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130</v>
      </c>
      <c r="C197" s="51" t="s">
        <v>131</v>
      </c>
      <c r="D197" s="56">
        <v>0</v>
      </c>
      <c r="E197" s="56">
        <v>88950</v>
      </c>
      <c r="F197" s="56">
        <v>0</v>
      </c>
      <c r="G197" s="56">
        <v>5400</v>
      </c>
      <c r="H197" s="56">
        <v>0</v>
      </c>
      <c r="I197" s="56">
        <f t="shared" si="36"/>
        <v>5400</v>
      </c>
      <c r="J197" s="56">
        <f t="shared" si="37"/>
        <v>83550</v>
      </c>
      <c r="K197" s="57">
        <f t="shared" si="38"/>
        <v>0.93929173693085999</v>
      </c>
      <c r="L197" s="57">
        <f t="shared" si="39"/>
        <v>-1</v>
      </c>
      <c r="M197" s="57">
        <f t="shared" si="40"/>
        <v>-0.85430016863406411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233</v>
      </c>
      <c r="C198" s="51" t="s">
        <v>234</v>
      </c>
      <c r="D198" s="56">
        <v>28735486.77999999</v>
      </c>
      <c r="E198" s="56">
        <v>31884016.009999983</v>
      </c>
      <c r="F198" s="56">
        <v>128620.72</v>
      </c>
      <c r="G198" s="56">
        <v>2882149.9399999985</v>
      </c>
      <c r="H198" s="56">
        <v>0</v>
      </c>
      <c r="I198" s="56">
        <f t="shared" si="36"/>
        <v>2882149.9399999985</v>
      </c>
      <c r="J198" s="56">
        <f t="shared" si="37"/>
        <v>29001866.069999985</v>
      </c>
      <c r="K198" s="57">
        <f t="shared" si="38"/>
        <v>0.90960517837225863</v>
      </c>
      <c r="L198" s="57">
        <f t="shared" si="39"/>
        <v>-0.99596598120012048</v>
      </c>
      <c r="M198" s="57">
        <f t="shared" si="40"/>
        <v>-0.78305242809342057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132</v>
      </c>
      <c r="C199" s="51" t="s">
        <v>133</v>
      </c>
      <c r="D199" s="56">
        <v>-5023747.0999999968</v>
      </c>
      <c r="E199" s="56">
        <v>-4153268.4599999981</v>
      </c>
      <c r="F199" s="56">
        <v>900013.42000000016</v>
      </c>
      <c r="G199" s="56">
        <v>1232560.54</v>
      </c>
      <c r="H199" s="56">
        <v>0</v>
      </c>
      <c r="I199" s="56">
        <f t="shared" si="36"/>
        <v>1232560.54</v>
      </c>
      <c r="J199" s="56">
        <f t="shared" si="37"/>
        <v>-5385828.9999999981</v>
      </c>
      <c r="K199" s="57">
        <f t="shared" si="38"/>
        <v>1.2967688103648374</v>
      </c>
      <c r="L199" s="57">
        <f t="shared" si="39"/>
        <v>-1.2167000348443646</v>
      </c>
      <c r="M199" s="57">
        <f t="shared" si="40"/>
        <v>-1.7122451448756102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136</v>
      </c>
      <c r="C200" s="51" t="s">
        <v>137</v>
      </c>
      <c r="D200" s="56">
        <v>303024</v>
      </c>
      <c r="E200" s="56">
        <v>438358</v>
      </c>
      <c r="F200" s="56">
        <v>0</v>
      </c>
      <c r="G200" s="56">
        <v>0</v>
      </c>
      <c r="H200" s="56">
        <v>0</v>
      </c>
      <c r="I200" s="56">
        <f t="shared" si="36"/>
        <v>0</v>
      </c>
      <c r="J200" s="56">
        <f t="shared" si="37"/>
        <v>438358</v>
      </c>
      <c r="K200" s="57">
        <f t="shared" si="38"/>
        <v>1</v>
      </c>
      <c r="L200" s="57">
        <f t="shared" si="39"/>
        <v>-1</v>
      </c>
      <c r="M200" s="57">
        <f t="shared" si="40"/>
        <v>-1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138</v>
      </c>
      <c r="C201" s="51" t="s">
        <v>139</v>
      </c>
      <c r="D201" s="56">
        <v>2167671.8099999996</v>
      </c>
      <c r="E201" s="56">
        <v>3474517.2499999995</v>
      </c>
      <c r="F201" s="56">
        <v>232205.27</v>
      </c>
      <c r="G201" s="56">
        <v>771726.13</v>
      </c>
      <c r="H201" s="56">
        <v>0</v>
      </c>
      <c r="I201" s="56">
        <f t="shared" si="36"/>
        <v>771726.13</v>
      </c>
      <c r="J201" s="56">
        <f t="shared" si="37"/>
        <v>2702791.1199999996</v>
      </c>
      <c r="K201" s="57">
        <f t="shared" si="38"/>
        <v>0.77788968237242162</v>
      </c>
      <c r="L201" s="57">
        <f t="shared" si="39"/>
        <v>-0.93316905535581951</v>
      </c>
      <c r="M201" s="57">
        <f t="shared" si="40"/>
        <v>-0.4669352376938119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140</v>
      </c>
      <c r="C202" s="51" t="s">
        <v>141</v>
      </c>
      <c r="D202" s="56">
        <v>0</v>
      </c>
      <c r="E202" s="56">
        <v>0</v>
      </c>
      <c r="F202" s="56">
        <v>1452.1299999999999</v>
      </c>
      <c r="G202" s="56">
        <v>4671.07</v>
      </c>
      <c r="H202" s="56">
        <v>0</v>
      </c>
      <c r="I202" s="56">
        <f t="shared" si="36"/>
        <v>4671.07</v>
      </c>
      <c r="J202" s="56">
        <f t="shared" si="37"/>
        <v>-4671.07</v>
      </c>
      <c r="K202" s="57" t="str">
        <f t="shared" si="38"/>
        <v>NA</v>
      </c>
      <c r="L202" s="57" t="str">
        <f t="shared" si="39"/>
        <v>NA</v>
      </c>
      <c r="M202" s="57" t="str">
        <f t="shared" si="40"/>
        <v>NA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142</v>
      </c>
      <c r="C203" s="51" t="s">
        <v>143</v>
      </c>
      <c r="D203" s="56">
        <v>3844901.3</v>
      </c>
      <c r="E203" s="56">
        <v>4535340.2499999991</v>
      </c>
      <c r="F203" s="56">
        <v>204486.10999999996</v>
      </c>
      <c r="G203" s="56">
        <v>769705.7100000002</v>
      </c>
      <c r="H203" s="56">
        <v>0</v>
      </c>
      <c r="I203" s="56">
        <f t="shared" si="36"/>
        <v>769705.7100000002</v>
      </c>
      <c r="J203" s="56">
        <f t="shared" si="37"/>
        <v>3765634.5399999991</v>
      </c>
      <c r="K203" s="57">
        <f t="shared" si="38"/>
        <v>0.83028710800694605</v>
      </c>
      <c r="L203" s="57">
        <f t="shared" si="39"/>
        <v>-0.9549127300867889</v>
      </c>
      <c r="M203" s="57">
        <f t="shared" si="40"/>
        <v>-0.59268905921667048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156</v>
      </c>
      <c r="C204" s="51" t="s">
        <v>157</v>
      </c>
      <c r="D204" s="56">
        <v>692603.33999999973</v>
      </c>
      <c r="E204" s="56">
        <v>962241.37999999884</v>
      </c>
      <c r="F204" s="56">
        <v>36522.700000000004</v>
      </c>
      <c r="G204" s="56">
        <v>176797.50000000003</v>
      </c>
      <c r="H204" s="56">
        <v>0</v>
      </c>
      <c r="I204" s="56">
        <f t="shared" si="36"/>
        <v>176797.50000000003</v>
      </c>
      <c r="J204" s="56">
        <f t="shared" si="37"/>
        <v>785443.87999999884</v>
      </c>
      <c r="K204" s="57">
        <f t="shared" si="38"/>
        <v>0.81626491681328417</v>
      </c>
      <c r="L204" s="57">
        <f t="shared" si="39"/>
        <v>-0.96204413907038588</v>
      </c>
      <c r="M204" s="57">
        <f t="shared" si="40"/>
        <v>-0.55903580035188205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158</v>
      </c>
      <c r="C205" s="51" t="s">
        <v>159</v>
      </c>
      <c r="D205" s="56">
        <v>31915870.990000006</v>
      </c>
      <c r="E205" s="56">
        <v>8815978.4900000039</v>
      </c>
      <c r="F205" s="56">
        <v>10087</v>
      </c>
      <c r="G205" s="56">
        <v>326345.33</v>
      </c>
      <c r="H205" s="56">
        <v>140085.63</v>
      </c>
      <c r="I205" s="56">
        <f t="shared" si="36"/>
        <v>466430.96</v>
      </c>
      <c r="J205" s="56">
        <f t="shared" si="37"/>
        <v>8349547.530000004</v>
      </c>
      <c r="K205" s="57">
        <f t="shared" si="38"/>
        <v>0.9470925478630563</v>
      </c>
      <c r="L205" s="57">
        <f t="shared" si="39"/>
        <v>-0.99885582751688406</v>
      </c>
      <c r="M205" s="57">
        <f t="shared" si="40"/>
        <v>-0.91115804185679228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164</v>
      </c>
      <c r="C206" s="51" t="s">
        <v>165</v>
      </c>
      <c r="D206" s="56">
        <v>48961</v>
      </c>
      <c r="E206" s="56">
        <v>50473</v>
      </c>
      <c r="F206" s="56">
        <v>2205</v>
      </c>
      <c r="G206" s="56">
        <v>8767.5</v>
      </c>
      <c r="H206" s="56">
        <v>3465</v>
      </c>
      <c r="I206" s="56">
        <f t="shared" si="36"/>
        <v>12232.5</v>
      </c>
      <c r="J206" s="56">
        <f t="shared" si="37"/>
        <v>38240.5</v>
      </c>
      <c r="K206" s="57">
        <f t="shared" si="38"/>
        <v>0.75764270005745649</v>
      </c>
      <c r="L206" s="57">
        <f t="shared" si="39"/>
        <v>-0.95631327640520669</v>
      </c>
      <c r="M206" s="57">
        <f t="shared" si="40"/>
        <v>-0.58310383769540142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455</v>
      </c>
      <c r="C207" s="51" t="s">
        <v>456</v>
      </c>
      <c r="D207" s="56">
        <v>42000</v>
      </c>
      <c r="E207" s="56">
        <v>87926</v>
      </c>
      <c r="F207" s="56">
        <v>2399.94</v>
      </c>
      <c r="G207" s="56">
        <v>2399.94</v>
      </c>
      <c r="H207" s="56">
        <v>0</v>
      </c>
      <c r="I207" s="56">
        <f t="shared" si="36"/>
        <v>2399.94</v>
      </c>
      <c r="J207" s="56">
        <f t="shared" si="37"/>
        <v>85526.06</v>
      </c>
      <c r="K207" s="57">
        <f t="shared" si="38"/>
        <v>0.972705001933444</v>
      </c>
      <c r="L207" s="57">
        <f t="shared" si="39"/>
        <v>-0.972705001933444</v>
      </c>
      <c r="M207" s="57">
        <f t="shared" si="40"/>
        <v>-0.93449200464026561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457</v>
      </c>
      <c r="C208" s="51" t="s">
        <v>458</v>
      </c>
      <c r="D208" s="56">
        <v>10500</v>
      </c>
      <c r="E208" s="56">
        <v>10500</v>
      </c>
      <c r="F208" s="56">
        <v>0</v>
      </c>
      <c r="G208" s="56">
        <v>0</v>
      </c>
      <c r="H208" s="56">
        <v>0</v>
      </c>
      <c r="I208" s="56">
        <f t="shared" si="36"/>
        <v>0</v>
      </c>
      <c r="J208" s="56">
        <f t="shared" si="37"/>
        <v>10500</v>
      </c>
      <c r="K208" s="57">
        <f t="shared" si="38"/>
        <v>1</v>
      </c>
      <c r="L208" s="57">
        <f t="shared" si="39"/>
        <v>-1</v>
      </c>
      <c r="M208" s="57">
        <f t="shared" si="40"/>
        <v>-1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174</v>
      </c>
      <c r="C209" s="51" t="s">
        <v>175</v>
      </c>
      <c r="D209" s="56">
        <v>1558471.6799999999</v>
      </c>
      <c r="E209" s="56">
        <v>3037185.6799999997</v>
      </c>
      <c r="F209" s="56">
        <v>0</v>
      </c>
      <c r="G209" s="56">
        <v>11587.64</v>
      </c>
      <c r="H209" s="56">
        <v>6229</v>
      </c>
      <c r="I209" s="56">
        <f t="shared" si="36"/>
        <v>17816.64</v>
      </c>
      <c r="J209" s="56">
        <f t="shared" si="37"/>
        <v>3019369.0399999996</v>
      </c>
      <c r="K209" s="57">
        <f t="shared" si="38"/>
        <v>0.99413383247612308</v>
      </c>
      <c r="L209" s="57">
        <f t="shared" si="39"/>
        <v>-1</v>
      </c>
      <c r="M209" s="57">
        <f t="shared" si="40"/>
        <v>-0.99084338630228241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585</v>
      </c>
      <c r="C210" s="51" t="s">
        <v>586</v>
      </c>
      <c r="D210" s="56">
        <v>0</v>
      </c>
      <c r="E210" s="56">
        <v>0</v>
      </c>
      <c r="F210" s="56">
        <v>0</v>
      </c>
      <c r="G210" s="56">
        <v>0</v>
      </c>
      <c r="H210" s="56">
        <v>0</v>
      </c>
      <c r="I210" s="56">
        <f t="shared" si="36"/>
        <v>0</v>
      </c>
      <c r="J210" s="56">
        <f t="shared" si="37"/>
        <v>0</v>
      </c>
      <c r="K210" s="57" t="str">
        <f t="shared" si="38"/>
        <v>NA</v>
      </c>
      <c r="L210" s="57" t="str">
        <f t="shared" si="39"/>
        <v>NA</v>
      </c>
      <c r="M210" s="57" t="str">
        <f t="shared" si="40"/>
        <v>NA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180</v>
      </c>
      <c r="C211" s="51" t="s">
        <v>181</v>
      </c>
      <c r="D211" s="56">
        <v>1769920.2599999998</v>
      </c>
      <c r="E211" s="56">
        <v>2904602.5899999994</v>
      </c>
      <c r="F211" s="56">
        <v>24582.749999999993</v>
      </c>
      <c r="G211" s="56">
        <v>115991.39999999998</v>
      </c>
      <c r="H211" s="56">
        <v>12385.69</v>
      </c>
      <c r="I211" s="56">
        <f t="shared" si="36"/>
        <v>128377.08999999998</v>
      </c>
      <c r="J211" s="56">
        <f t="shared" si="37"/>
        <v>2776225.4999999995</v>
      </c>
      <c r="K211" s="57">
        <f t="shared" si="38"/>
        <v>0.95580218428435681</v>
      </c>
      <c r="L211" s="57">
        <f t="shared" si="39"/>
        <v>-0.99153662188258251</v>
      </c>
      <c r="M211" s="57">
        <f t="shared" si="40"/>
        <v>-0.90415922613358279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184</v>
      </c>
      <c r="C212" s="51" t="s">
        <v>185</v>
      </c>
      <c r="D212" s="56">
        <v>0</v>
      </c>
      <c r="E212" s="56">
        <v>40598</v>
      </c>
      <c r="F212" s="56">
        <v>0</v>
      </c>
      <c r="G212" s="56">
        <v>0</v>
      </c>
      <c r="H212" s="56">
        <v>0</v>
      </c>
      <c r="I212" s="56">
        <f t="shared" si="36"/>
        <v>0</v>
      </c>
      <c r="J212" s="56">
        <f t="shared" si="37"/>
        <v>40598</v>
      </c>
      <c r="K212" s="57">
        <f t="shared" si="38"/>
        <v>1</v>
      </c>
      <c r="L212" s="57">
        <f t="shared" si="39"/>
        <v>-1</v>
      </c>
      <c r="M212" s="57">
        <f t="shared" si="40"/>
        <v>-1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186</v>
      </c>
      <c r="C213" s="51" t="s">
        <v>187</v>
      </c>
      <c r="D213" s="56">
        <v>3600547.3499999982</v>
      </c>
      <c r="E213" s="56">
        <v>3967783.9399999985</v>
      </c>
      <c r="F213" s="56">
        <v>195.42</v>
      </c>
      <c r="G213" s="56">
        <v>109286.63999999998</v>
      </c>
      <c r="H213" s="56">
        <v>30863.579999999998</v>
      </c>
      <c r="I213" s="56">
        <f t="shared" si="36"/>
        <v>140150.21999999997</v>
      </c>
      <c r="J213" s="56">
        <f t="shared" si="37"/>
        <v>3827633.7199999988</v>
      </c>
      <c r="K213" s="57">
        <f t="shared" si="38"/>
        <v>0.96467796076618029</v>
      </c>
      <c r="L213" s="57">
        <f t="shared" si="39"/>
        <v>-0.99995074832628106</v>
      </c>
      <c r="M213" s="57">
        <f t="shared" si="40"/>
        <v>-0.93389561025341516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189</v>
      </c>
      <c r="C214" s="51" t="s">
        <v>190</v>
      </c>
      <c r="D214" s="56">
        <v>76205.989999999991</v>
      </c>
      <c r="E214" s="56">
        <v>79705.989999999991</v>
      </c>
      <c r="F214" s="56">
        <v>0</v>
      </c>
      <c r="G214" s="56">
        <v>0</v>
      </c>
      <c r="H214" s="56">
        <v>0</v>
      </c>
      <c r="I214" s="56">
        <f t="shared" si="36"/>
        <v>0</v>
      </c>
      <c r="J214" s="56">
        <f t="shared" si="37"/>
        <v>79705.989999999991</v>
      </c>
      <c r="K214" s="57">
        <f t="shared" si="38"/>
        <v>1</v>
      </c>
      <c r="L214" s="57">
        <f t="shared" si="39"/>
        <v>-1</v>
      </c>
      <c r="M214" s="57">
        <f t="shared" si="40"/>
        <v>-1</v>
      </c>
      <c r="R214" s="53"/>
      <c r="S214" s="53"/>
      <c r="T214" s="53"/>
      <c r="U214" s="53"/>
      <c r="V214" s="53"/>
    </row>
    <row r="215" spans="1:22" s="51" customFormat="1" x14ac:dyDescent="0.2">
      <c r="B215" s="51" t="s">
        <v>191</v>
      </c>
      <c r="C215" s="51" t="s">
        <v>192</v>
      </c>
      <c r="D215" s="56">
        <v>0</v>
      </c>
      <c r="E215" s="56">
        <v>0</v>
      </c>
      <c r="F215" s="56">
        <v>0</v>
      </c>
      <c r="G215" s="56">
        <v>0</v>
      </c>
      <c r="H215" s="56">
        <v>0</v>
      </c>
      <c r="I215" s="56">
        <f t="shared" si="36"/>
        <v>0</v>
      </c>
      <c r="J215" s="56">
        <f t="shared" si="37"/>
        <v>0</v>
      </c>
      <c r="K215" s="57" t="str">
        <f t="shared" si="38"/>
        <v>NA</v>
      </c>
      <c r="L215" s="57" t="str">
        <f t="shared" si="39"/>
        <v>NA</v>
      </c>
      <c r="M215" s="57" t="str">
        <f t="shared" si="40"/>
        <v>NA</v>
      </c>
      <c r="R215" s="53"/>
      <c r="S215" s="53"/>
      <c r="T215" s="53"/>
      <c r="U215" s="53"/>
      <c r="V215" s="53"/>
    </row>
    <row r="216" spans="1:22" s="51" customFormat="1" x14ac:dyDescent="0.2">
      <c r="B216" s="51" t="s">
        <v>193</v>
      </c>
      <c r="C216" s="51" t="s">
        <v>194</v>
      </c>
      <c r="D216" s="56">
        <v>2686817.98</v>
      </c>
      <c r="E216" s="56">
        <v>2991667.9800000004</v>
      </c>
      <c r="F216" s="56">
        <v>0</v>
      </c>
      <c r="G216" s="56">
        <v>0</v>
      </c>
      <c r="H216" s="56">
        <v>149</v>
      </c>
      <c r="I216" s="56">
        <f t="shared" si="36"/>
        <v>149</v>
      </c>
      <c r="J216" s="56">
        <f t="shared" si="37"/>
        <v>2991518.9800000004</v>
      </c>
      <c r="K216" s="57">
        <f t="shared" si="38"/>
        <v>0.99995019500793669</v>
      </c>
      <c r="L216" s="57">
        <f t="shared" si="39"/>
        <v>-1</v>
      </c>
      <c r="M216" s="57">
        <f t="shared" si="40"/>
        <v>-1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197</v>
      </c>
      <c r="C217" s="51" t="s">
        <v>198</v>
      </c>
      <c r="D217" s="56">
        <v>332148.07</v>
      </c>
      <c r="E217" s="56">
        <v>629276.81000000006</v>
      </c>
      <c r="F217" s="56">
        <v>0</v>
      </c>
      <c r="G217" s="56">
        <v>0</v>
      </c>
      <c r="H217" s="56">
        <v>275068.5</v>
      </c>
      <c r="I217" s="56">
        <f t="shared" si="36"/>
        <v>275068.5</v>
      </c>
      <c r="J217" s="56">
        <f t="shared" si="37"/>
        <v>354208.31000000006</v>
      </c>
      <c r="K217" s="57">
        <f t="shared" si="38"/>
        <v>0.5628815560516206</v>
      </c>
      <c r="L217" s="57">
        <f t="shared" si="39"/>
        <v>-1</v>
      </c>
      <c r="M217" s="57">
        <f t="shared" si="40"/>
        <v>-1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201</v>
      </c>
      <c r="C218" s="51" t="s">
        <v>202</v>
      </c>
      <c r="D218" s="56">
        <v>0</v>
      </c>
      <c r="E218" s="56">
        <v>0</v>
      </c>
      <c r="F218" s="56">
        <v>0</v>
      </c>
      <c r="G218" s="56">
        <v>0</v>
      </c>
      <c r="H218" s="56">
        <v>0</v>
      </c>
      <c r="I218" s="56">
        <f t="shared" si="36"/>
        <v>0</v>
      </c>
      <c r="J218" s="56">
        <f t="shared" si="37"/>
        <v>0</v>
      </c>
      <c r="K218" s="57" t="str">
        <f t="shared" si="38"/>
        <v>NA</v>
      </c>
      <c r="L218" s="57" t="str">
        <f t="shared" si="39"/>
        <v>NA</v>
      </c>
      <c r="M218" s="57" t="str">
        <f t="shared" si="40"/>
        <v>NA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205</v>
      </c>
      <c r="C219" s="51" t="s">
        <v>206</v>
      </c>
      <c r="D219" s="56">
        <v>9371542.7699999996</v>
      </c>
      <c r="E219" s="56">
        <v>12927360.99</v>
      </c>
      <c r="F219" s="56">
        <v>0</v>
      </c>
      <c r="G219" s="56">
        <v>44467.529999999992</v>
      </c>
      <c r="H219" s="56">
        <v>40634.61</v>
      </c>
      <c r="I219" s="56">
        <f t="shared" si="36"/>
        <v>85102.139999999985</v>
      </c>
      <c r="J219" s="56">
        <f t="shared" si="37"/>
        <v>12842258.85</v>
      </c>
      <c r="K219" s="57">
        <f t="shared" si="38"/>
        <v>0.9934168976896498</v>
      </c>
      <c r="L219" s="57">
        <f t="shared" si="39"/>
        <v>-1</v>
      </c>
      <c r="M219" s="57">
        <f t="shared" si="40"/>
        <v>-0.99174448117581337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211</v>
      </c>
      <c r="C220" s="51" t="s">
        <v>212</v>
      </c>
      <c r="D220" s="56"/>
      <c r="E220" s="56"/>
      <c r="F220" s="56">
        <v>0</v>
      </c>
      <c r="G220" s="56">
        <v>0</v>
      </c>
      <c r="H220" s="56">
        <v>0</v>
      </c>
      <c r="I220" s="56">
        <f t="shared" si="36"/>
        <v>0</v>
      </c>
      <c r="J220" s="56">
        <f t="shared" si="37"/>
        <v>0</v>
      </c>
      <c r="K220" s="57" t="str">
        <f t="shared" si="38"/>
        <v>NA</v>
      </c>
      <c r="L220" s="57" t="str">
        <f t="shared" si="39"/>
        <v>NA</v>
      </c>
      <c r="M220" s="57" t="str">
        <f t="shared" si="40"/>
        <v>NA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215</v>
      </c>
      <c r="C221" s="51" t="s">
        <v>216</v>
      </c>
      <c r="D221" s="56">
        <v>5568303.1999999983</v>
      </c>
      <c r="E221" s="56">
        <v>6043040.7899999982</v>
      </c>
      <c r="F221" s="56">
        <v>22603.74</v>
      </c>
      <c r="G221" s="56">
        <v>65210.739999999991</v>
      </c>
      <c r="H221" s="56">
        <v>11166</v>
      </c>
      <c r="I221" s="56">
        <f t="shared" si="36"/>
        <v>76376.739999999991</v>
      </c>
      <c r="J221" s="56">
        <f t="shared" si="37"/>
        <v>5966664.049999998</v>
      </c>
      <c r="K221" s="57">
        <f t="shared" si="38"/>
        <v>0.98736120727061971</v>
      </c>
      <c r="L221" s="57">
        <f t="shared" si="39"/>
        <v>-0.99625954204422962</v>
      </c>
      <c r="M221" s="57">
        <f t="shared" si="40"/>
        <v>-0.97410148608313474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217</v>
      </c>
      <c r="C222" s="51" t="s">
        <v>218</v>
      </c>
      <c r="D222" s="56">
        <v>150000</v>
      </c>
      <c r="E222" s="56">
        <v>150000</v>
      </c>
      <c r="F222" s="56">
        <v>0</v>
      </c>
      <c r="G222" s="56">
        <v>0</v>
      </c>
      <c r="H222" s="56">
        <v>0</v>
      </c>
      <c r="I222" s="56">
        <f t="shared" si="36"/>
        <v>0</v>
      </c>
      <c r="J222" s="56">
        <f t="shared" si="37"/>
        <v>150000</v>
      </c>
      <c r="K222" s="57">
        <f t="shared" si="38"/>
        <v>1</v>
      </c>
      <c r="L222" s="57">
        <f t="shared" si="39"/>
        <v>-1</v>
      </c>
      <c r="M222" s="57">
        <f t="shared" si="40"/>
        <v>-1</v>
      </c>
      <c r="R222" s="53"/>
      <c r="S222" s="53"/>
      <c r="T222" s="53"/>
      <c r="U222" s="53"/>
      <c r="V222" s="53"/>
    </row>
    <row r="223" spans="1:22" s="51" customFormat="1" x14ac:dyDescent="0.2">
      <c r="A223" s="63" t="s">
        <v>265</v>
      </c>
      <c r="B223" s="63"/>
      <c r="C223" s="63"/>
      <c r="D223" s="64">
        <v>101237386.11999999</v>
      </c>
      <c r="E223" s="64">
        <v>97728223.389999971</v>
      </c>
      <c r="F223" s="64">
        <v>1604131.1099999999</v>
      </c>
      <c r="G223" s="64">
        <v>7481305.2899999991</v>
      </c>
      <c r="H223" s="64">
        <v>520047.01</v>
      </c>
      <c r="I223" s="64">
        <f t="shared" si="36"/>
        <v>8001352.2999999989</v>
      </c>
      <c r="J223" s="64">
        <f t="shared" si="37"/>
        <v>89726871.089999974</v>
      </c>
      <c r="K223" s="65">
        <f t="shared" si="38"/>
        <v>0.91812649383720679</v>
      </c>
      <c r="L223" s="65">
        <f t="shared" si="39"/>
        <v>-0.98358579482614295</v>
      </c>
      <c r="M223" s="65">
        <f t="shared" si="40"/>
        <v>-0.81627484801041361</v>
      </c>
      <c r="R223" s="53"/>
      <c r="S223" s="53"/>
      <c r="T223" s="53"/>
      <c r="U223" s="53"/>
      <c r="V223" s="53"/>
    </row>
    <row r="224" spans="1:22" s="51" customFormat="1" x14ac:dyDescent="0.2">
      <c r="A224" s="51" t="s">
        <v>266</v>
      </c>
      <c r="B224" s="51" t="s">
        <v>118</v>
      </c>
      <c r="C224" s="51" t="s">
        <v>119</v>
      </c>
      <c r="D224" s="56">
        <v>0</v>
      </c>
      <c r="E224" s="56">
        <v>0</v>
      </c>
      <c r="F224" s="56">
        <v>1624.38</v>
      </c>
      <c r="G224" s="56">
        <v>1624.38</v>
      </c>
      <c r="H224" s="56">
        <v>0</v>
      </c>
      <c r="I224" s="56">
        <f t="shared" si="36"/>
        <v>1624.38</v>
      </c>
      <c r="J224" s="56">
        <f t="shared" si="37"/>
        <v>-1624.38</v>
      </c>
      <c r="K224" s="57" t="str">
        <f t="shared" si="38"/>
        <v>NA</v>
      </c>
      <c r="L224" s="57" t="str">
        <f t="shared" si="39"/>
        <v>NA</v>
      </c>
      <c r="M224" s="57" t="str">
        <f t="shared" si="40"/>
        <v>NA</v>
      </c>
      <c r="R224" s="53"/>
      <c r="S224" s="53"/>
      <c r="T224" s="53"/>
      <c r="U224" s="53"/>
      <c r="V224" s="53"/>
    </row>
    <row r="225" spans="1:22" s="51" customFormat="1" x14ac:dyDescent="0.2">
      <c r="B225" s="51" t="s">
        <v>267</v>
      </c>
      <c r="C225" s="51" t="s">
        <v>268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f t="shared" si="36"/>
        <v>0</v>
      </c>
      <c r="J225" s="56">
        <f t="shared" si="37"/>
        <v>0</v>
      </c>
      <c r="K225" s="57" t="str">
        <f t="shared" si="38"/>
        <v>NA</v>
      </c>
      <c r="L225" s="57" t="str">
        <f t="shared" si="39"/>
        <v>NA</v>
      </c>
      <c r="M225" s="57" t="str">
        <f t="shared" si="40"/>
        <v>NA</v>
      </c>
      <c r="R225" s="53"/>
      <c r="S225" s="53"/>
      <c r="T225" s="53"/>
      <c r="U225" s="53"/>
      <c r="V225" s="53"/>
    </row>
    <row r="226" spans="1:22" s="51" customFormat="1" x14ac:dyDescent="0.2">
      <c r="B226" s="51" t="s">
        <v>132</v>
      </c>
      <c r="C226" s="51" t="s">
        <v>133</v>
      </c>
      <c r="D226" s="56">
        <v>2800000</v>
      </c>
      <c r="E226" s="56">
        <v>2800500</v>
      </c>
      <c r="F226" s="56">
        <v>0</v>
      </c>
      <c r="G226" s="56">
        <v>244000</v>
      </c>
      <c r="H226" s="56">
        <v>0</v>
      </c>
      <c r="I226" s="56">
        <f t="shared" si="36"/>
        <v>244000</v>
      </c>
      <c r="J226" s="56">
        <f t="shared" si="37"/>
        <v>2556500</v>
      </c>
      <c r="K226" s="57">
        <f t="shared" si="38"/>
        <v>0.91287270130333864</v>
      </c>
      <c r="L226" s="57">
        <f t="shared" si="39"/>
        <v>-1</v>
      </c>
      <c r="M226" s="57">
        <f t="shared" si="40"/>
        <v>-0.7908944831280128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138</v>
      </c>
      <c r="C227" s="51" t="s">
        <v>139</v>
      </c>
      <c r="D227" s="56">
        <v>0</v>
      </c>
      <c r="E227" s="56">
        <v>0</v>
      </c>
      <c r="F227" s="56">
        <v>0</v>
      </c>
      <c r="G227" s="56">
        <v>0</v>
      </c>
      <c r="H227" s="56">
        <v>0</v>
      </c>
      <c r="I227" s="56">
        <f t="shared" si="36"/>
        <v>0</v>
      </c>
      <c r="J227" s="56">
        <f t="shared" si="37"/>
        <v>0</v>
      </c>
      <c r="K227" s="57" t="str">
        <f t="shared" si="38"/>
        <v>NA</v>
      </c>
      <c r="L227" s="57" t="str">
        <f t="shared" si="39"/>
        <v>NA</v>
      </c>
      <c r="M227" s="57" t="str">
        <f t="shared" si="40"/>
        <v>NA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142</v>
      </c>
      <c r="C228" s="51" t="s">
        <v>143</v>
      </c>
      <c r="D228" s="56">
        <v>0</v>
      </c>
      <c r="E228" s="56">
        <v>0</v>
      </c>
      <c r="F228" s="56">
        <v>0</v>
      </c>
      <c r="G228" s="56">
        <v>0</v>
      </c>
      <c r="H228" s="56">
        <v>0</v>
      </c>
      <c r="I228" s="56">
        <f t="shared" si="36"/>
        <v>0</v>
      </c>
      <c r="J228" s="56">
        <f t="shared" si="37"/>
        <v>0</v>
      </c>
      <c r="K228" s="57" t="str">
        <f t="shared" si="38"/>
        <v>NA</v>
      </c>
      <c r="L228" s="57" t="str">
        <f t="shared" si="39"/>
        <v>NA</v>
      </c>
      <c r="M228" s="57" t="str">
        <f t="shared" si="40"/>
        <v>NA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156</v>
      </c>
      <c r="C229" s="51" t="s">
        <v>157</v>
      </c>
      <c r="D229" s="56">
        <v>74200</v>
      </c>
      <c r="E229" s="56">
        <v>74200</v>
      </c>
      <c r="F229" s="56">
        <v>124.27</v>
      </c>
      <c r="G229" s="56">
        <v>6515.27</v>
      </c>
      <c r="H229" s="56">
        <v>0</v>
      </c>
      <c r="I229" s="56">
        <f t="shared" si="36"/>
        <v>6515.27</v>
      </c>
      <c r="J229" s="56">
        <f t="shared" si="37"/>
        <v>67684.73</v>
      </c>
      <c r="K229" s="57">
        <f t="shared" si="38"/>
        <v>0.91219312668463604</v>
      </c>
      <c r="L229" s="57">
        <f t="shared" si="39"/>
        <v>-0.99832520215633413</v>
      </c>
      <c r="M229" s="57">
        <f t="shared" si="40"/>
        <v>-0.78926350404312662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158</v>
      </c>
      <c r="C230" s="51" t="s">
        <v>159</v>
      </c>
      <c r="D230" s="56">
        <v>0</v>
      </c>
      <c r="E230" s="56">
        <v>215882</v>
      </c>
      <c r="F230" s="56">
        <v>0</v>
      </c>
      <c r="G230" s="56">
        <v>0</v>
      </c>
      <c r="H230" s="56">
        <v>0</v>
      </c>
      <c r="I230" s="56">
        <f t="shared" si="36"/>
        <v>0</v>
      </c>
      <c r="J230" s="56">
        <f t="shared" si="37"/>
        <v>215882</v>
      </c>
      <c r="K230" s="57">
        <f t="shared" si="38"/>
        <v>1</v>
      </c>
      <c r="L230" s="57">
        <f t="shared" si="39"/>
        <v>-1</v>
      </c>
      <c r="M230" s="57">
        <f t="shared" si="40"/>
        <v>-1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193</v>
      </c>
      <c r="C231" s="51" t="s">
        <v>194</v>
      </c>
      <c r="D231" s="56">
        <v>5000</v>
      </c>
      <c r="E231" s="56">
        <v>5000</v>
      </c>
      <c r="F231" s="56">
        <v>0</v>
      </c>
      <c r="G231" s="56">
        <v>0</v>
      </c>
      <c r="H231" s="56">
        <v>0</v>
      </c>
      <c r="I231" s="56">
        <f t="shared" si="36"/>
        <v>0</v>
      </c>
      <c r="J231" s="56">
        <f t="shared" si="37"/>
        <v>5000</v>
      </c>
      <c r="K231" s="57">
        <f t="shared" si="38"/>
        <v>1</v>
      </c>
      <c r="L231" s="57">
        <f t="shared" si="39"/>
        <v>-1</v>
      </c>
      <c r="M231" s="57">
        <f t="shared" si="40"/>
        <v>-1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205</v>
      </c>
      <c r="C232" s="51" t="s">
        <v>206</v>
      </c>
      <c r="D232" s="56">
        <v>144427.04999999999</v>
      </c>
      <c r="E232" s="56">
        <v>161415.04999999999</v>
      </c>
      <c r="F232" s="56">
        <v>1127.49</v>
      </c>
      <c r="G232" s="56">
        <v>19353.87</v>
      </c>
      <c r="H232" s="56">
        <v>22221.42</v>
      </c>
      <c r="I232" s="56">
        <f t="shared" si="36"/>
        <v>41575.289999999994</v>
      </c>
      <c r="J232" s="56">
        <f t="shared" si="37"/>
        <v>119839.76</v>
      </c>
      <c r="K232" s="57">
        <f t="shared" si="38"/>
        <v>0.74243238161497338</v>
      </c>
      <c r="L232" s="57">
        <f t="shared" si="39"/>
        <v>-0.99301496359849972</v>
      </c>
      <c r="M232" s="57">
        <f t="shared" si="40"/>
        <v>-0.71223694444848862</v>
      </c>
      <c r="R232" s="53"/>
      <c r="S232" s="53"/>
      <c r="T232" s="53"/>
      <c r="U232" s="53"/>
      <c r="V232" s="53"/>
    </row>
    <row r="233" spans="1:22" s="51" customFormat="1" x14ac:dyDescent="0.2">
      <c r="A233" s="63" t="s">
        <v>269</v>
      </c>
      <c r="B233" s="63"/>
      <c r="C233" s="63"/>
      <c r="D233" s="64">
        <v>3023627.05</v>
      </c>
      <c r="E233" s="64">
        <v>3256997.05</v>
      </c>
      <c r="F233" s="64">
        <v>2876.1400000000003</v>
      </c>
      <c r="G233" s="64">
        <v>271493.52</v>
      </c>
      <c r="H233" s="64">
        <v>22221.42</v>
      </c>
      <c r="I233" s="64">
        <f t="shared" si="36"/>
        <v>293714.94</v>
      </c>
      <c r="J233" s="64">
        <f t="shared" si="37"/>
        <v>2963282.11</v>
      </c>
      <c r="K233" s="65">
        <f t="shared" si="38"/>
        <v>0.90982032360145981</v>
      </c>
      <c r="L233" s="65">
        <f t="shared" si="39"/>
        <v>-0.99911693503069032</v>
      </c>
      <c r="M233" s="65">
        <f t="shared" si="40"/>
        <v>-0.79994318754448979</v>
      </c>
      <c r="R233" s="53"/>
      <c r="S233" s="53"/>
      <c r="T233" s="53"/>
      <c r="U233" s="53"/>
      <c r="V233" s="53"/>
    </row>
    <row r="234" spans="1:22" s="51" customFormat="1" x14ac:dyDescent="0.2">
      <c r="A234" s="51" t="s">
        <v>459</v>
      </c>
      <c r="B234" s="51" t="s">
        <v>103</v>
      </c>
      <c r="C234" s="51" t="s">
        <v>104</v>
      </c>
      <c r="D234" s="56"/>
      <c r="E234" s="56"/>
      <c r="F234" s="56">
        <v>0</v>
      </c>
      <c r="G234" s="56">
        <v>0</v>
      </c>
      <c r="H234" s="56">
        <v>0</v>
      </c>
      <c r="I234" s="56">
        <f t="shared" si="36"/>
        <v>0</v>
      </c>
      <c r="J234" s="56">
        <f t="shared" si="37"/>
        <v>0</v>
      </c>
      <c r="K234" s="57" t="str">
        <f t="shared" si="38"/>
        <v>NA</v>
      </c>
      <c r="L234" s="57" t="str">
        <f t="shared" si="39"/>
        <v>NA</v>
      </c>
      <c r="M234" s="57" t="str">
        <f t="shared" si="40"/>
        <v>NA</v>
      </c>
      <c r="R234" s="53"/>
      <c r="S234" s="53"/>
      <c r="T234" s="53"/>
      <c r="U234" s="53"/>
      <c r="V234" s="53"/>
    </row>
    <row r="235" spans="1:22" s="51" customFormat="1" x14ac:dyDescent="0.2">
      <c r="B235" s="51" t="s">
        <v>105</v>
      </c>
      <c r="C235" s="51" t="s">
        <v>104</v>
      </c>
      <c r="D235" s="56">
        <v>0</v>
      </c>
      <c r="E235" s="56">
        <v>0</v>
      </c>
      <c r="F235" s="56">
        <v>0</v>
      </c>
      <c r="G235" s="56">
        <v>0</v>
      </c>
      <c r="H235" s="56">
        <v>0</v>
      </c>
      <c r="I235" s="56">
        <f t="shared" si="36"/>
        <v>0</v>
      </c>
      <c r="J235" s="56">
        <f t="shared" si="37"/>
        <v>0</v>
      </c>
      <c r="K235" s="57" t="str">
        <f t="shared" si="38"/>
        <v>NA</v>
      </c>
      <c r="L235" s="57" t="str">
        <f t="shared" si="39"/>
        <v>NA</v>
      </c>
      <c r="M235" s="57" t="str">
        <f t="shared" si="40"/>
        <v>NA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108</v>
      </c>
      <c r="C236" s="51" t="s">
        <v>109</v>
      </c>
      <c r="D236" s="56">
        <v>0</v>
      </c>
      <c r="E236" s="56">
        <v>5000</v>
      </c>
      <c r="F236" s="56">
        <v>0</v>
      </c>
      <c r="G236" s="56">
        <v>0</v>
      </c>
      <c r="H236" s="56">
        <v>0</v>
      </c>
      <c r="I236" s="56">
        <f t="shared" si="36"/>
        <v>0</v>
      </c>
      <c r="J236" s="56">
        <f t="shared" si="37"/>
        <v>5000</v>
      </c>
      <c r="K236" s="57">
        <f t="shared" si="38"/>
        <v>1</v>
      </c>
      <c r="L236" s="57">
        <f t="shared" si="39"/>
        <v>-1</v>
      </c>
      <c r="M236" s="57">
        <f t="shared" si="40"/>
        <v>-1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110</v>
      </c>
      <c r="C237" s="51" t="s">
        <v>111</v>
      </c>
      <c r="D237" s="56"/>
      <c r="E237" s="56"/>
      <c r="F237" s="56">
        <v>0</v>
      </c>
      <c r="G237" s="56">
        <v>0</v>
      </c>
      <c r="H237" s="56">
        <v>0</v>
      </c>
      <c r="I237" s="56">
        <f t="shared" si="36"/>
        <v>0</v>
      </c>
      <c r="J237" s="56">
        <f t="shared" si="37"/>
        <v>0</v>
      </c>
      <c r="K237" s="57" t="str">
        <f t="shared" si="38"/>
        <v>NA</v>
      </c>
      <c r="L237" s="57" t="str">
        <f t="shared" si="39"/>
        <v>NA</v>
      </c>
      <c r="M237" s="57" t="str">
        <f t="shared" si="40"/>
        <v>NA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460</v>
      </c>
      <c r="C238" s="51" t="s">
        <v>461</v>
      </c>
      <c r="D238" s="56">
        <v>0</v>
      </c>
      <c r="E238" s="56">
        <v>0</v>
      </c>
      <c r="F238" s="56">
        <v>1786.62</v>
      </c>
      <c r="G238" s="56">
        <v>5359.86</v>
      </c>
      <c r="H238" s="56">
        <v>0</v>
      </c>
      <c r="I238" s="56">
        <f t="shared" si="36"/>
        <v>5359.86</v>
      </c>
      <c r="J238" s="56">
        <f t="shared" si="37"/>
        <v>-5359.86</v>
      </c>
      <c r="K238" s="57" t="str">
        <f t="shared" si="38"/>
        <v>NA</v>
      </c>
      <c r="L238" s="57" t="str">
        <f t="shared" si="39"/>
        <v>NA</v>
      </c>
      <c r="M238" s="57" t="str">
        <f t="shared" si="40"/>
        <v>NA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118</v>
      </c>
      <c r="C239" s="51" t="s">
        <v>119</v>
      </c>
      <c r="D239" s="56">
        <v>450053.06000000006</v>
      </c>
      <c r="E239" s="56">
        <v>520394.31999999995</v>
      </c>
      <c r="F239" s="56">
        <v>11179.17</v>
      </c>
      <c r="G239" s="56">
        <v>74871.509999999995</v>
      </c>
      <c r="H239" s="56">
        <v>0</v>
      </c>
      <c r="I239" s="56">
        <f t="shared" si="36"/>
        <v>74871.509999999995</v>
      </c>
      <c r="J239" s="56">
        <f t="shared" si="37"/>
        <v>445522.80999999994</v>
      </c>
      <c r="K239" s="57">
        <f t="shared" si="38"/>
        <v>0.85612542811766279</v>
      </c>
      <c r="L239" s="57">
        <f t="shared" si="39"/>
        <v>-0.97851788620598323</v>
      </c>
      <c r="M239" s="57">
        <f t="shared" si="40"/>
        <v>-0.65470102748239067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316</v>
      </c>
      <c r="C240" s="51" t="s">
        <v>317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f t="shared" si="36"/>
        <v>0</v>
      </c>
      <c r="J240" s="56">
        <f t="shared" si="37"/>
        <v>0</v>
      </c>
      <c r="K240" s="57" t="str">
        <f t="shared" si="38"/>
        <v>NA</v>
      </c>
      <c r="L240" s="57" t="str">
        <f t="shared" si="39"/>
        <v>NA</v>
      </c>
      <c r="M240" s="57" t="str">
        <f t="shared" si="40"/>
        <v>NA</v>
      </c>
      <c r="R240" s="53"/>
      <c r="S240" s="53"/>
      <c r="T240" s="53"/>
      <c r="U240" s="53"/>
      <c r="V240" s="53"/>
    </row>
    <row r="241" spans="2:22" s="51" customFormat="1" x14ac:dyDescent="0.2">
      <c r="B241" s="51" t="s">
        <v>229</v>
      </c>
      <c r="C241" s="51" t="s">
        <v>230</v>
      </c>
      <c r="D241" s="56">
        <v>-56487.03</v>
      </c>
      <c r="E241" s="56">
        <v>-56487.03</v>
      </c>
      <c r="F241" s="56">
        <v>0</v>
      </c>
      <c r="G241" s="56">
        <v>0</v>
      </c>
      <c r="H241" s="56">
        <v>0</v>
      </c>
      <c r="I241" s="56">
        <f t="shared" si="36"/>
        <v>0</v>
      </c>
      <c r="J241" s="56">
        <f t="shared" si="37"/>
        <v>-56487.03</v>
      </c>
      <c r="K241" s="57">
        <f t="shared" si="38"/>
        <v>1</v>
      </c>
      <c r="L241" s="57">
        <f t="shared" si="39"/>
        <v>-1</v>
      </c>
      <c r="M241" s="57">
        <f t="shared" si="40"/>
        <v>-1</v>
      </c>
      <c r="R241" s="53"/>
      <c r="S241" s="53"/>
      <c r="T241" s="53"/>
      <c r="U241" s="53"/>
      <c r="V241" s="53"/>
    </row>
    <row r="242" spans="2:22" s="51" customFormat="1" x14ac:dyDescent="0.2">
      <c r="B242" s="51" t="s">
        <v>231</v>
      </c>
      <c r="C242" s="51" t="s">
        <v>232</v>
      </c>
      <c r="D242" s="56">
        <v>-187272.38</v>
      </c>
      <c r="E242" s="56">
        <v>-187272.38</v>
      </c>
      <c r="F242" s="56">
        <v>0</v>
      </c>
      <c r="G242" s="56">
        <v>0</v>
      </c>
      <c r="H242" s="56">
        <v>0</v>
      </c>
      <c r="I242" s="56">
        <f t="shared" si="36"/>
        <v>0</v>
      </c>
      <c r="J242" s="56">
        <f t="shared" si="37"/>
        <v>-187272.38</v>
      </c>
      <c r="K242" s="57">
        <f t="shared" si="38"/>
        <v>1</v>
      </c>
      <c r="L242" s="57">
        <f t="shared" si="39"/>
        <v>-1</v>
      </c>
      <c r="M242" s="57">
        <f t="shared" si="40"/>
        <v>-1</v>
      </c>
      <c r="R242" s="53"/>
      <c r="S242" s="53"/>
      <c r="T242" s="53"/>
      <c r="U242" s="53"/>
      <c r="V242" s="53"/>
    </row>
    <row r="243" spans="2:22" s="51" customFormat="1" x14ac:dyDescent="0.2">
      <c r="B243" s="51" t="s">
        <v>130</v>
      </c>
      <c r="C243" s="51" t="s">
        <v>131</v>
      </c>
      <c r="D243" s="56">
        <v>-2448819.4499999997</v>
      </c>
      <c r="E243" s="56">
        <v>-2446677.2599999998</v>
      </c>
      <c r="F243" s="56">
        <v>38617.08</v>
      </c>
      <c r="G243" s="56">
        <v>185111.17</v>
      </c>
      <c r="H243" s="56">
        <v>0</v>
      </c>
      <c r="I243" s="56">
        <f t="shared" si="36"/>
        <v>185111.17</v>
      </c>
      <c r="J243" s="56">
        <f t="shared" si="37"/>
        <v>-2631788.4299999997</v>
      </c>
      <c r="K243" s="57">
        <f t="shared" si="38"/>
        <v>1.0756581887714933</v>
      </c>
      <c r="L243" s="57">
        <f t="shared" si="39"/>
        <v>-1.0157834793461888</v>
      </c>
      <c r="M243" s="57">
        <f t="shared" si="40"/>
        <v>-1.1815796530515839</v>
      </c>
      <c r="R243" s="53"/>
      <c r="S243" s="53"/>
      <c r="T243" s="53"/>
      <c r="U243" s="53"/>
      <c r="V243" s="53"/>
    </row>
    <row r="244" spans="2:22" s="51" customFormat="1" x14ac:dyDescent="0.2">
      <c r="B244" s="51" t="s">
        <v>233</v>
      </c>
      <c r="C244" s="51" t="s">
        <v>234</v>
      </c>
      <c r="D244" s="56">
        <v>7359733.8899999997</v>
      </c>
      <c r="E244" s="56">
        <v>8548869.6099999975</v>
      </c>
      <c r="F244" s="56">
        <v>72368.649999999994</v>
      </c>
      <c r="G244" s="56">
        <v>840285.89</v>
      </c>
      <c r="H244" s="56">
        <v>0</v>
      </c>
      <c r="I244" s="56">
        <f t="shared" si="36"/>
        <v>840285.89</v>
      </c>
      <c r="J244" s="56">
        <f t="shared" si="37"/>
        <v>7708583.7199999979</v>
      </c>
      <c r="K244" s="57">
        <f t="shared" si="38"/>
        <v>0.90170795340976084</v>
      </c>
      <c r="L244" s="57">
        <f t="shared" si="39"/>
        <v>-0.99153471121897241</v>
      </c>
      <c r="M244" s="57">
        <f t="shared" si="40"/>
        <v>-0.76409908818342587</v>
      </c>
      <c r="R244" s="53"/>
      <c r="S244" s="53"/>
      <c r="T244" s="53"/>
      <c r="U244" s="53"/>
      <c r="V244" s="53"/>
    </row>
    <row r="245" spans="2:22" s="51" customFormat="1" x14ac:dyDescent="0.2">
      <c r="B245" s="51" t="s">
        <v>132</v>
      </c>
      <c r="C245" s="51" t="s">
        <v>133</v>
      </c>
      <c r="D245" s="56">
        <v>1328518</v>
      </c>
      <c r="E245" s="56">
        <v>1731403.69</v>
      </c>
      <c r="F245" s="56">
        <v>0</v>
      </c>
      <c r="G245" s="56">
        <v>52000</v>
      </c>
      <c r="H245" s="56">
        <v>0</v>
      </c>
      <c r="I245" s="56">
        <f t="shared" si="36"/>
        <v>52000</v>
      </c>
      <c r="J245" s="56">
        <f t="shared" si="37"/>
        <v>1679403.69</v>
      </c>
      <c r="K245" s="57">
        <f t="shared" si="38"/>
        <v>0.96996656510533374</v>
      </c>
      <c r="L245" s="57">
        <f t="shared" si="39"/>
        <v>-1</v>
      </c>
      <c r="M245" s="57">
        <f t="shared" si="40"/>
        <v>-0.92791975625280088</v>
      </c>
      <c r="R245" s="53"/>
      <c r="S245" s="53"/>
      <c r="T245" s="53"/>
      <c r="U245" s="53"/>
      <c r="V245" s="53"/>
    </row>
    <row r="246" spans="2:22" s="51" customFormat="1" x14ac:dyDescent="0.2">
      <c r="B246" s="51" t="s">
        <v>134</v>
      </c>
      <c r="C246" s="51" t="s">
        <v>135</v>
      </c>
      <c r="D246" s="56">
        <v>5000</v>
      </c>
      <c r="E246" s="56">
        <v>5000</v>
      </c>
      <c r="F246" s="56">
        <v>0</v>
      </c>
      <c r="G246" s="56">
        <v>0</v>
      </c>
      <c r="H246" s="56">
        <v>0</v>
      </c>
      <c r="I246" s="56">
        <f t="shared" si="36"/>
        <v>0</v>
      </c>
      <c r="J246" s="56">
        <f t="shared" si="37"/>
        <v>5000</v>
      </c>
      <c r="K246" s="57">
        <f t="shared" si="38"/>
        <v>1</v>
      </c>
      <c r="L246" s="57">
        <f t="shared" si="39"/>
        <v>-1</v>
      </c>
      <c r="M246" s="57">
        <f t="shared" si="40"/>
        <v>-1</v>
      </c>
      <c r="R246" s="53"/>
      <c r="S246" s="53"/>
      <c r="T246" s="53"/>
      <c r="U246" s="53"/>
      <c r="V246" s="53"/>
    </row>
    <row r="247" spans="2:22" s="51" customFormat="1" x14ac:dyDescent="0.2">
      <c r="B247" s="51" t="s">
        <v>138</v>
      </c>
      <c r="C247" s="51" t="s">
        <v>139</v>
      </c>
      <c r="D247" s="56">
        <v>918624.95000000007</v>
      </c>
      <c r="E247" s="56">
        <v>1234423.8999999999</v>
      </c>
      <c r="F247" s="56">
        <v>32220</v>
      </c>
      <c r="G247" s="56">
        <v>162990</v>
      </c>
      <c r="H247" s="56">
        <v>0</v>
      </c>
      <c r="I247" s="56">
        <f t="shared" si="36"/>
        <v>162990</v>
      </c>
      <c r="J247" s="56">
        <f t="shared" si="37"/>
        <v>1071433.8999999999</v>
      </c>
      <c r="K247" s="57">
        <f t="shared" si="38"/>
        <v>0.86796269903717838</v>
      </c>
      <c r="L247" s="57">
        <f t="shared" si="39"/>
        <v>-0.97389875552474314</v>
      </c>
      <c r="M247" s="57">
        <f t="shared" si="40"/>
        <v>-0.68311047768922817</v>
      </c>
      <c r="R247" s="53"/>
      <c r="S247" s="53"/>
      <c r="T247" s="53"/>
      <c r="U247" s="53"/>
      <c r="V247" s="53"/>
    </row>
    <row r="248" spans="2:22" s="51" customFormat="1" x14ac:dyDescent="0.2">
      <c r="B248" s="51" t="s">
        <v>140</v>
      </c>
      <c r="C248" s="51" t="s">
        <v>141</v>
      </c>
      <c r="D248" s="56">
        <v>0</v>
      </c>
      <c r="E248" s="56">
        <v>0</v>
      </c>
      <c r="F248" s="56">
        <v>1414.77</v>
      </c>
      <c r="G248" s="56">
        <v>4622.0700000000006</v>
      </c>
      <c r="H248" s="56">
        <v>0</v>
      </c>
      <c r="I248" s="56">
        <f t="shared" si="36"/>
        <v>4622.0700000000006</v>
      </c>
      <c r="J248" s="56">
        <f t="shared" si="37"/>
        <v>-4622.0700000000006</v>
      </c>
      <c r="K248" s="57" t="str">
        <f t="shared" si="38"/>
        <v>NA</v>
      </c>
      <c r="L248" s="57" t="str">
        <f t="shared" si="39"/>
        <v>NA</v>
      </c>
      <c r="M248" s="57" t="str">
        <f t="shared" si="40"/>
        <v>NA</v>
      </c>
      <c r="R248" s="53"/>
      <c r="S248" s="53"/>
      <c r="T248" s="53"/>
      <c r="U248" s="53"/>
      <c r="V248" s="53"/>
    </row>
    <row r="249" spans="2:22" s="51" customFormat="1" x14ac:dyDescent="0.2">
      <c r="B249" s="51" t="s">
        <v>142</v>
      </c>
      <c r="C249" s="51" t="s">
        <v>143</v>
      </c>
      <c r="D249" s="56">
        <v>880203.73999999987</v>
      </c>
      <c r="E249" s="56">
        <v>1265437.7200000007</v>
      </c>
      <c r="F249" s="56">
        <v>23253.69</v>
      </c>
      <c r="G249" s="56">
        <v>277060.14000000007</v>
      </c>
      <c r="H249" s="56">
        <v>0</v>
      </c>
      <c r="I249" s="56">
        <f t="shared" si="36"/>
        <v>277060.14000000007</v>
      </c>
      <c r="J249" s="56">
        <f t="shared" si="37"/>
        <v>988377.58000000054</v>
      </c>
      <c r="K249" s="57">
        <f t="shared" si="38"/>
        <v>0.78105588633789103</v>
      </c>
      <c r="L249" s="57">
        <f t="shared" si="39"/>
        <v>-0.98162399489719654</v>
      </c>
      <c r="M249" s="57">
        <f t="shared" si="40"/>
        <v>-0.47453412721093863</v>
      </c>
      <c r="R249" s="53"/>
      <c r="S249" s="53"/>
      <c r="T249" s="53"/>
      <c r="U249" s="53"/>
      <c r="V249" s="53"/>
    </row>
    <row r="250" spans="2:22" s="51" customFormat="1" x14ac:dyDescent="0.2">
      <c r="B250" s="51" t="s">
        <v>156</v>
      </c>
      <c r="C250" s="51" t="s">
        <v>157</v>
      </c>
      <c r="D250" s="56">
        <v>64880.380000000005</v>
      </c>
      <c r="E250" s="56">
        <v>166587.66000000003</v>
      </c>
      <c r="F250" s="56">
        <v>2151.66</v>
      </c>
      <c r="G250" s="56">
        <v>39851.859999999993</v>
      </c>
      <c r="H250" s="56">
        <v>0</v>
      </c>
      <c r="I250" s="56">
        <f t="shared" si="36"/>
        <v>39851.859999999993</v>
      </c>
      <c r="J250" s="56">
        <f t="shared" si="37"/>
        <v>126735.80000000005</v>
      </c>
      <c r="K250" s="57">
        <f t="shared" si="38"/>
        <v>0.76077543798862424</v>
      </c>
      <c r="L250" s="57">
        <f t="shared" si="39"/>
        <v>-0.987083917260138</v>
      </c>
      <c r="M250" s="57">
        <f t="shared" si="40"/>
        <v>-0.42586105117269807</v>
      </c>
      <c r="R250" s="53"/>
      <c r="S250" s="53"/>
      <c r="T250" s="53"/>
      <c r="U250" s="53"/>
      <c r="V250" s="53"/>
    </row>
    <row r="251" spans="2:22" s="51" customFormat="1" x14ac:dyDescent="0.2">
      <c r="B251" s="51" t="s">
        <v>158</v>
      </c>
      <c r="C251" s="51" t="s">
        <v>159</v>
      </c>
      <c r="D251" s="56">
        <v>-5515664.96</v>
      </c>
      <c r="E251" s="56">
        <v>753051.36999999988</v>
      </c>
      <c r="F251" s="56">
        <v>27085.27</v>
      </c>
      <c r="G251" s="56">
        <v>123122.14</v>
      </c>
      <c r="H251" s="56">
        <v>80413.61</v>
      </c>
      <c r="I251" s="56">
        <f t="shared" si="36"/>
        <v>203535.75</v>
      </c>
      <c r="J251" s="56">
        <f t="shared" si="37"/>
        <v>549515.61999999988</v>
      </c>
      <c r="K251" s="57">
        <f t="shared" si="38"/>
        <v>0.72971863791974767</v>
      </c>
      <c r="L251" s="57">
        <f t="shared" si="39"/>
        <v>-0.96403263963253927</v>
      </c>
      <c r="M251" s="57">
        <f t="shared" si="40"/>
        <v>-0.60760560597612345</v>
      </c>
      <c r="R251" s="53"/>
      <c r="S251" s="53"/>
      <c r="T251" s="53"/>
      <c r="U251" s="53"/>
      <c r="V251" s="53"/>
    </row>
    <row r="252" spans="2:22" s="51" customFormat="1" x14ac:dyDescent="0.2">
      <c r="B252" s="51" t="s">
        <v>462</v>
      </c>
      <c r="C252" s="51" t="s">
        <v>463</v>
      </c>
      <c r="D252" s="56">
        <v>280000</v>
      </c>
      <c r="E252" s="56">
        <v>280000</v>
      </c>
      <c r="F252" s="56">
        <v>0</v>
      </c>
      <c r="G252" s="56">
        <v>0</v>
      </c>
      <c r="H252" s="56">
        <v>0</v>
      </c>
      <c r="I252" s="56">
        <f t="shared" si="36"/>
        <v>0</v>
      </c>
      <c r="J252" s="56">
        <f t="shared" si="37"/>
        <v>280000</v>
      </c>
      <c r="K252" s="57">
        <f t="shared" si="38"/>
        <v>1</v>
      </c>
      <c r="L252" s="57">
        <f t="shared" si="39"/>
        <v>-1</v>
      </c>
      <c r="M252" s="57">
        <f t="shared" si="40"/>
        <v>-1</v>
      </c>
      <c r="R252" s="53"/>
      <c r="S252" s="53"/>
      <c r="T252" s="53"/>
      <c r="U252" s="53"/>
      <c r="V252" s="53"/>
    </row>
    <row r="253" spans="2:22" s="51" customFormat="1" x14ac:dyDescent="0.2">
      <c r="B253" s="51" t="s">
        <v>164</v>
      </c>
      <c r="C253" s="51" t="s">
        <v>165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f t="shared" si="36"/>
        <v>0</v>
      </c>
      <c r="J253" s="56">
        <f t="shared" si="37"/>
        <v>0</v>
      </c>
      <c r="K253" s="57" t="str">
        <f t="shared" si="38"/>
        <v>NA</v>
      </c>
      <c r="L253" s="57" t="str">
        <f t="shared" si="39"/>
        <v>NA</v>
      </c>
      <c r="M253" s="57" t="str">
        <f t="shared" si="40"/>
        <v>NA</v>
      </c>
      <c r="R253" s="53"/>
      <c r="S253" s="53"/>
      <c r="T253" s="53"/>
      <c r="U253" s="53"/>
      <c r="V253" s="53"/>
    </row>
    <row r="254" spans="2:22" s="51" customFormat="1" x14ac:dyDescent="0.2">
      <c r="B254" s="51" t="s">
        <v>278</v>
      </c>
      <c r="C254" s="51" t="s">
        <v>279</v>
      </c>
      <c r="D254" s="56"/>
      <c r="E254" s="56"/>
      <c r="F254" s="56">
        <v>0</v>
      </c>
      <c r="G254" s="56">
        <v>0</v>
      </c>
      <c r="H254" s="56">
        <v>0</v>
      </c>
      <c r="I254" s="56">
        <f t="shared" si="36"/>
        <v>0</v>
      </c>
      <c r="J254" s="56">
        <f t="shared" si="37"/>
        <v>0</v>
      </c>
      <c r="K254" s="57" t="str">
        <f t="shared" si="38"/>
        <v>NA</v>
      </c>
      <c r="L254" s="57" t="str">
        <f t="shared" si="39"/>
        <v>NA</v>
      </c>
      <c r="M254" s="57" t="str">
        <f t="shared" si="40"/>
        <v>NA</v>
      </c>
      <c r="R254" s="53"/>
      <c r="S254" s="53"/>
      <c r="T254" s="53"/>
      <c r="U254" s="53"/>
      <c r="V254" s="53"/>
    </row>
    <row r="255" spans="2:22" s="51" customFormat="1" x14ac:dyDescent="0.2">
      <c r="B255" s="51" t="s">
        <v>172</v>
      </c>
      <c r="C255" s="51" t="s">
        <v>173</v>
      </c>
      <c r="D255" s="56">
        <v>26069.94</v>
      </c>
      <c r="E255" s="56">
        <v>34494.94</v>
      </c>
      <c r="F255" s="56">
        <v>0</v>
      </c>
      <c r="G255" s="56">
        <v>0</v>
      </c>
      <c r="H255" s="56">
        <v>0</v>
      </c>
      <c r="I255" s="56">
        <f t="shared" si="36"/>
        <v>0</v>
      </c>
      <c r="J255" s="56">
        <f t="shared" si="37"/>
        <v>34494.94</v>
      </c>
      <c r="K255" s="57">
        <f t="shared" si="38"/>
        <v>1</v>
      </c>
      <c r="L255" s="57">
        <f t="shared" si="39"/>
        <v>-1</v>
      </c>
      <c r="M255" s="57">
        <f t="shared" si="40"/>
        <v>-1</v>
      </c>
      <c r="R255" s="53"/>
      <c r="S255" s="53"/>
      <c r="T255" s="53"/>
      <c r="U255" s="53"/>
      <c r="V255" s="53"/>
    </row>
    <row r="256" spans="2:22" s="51" customFormat="1" x14ac:dyDescent="0.2">
      <c r="B256" s="51" t="s">
        <v>174</v>
      </c>
      <c r="C256" s="51" t="s">
        <v>175</v>
      </c>
      <c r="D256" s="56">
        <v>7000</v>
      </c>
      <c r="E256" s="56">
        <v>5000</v>
      </c>
      <c r="F256" s="56">
        <v>0</v>
      </c>
      <c r="G256" s="56">
        <v>0</v>
      </c>
      <c r="H256" s="56">
        <v>0</v>
      </c>
      <c r="I256" s="56">
        <f t="shared" si="36"/>
        <v>0</v>
      </c>
      <c r="J256" s="56">
        <f t="shared" si="37"/>
        <v>5000</v>
      </c>
      <c r="K256" s="57">
        <f t="shared" si="38"/>
        <v>1</v>
      </c>
      <c r="L256" s="57">
        <f t="shared" si="39"/>
        <v>-1</v>
      </c>
      <c r="M256" s="57">
        <f t="shared" si="40"/>
        <v>-1</v>
      </c>
      <c r="R256" s="53"/>
      <c r="S256" s="53"/>
      <c r="T256" s="53"/>
      <c r="U256" s="53"/>
      <c r="V256" s="53"/>
    </row>
    <row r="257" spans="1:22" s="51" customFormat="1" x14ac:dyDescent="0.2">
      <c r="B257" s="51" t="s">
        <v>180</v>
      </c>
      <c r="C257" s="51" t="s">
        <v>181</v>
      </c>
      <c r="D257" s="56">
        <v>34345.9</v>
      </c>
      <c r="E257" s="56">
        <v>78545.899999999994</v>
      </c>
      <c r="F257" s="56">
        <v>242.36</v>
      </c>
      <c r="G257" s="56">
        <v>2147.27</v>
      </c>
      <c r="H257" s="56">
        <v>0</v>
      </c>
      <c r="I257" s="56">
        <f t="shared" si="36"/>
        <v>2147.27</v>
      </c>
      <c r="J257" s="56">
        <f t="shared" si="37"/>
        <v>76398.62999999999</v>
      </c>
      <c r="K257" s="57">
        <f t="shared" si="38"/>
        <v>0.97266222679987113</v>
      </c>
      <c r="L257" s="57">
        <f t="shared" si="39"/>
        <v>-0.99691441564741123</v>
      </c>
      <c r="M257" s="57">
        <f t="shared" si="40"/>
        <v>-0.93438934431969078</v>
      </c>
      <c r="R257" s="53"/>
      <c r="S257" s="53"/>
      <c r="T257" s="53"/>
      <c r="U257" s="53"/>
      <c r="V257" s="53"/>
    </row>
    <row r="258" spans="1:22" s="51" customFormat="1" x14ac:dyDescent="0.2">
      <c r="B258" s="51" t="s">
        <v>186</v>
      </c>
      <c r="C258" s="51" t="s">
        <v>187</v>
      </c>
      <c r="D258" s="56">
        <v>4264226.1100000003</v>
      </c>
      <c r="E258" s="56">
        <v>266295.51</v>
      </c>
      <c r="F258" s="56">
        <v>599.61</v>
      </c>
      <c r="G258" s="56">
        <v>7497.9099999999989</v>
      </c>
      <c r="H258" s="56">
        <v>2808.46</v>
      </c>
      <c r="I258" s="56">
        <f t="shared" si="36"/>
        <v>10306.369999999999</v>
      </c>
      <c r="J258" s="56">
        <f t="shared" si="37"/>
        <v>255989.14</v>
      </c>
      <c r="K258" s="57">
        <f t="shared" si="38"/>
        <v>0.96129724455361643</v>
      </c>
      <c r="L258" s="57">
        <f t="shared" si="39"/>
        <v>-0.99774832853922324</v>
      </c>
      <c r="M258" s="57">
        <f t="shared" si="40"/>
        <v>-0.93242475624166543</v>
      </c>
      <c r="R258" s="53"/>
      <c r="S258" s="53"/>
      <c r="T258" s="53"/>
      <c r="U258" s="53"/>
      <c r="V258" s="53"/>
    </row>
    <row r="259" spans="1:22" s="51" customFormat="1" x14ac:dyDescent="0.2">
      <c r="B259" s="51" t="s">
        <v>189</v>
      </c>
      <c r="C259" s="51" t="s">
        <v>190</v>
      </c>
      <c r="D259" s="56">
        <v>25685.09</v>
      </c>
      <c r="E259" s="56">
        <v>28585.09</v>
      </c>
      <c r="F259" s="56">
        <v>0</v>
      </c>
      <c r="G259" s="56">
        <v>18.48</v>
      </c>
      <c r="H259" s="56">
        <v>0</v>
      </c>
      <c r="I259" s="56">
        <f t="shared" si="36"/>
        <v>18.48</v>
      </c>
      <c r="J259" s="56">
        <f t="shared" si="37"/>
        <v>28566.61</v>
      </c>
      <c r="K259" s="57">
        <f t="shared" si="38"/>
        <v>0.99935350911961451</v>
      </c>
      <c r="L259" s="57">
        <f t="shared" si="39"/>
        <v>-1</v>
      </c>
      <c r="M259" s="57">
        <f t="shared" si="40"/>
        <v>-0.99844842188707472</v>
      </c>
      <c r="R259" s="53"/>
      <c r="S259" s="53"/>
      <c r="T259" s="53"/>
      <c r="U259" s="53"/>
      <c r="V259" s="53"/>
    </row>
    <row r="260" spans="1:22" s="51" customFormat="1" x14ac:dyDescent="0.2">
      <c r="B260" s="51" t="s">
        <v>191</v>
      </c>
      <c r="C260" s="51" t="s">
        <v>192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36"/>
        <v>0</v>
      </c>
      <c r="J260" s="56">
        <f t="shared" si="37"/>
        <v>0</v>
      </c>
      <c r="K260" s="57" t="str">
        <f t="shared" si="38"/>
        <v>NA</v>
      </c>
      <c r="L260" s="57" t="str">
        <f t="shared" si="39"/>
        <v>NA</v>
      </c>
      <c r="M260" s="57" t="str">
        <f t="shared" si="40"/>
        <v>NA</v>
      </c>
      <c r="R260" s="53"/>
      <c r="S260" s="53"/>
      <c r="T260" s="53"/>
      <c r="U260" s="53"/>
      <c r="V260" s="53"/>
    </row>
    <row r="261" spans="1:22" s="51" customFormat="1" x14ac:dyDescent="0.2">
      <c r="B261" s="51" t="s">
        <v>193</v>
      </c>
      <c r="C261" s="51" t="s">
        <v>194</v>
      </c>
      <c r="D261" s="56">
        <v>123477.15000000001</v>
      </c>
      <c r="E261" s="56">
        <v>132062.15000000002</v>
      </c>
      <c r="F261" s="56">
        <v>1318.4</v>
      </c>
      <c r="G261" s="56">
        <v>1501.13</v>
      </c>
      <c r="H261" s="56">
        <v>138.15</v>
      </c>
      <c r="I261" s="56">
        <f t="shared" si="36"/>
        <v>1639.2800000000002</v>
      </c>
      <c r="J261" s="56">
        <f t="shared" si="37"/>
        <v>130422.87000000002</v>
      </c>
      <c r="K261" s="57">
        <f t="shared" si="38"/>
        <v>0.98758705654875378</v>
      </c>
      <c r="L261" s="57">
        <f t="shared" si="39"/>
        <v>-0.99001682162527271</v>
      </c>
      <c r="M261" s="57">
        <f t="shared" si="40"/>
        <v>-0.97271957180766788</v>
      </c>
      <c r="R261" s="53"/>
      <c r="S261" s="53"/>
      <c r="T261" s="53"/>
      <c r="U261" s="53"/>
      <c r="V261" s="53"/>
    </row>
    <row r="262" spans="1:22" s="51" customFormat="1" x14ac:dyDescent="0.2">
      <c r="B262" s="51" t="s">
        <v>197</v>
      </c>
      <c r="C262" s="51" t="s">
        <v>198</v>
      </c>
      <c r="D262" s="56">
        <v>246676.12000000002</v>
      </c>
      <c r="E262" s="56">
        <v>420444.11999999994</v>
      </c>
      <c r="F262" s="56">
        <v>0</v>
      </c>
      <c r="G262" s="56">
        <v>15430.02</v>
      </c>
      <c r="H262" s="56">
        <v>10551.38</v>
      </c>
      <c r="I262" s="56">
        <f t="shared" si="36"/>
        <v>25981.4</v>
      </c>
      <c r="J262" s="56">
        <f t="shared" si="37"/>
        <v>394462.71999999991</v>
      </c>
      <c r="K262" s="57">
        <f t="shared" si="38"/>
        <v>0.93820486774794232</v>
      </c>
      <c r="L262" s="57">
        <f t="shared" si="39"/>
        <v>-1</v>
      </c>
      <c r="M262" s="57">
        <f t="shared" si="40"/>
        <v>-0.9119215937661348</v>
      </c>
      <c r="R262" s="53"/>
      <c r="S262" s="53"/>
      <c r="T262" s="53"/>
      <c r="U262" s="53"/>
      <c r="V262" s="53"/>
    </row>
    <row r="263" spans="1:22" s="51" customFormat="1" x14ac:dyDescent="0.2">
      <c r="B263" s="51" t="s">
        <v>205</v>
      </c>
      <c r="C263" s="51" t="s">
        <v>206</v>
      </c>
      <c r="D263" s="56">
        <v>0</v>
      </c>
      <c r="E263" s="56">
        <v>2000</v>
      </c>
      <c r="F263" s="56">
        <v>0</v>
      </c>
      <c r="G263" s="56">
        <v>0</v>
      </c>
      <c r="H263" s="56">
        <v>0</v>
      </c>
      <c r="I263" s="56">
        <f t="shared" si="36"/>
        <v>0</v>
      </c>
      <c r="J263" s="56">
        <f t="shared" si="37"/>
        <v>2000</v>
      </c>
      <c r="K263" s="57">
        <f t="shared" si="38"/>
        <v>1</v>
      </c>
      <c r="L263" s="57">
        <f t="shared" si="39"/>
        <v>-1</v>
      </c>
      <c r="M263" s="57">
        <f t="shared" si="40"/>
        <v>-1</v>
      </c>
      <c r="R263" s="53"/>
      <c r="S263" s="53"/>
      <c r="T263" s="53"/>
      <c r="U263" s="53"/>
      <c r="V263" s="53"/>
    </row>
    <row r="264" spans="1:22" s="51" customFormat="1" x14ac:dyDescent="0.2">
      <c r="B264" s="51" t="s">
        <v>215</v>
      </c>
      <c r="C264" s="51" t="s">
        <v>216</v>
      </c>
      <c r="D264" s="56">
        <v>41452.300000000003</v>
      </c>
      <c r="E264" s="56">
        <v>59452.3</v>
      </c>
      <c r="F264" s="56">
        <v>79</v>
      </c>
      <c r="G264" s="56">
        <v>79</v>
      </c>
      <c r="H264" s="56">
        <v>0</v>
      </c>
      <c r="I264" s="56">
        <f t="shared" si="36"/>
        <v>79</v>
      </c>
      <c r="J264" s="56">
        <f t="shared" si="37"/>
        <v>59373.3</v>
      </c>
      <c r="K264" s="57">
        <f t="shared" si="38"/>
        <v>0.99867120363720163</v>
      </c>
      <c r="L264" s="57">
        <f t="shared" si="39"/>
        <v>-0.99867120363720163</v>
      </c>
      <c r="M264" s="57">
        <f t="shared" si="40"/>
        <v>-0.99681088872928381</v>
      </c>
      <c r="R264" s="53"/>
      <c r="S264" s="53"/>
      <c r="T264" s="53"/>
      <c r="U264" s="53"/>
      <c r="V264" s="53"/>
    </row>
    <row r="265" spans="1:22" s="51" customFormat="1" x14ac:dyDescent="0.2">
      <c r="B265" s="51" t="s">
        <v>464</v>
      </c>
      <c r="C265" s="51" t="s">
        <v>465</v>
      </c>
      <c r="D265" s="56">
        <v>83480</v>
      </c>
      <c r="E265" s="56">
        <v>83480</v>
      </c>
      <c r="F265" s="56">
        <v>0</v>
      </c>
      <c r="G265" s="56">
        <v>0</v>
      </c>
      <c r="H265" s="56">
        <v>0</v>
      </c>
      <c r="I265" s="56">
        <f t="shared" si="36"/>
        <v>0</v>
      </c>
      <c r="J265" s="56">
        <f t="shared" si="37"/>
        <v>83480</v>
      </c>
      <c r="K265" s="57">
        <f t="shared" si="38"/>
        <v>1</v>
      </c>
      <c r="L265" s="57">
        <f t="shared" si="39"/>
        <v>-1</v>
      </c>
      <c r="M265" s="57">
        <f t="shared" si="40"/>
        <v>-1</v>
      </c>
      <c r="R265" s="53"/>
      <c r="S265" s="53"/>
      <c r="T265" s="53"/>
      <c r="U265" s="53"/>
      <c r="V265" s="53"/>
    </row>
    <row r="266" spans="1:22" s="51" customFormat="1" x14ac:dyDescent="0.2">
      <c r="B266" s="51" t="s">
        <v>217</v>
      </c>
      <c r="C266" s="51" t="s">
        <v>218</v>
      </c>
      <c r="D266" s="56"/>
      <c r="E266" s="56"/>
      <c r="F266" s="56">
        <v>0</v>
      </c>
      <c r="G266" s="56">
        <v>0</v>
      </c>
      <c r="H266" s="56">
        <v>0</v>
      </c>
      <c r="I266" s="56">
        <f t="shared" si="36"/>
        <v>0</v>
      </c>
      <c r="J266" s="56">
        <f t="shared" si="37"/>
        <v>0</v>
      </c>
      <c r="K266" s="57" t="str">
        <f t="shared" si="38"/>
        <v>NA</v>
      </c>
      <c r="L266" s="57" t="str">
        <f t="shared" si="39"/>
        <v>NA</v>
      </c>
      <c r="M266" s="57" t="str">
        <f t="shared" si="40"/>
        <v>NA</v>
      </c>
      <c r="R266" s="53"/>
      <c r="S266" s="53"/>
      <c r="T266" s="53"/>
      <c r="U266" s="53"/>
      <c r="V266" s="53"/>
    </row>
    <row r="267" spans="1:22" s="51" customFormat="1" x14ac:dyDescent="0.2">
      <c r="A267" s="63" t="s">
        <v>466</v>
      </c>
      <c r="B267" s="63"/>
      <c r="C267" s="63"/>
      <c r="D267" s="64">
        <v>7931182.8100000005</v>
      </c>
      <c r="E267" s="64">
        <v>12930091.609999998</v>
      </c>
      <c r="F267" s="64">
        <v>212316.27999999994</v>
      </c>
      <c r="G267" s="64">
        <v>1791948.4500000002</v>
      </c>
      <c r="H267" s="64">
        <v>93911.6</v>
      </c>
      <c r="I267" s="64">
        <f t="shared" si="36"/>
        <v>1885860.0500000003</v>
      </c>
      <c r="J267" s="64">
        <f t="shared" si="37"/>
        <v>11044231.559999997</v>
      </c>
      <c r="K267" s="65">
        <f t="shared" si="38"/>
        <v>0.85414952137373135</v>
      </c>
      <c r="L267" s="65">
        <f t="shared" si="39"/>
        <v>-0.98357967705071814</v>
      </c>
      <c r="M267" s="65">
        <f t="shared" si="40"/>
        <v>-0.66739011526616698</v>
      </c>
      <c r="R267" s="53"/>
      <c r="S267" s="53"/>
      <c r="T267" s="53"/>
      <c r="U267" s="53"/>
      <c r="V267" s="53"/>
    </row>
    <row r="268" spans="1:22" s="51" customFormat="1" x14ac:dyDescent="0.2">
      <c r="A268" s="51" t="s">
        <v>270</v>
      </c>
      <c r="B268" s="51" t="s">
        <v>101</v>
      </c>
      <c r="C268" s="51" t="s">
        <v>102</v>
      </c>
      <c r="D268" s="56"/>
      <c r="E268" s="56"/>
      <c r="F268" s="56">
        <v>0</v>
      </c>
      <c r="G268" s="56">
        <v>0</v>
      </c>
      <c r="H268" s="56">
        <v>0</v>
      </c>
      <c r="I268" s="56">
        <f t="shared" si="36"/>
        <v>0</v>
      </c>
      <c r="J268" s="56">
        <f t="shared" si="37"/>
        <v>0</v>
      </c>
      <c r="K268" s="57" t="str">
        <f t="shared" si="38"/>
        <v>NA</v>
      </c>
      <c r="L268" s="57" t="str">
        <f t="shared" si="39"/>
        <v>NA</v>
      </c>
      <c r="M268" s="57" t="str">
        <f t="shared" si="40"/>
        <v>NA</v>
      </c>
      <c r="R268" s="53"/>
      <c r="S268" s="53"/>
      <c r="T268" s="53"/>
      <c r="U268" s="53"/>
      <c r="V268" s="53"/>
    </row>
    <row r="269" spans="1:22" s="51" customFormat="1" x14ac:dyDescent="0.2">
      <c r="B269" s="51" t="s">
        <v>271</v>
      </c>
      <c r="C269" s="51" t="s">
        <v>272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f t="shared" si="36"/>
        <v>0</v>
      </c>
      <c r="J269" s="56">
        <f t="shared" si="37"/>
        <v>0</v>
      </c>
      <c r="K269" s="57" t="str">
        <f t="shared" si="38"/>
        <v>NA</v>
      </c>
      <c r="L269" s="57" t="str">
        <f t="shared" si="39"/>
        <v>NA</v>
      </c>
      <c r="M269" s="57" t="str">
        <f t="shared" si="40"/>
        <v>NA</v>
      </c>
      <c r="R269" s="53"/>
      <c r="S269" s="53"/>
      <c r="T269" s="53"/>
      <c r="U269" s="53"/>
      <c r="V269" s="53"/>
    </row>
    <row r="270" spans="1:22" s="51" customFormat="1" x14ac:dyDescent="0.2">
      <c r="B270" s="51" t="s">
        <v>273</v>
      </c>
      <c r="C270" s="51" t="s">
        <v>274</v>
      </c>
      <c r="D270" s="56">
        <v>0</v>
      </c>
      <c r="E270" s="56">
        <v>0</v>
      </c>
      <c r="F270" s="56">
        <v>0</v>
      </c>
      <c r="G270" s="56">
        <v>0</v>
      </c>
      <c r="H270" s="56">
        <v>0</v>
      </c>
      <c r="I270" s="56">
        <f t="shared" si="36"/>
        <v>0</v>
      </c>
      <c r="J270" s="56">
        <f t="shared" si="37"/>
        <v>0</v>
      </c>
      <c r="K270" s="57" t="str">
        <f t="shared" si="38"/>
        <v>NA</v>
      </c>
      <c r="L270" s="57" t="str">
        <f t="shared" si="39"/>
        <v>NA</v>
      </c>
      <c r="M270" s="57" t="str">
        <f t="shared" si="40"/>
        <v>NA</v>
      </c>
      <c r="R270" s="53"/>
      <c r="S270" s="53"/>
      <c r="T270" s="53"/>
      <c r="U270" s="53"/>
      <c r="V270" s="53"/>
    </row>
    <row r="271" spans="1:22" s="51" customFormat="1" x14ac:dyDescent="0.2">
      <c r="B271" s="51" t="s">
        <v>251</v>
      </c>
      <c r="C271" s="51" t="s">
        <v>252</v>
      </c>
      <c r="D271" s="56">
        <v>20944</v>
      </c>
      <c r="E271" s="56">
        <v>20944</v>
      </c>
      <c r="F271" s="56">
        <v>0</v>
      </c>
      <c r="G271" s="56">
        <v>0</v>
      </c>
      <c r="H271" s="56">
        <v>0</v>
      </c>
      <c r="I271" s="56">
        <f t="shared" si="36"/>
        <v>0</v>
      </c>
      <c r="J271" s="56">
        <f t="shared" si="37"/>
        <v>20944</v>
      </c>
      <c r="K271" s="57">
        <f t="shared" si="38"/>
        <v>1</v>
      </c>
      <c r="L271" s="57">
        <f t="shared" si="39"/>
        <v>-1</v>
      </c>
      <c r="M271" s="57">
        <f t="shared" si="40"/>
        <v>-1</v>
      </c>
      <c r="R271" s="53"/>
      <c r="S271" s="53"/>
      <c r="T271" s="53"/>
      <c r="U271" s="53"/>
      <c r="V271" s="53"/>
    </row>
    <row r="272" spans="1:22" s="51" customFormat="1" x14ac:dyDescent="0.2">
      <c r="B272" s="51" t="s">
        <v>118</v>
      </c>
      <c r="C272" s="51" t="s">
        <v>119</v>
      </c>
      <c r="D272" s="56">
        <v>-96017.919999999998</v>
      </c>
      <c r="E272" s="56">
        <v>-48830.01</v>
      </c>
      <c r="F272" s="56">
        <v>3887.18</v>
      </c>
      <c r="G272" s="56">
        <v>34946.68</v>
      </c>
      <c r="H272" s="56">
        <v>0</v>
      </c>
      <c r="I272" s="56">
        <f t="shared" si="36"/>
        <v>34946.68</v>
      </c>
      <c r="J272" s="56">
        <f t="shared" si="37"/>
        <v>-83776.69</v>
      </c>
      <c r="K272" s="57">
        <f t="shared" si="38"/>
        <v>1.7156803777021548</v>
      </c>
      <c r="L272" s="57">
        <f t="shared" si="39"/>
        <v>-1.0796063732118835</v>
      </c>
      <c r="M272" s="57">
        <f t="shared" si="40"/>
        <v>-2.7176329064851714</v>
      </c>
      <c r="R272" s="53"/>
      <c r="S272" s="53"/>
      <c r="T272" s="53"/>
      <c r="U272" s="53"/>
      <c r="V272" s="53"/>
    </row>
    <row r="273" spans="2:22" s="51" customFormat="1" x14ac:dyDescent="0.2">
      <c r="B273" s="51" t="s">
        <v>130</v>
      </c>
      <c r="C273" s="51" t="s">
        <v>131</v>
      </c>
      <c r="D273" s="56">
        <v>112992.09</v>
      </c>
      <c r="E273" s="56">
        <v>450598.67000000004</v>
      </c>
      <c r="F273" s="56">
        <v>0</v>
      </c>
      <c r="G273" s="56">
        <v>0</v>
      </c>
      <c r="H273" s="56">
        <v>0</v>
      </c>
      <c r="I273" s="56">
        <f t="shared" si="36"/>
        <v>0</v>
      </c>
      <c r="J273" s="56">
        <f t="shared" si="37"/>
        <v>450598.67000000004</v>
      </c>
      <c r="K273" s="57">
        <f t="shared" si="38"/>
        <v>1</v>
      </c>
      <c r="L273" s="57">
        <f t="shared" si="39"/>
        <v>-1</v>
      </c>
      <c r="M273" s="57">
        <f t="shared" si="40"/>
        <v>-1</v>
      </c>
      <c r="R273" s="53"/>
      <c r="S273" s="53"/>
      <c r="T273" s="53"/>
      <c r="U273" s="53"/>
      <c r="V273" s="53"/>
    </row>
    <row r="274" spans="2:22" s="51" customFormat="1" x14ac:dyDescent="0.2">
      <c r="B274" s="51" t="s">
        <v>233</v>
      </c>
      <c r="C274" s="51" t="s">
        <v>234</v>
      </c>
      <c r="D274" s="56">
        <v>972766.27</v>
      </c>
      <c r="E274" s="56">
        <v>1192190.53</v>
      </c>
      <c r="F274" s="56">
        <v>46638.87</v>
      </c>
      <c r="G274" s="56">
        <v>387204.43</v>
      </c>
      <c r="H274" s="56">
        <v>0</v>
      </c>
      <c r="I274" s="56">
        <f t="shared" si="36"/>
        <v>387204.43</v>
      </c>
      <c r="J274" s="56">
        <f t="shared" si="37"/>
        <v>804986.10000000009</v>
      </c>
      <c r="K274" s="57">
        <f t="shared" si="38"/>
        <v>0.67521598246548731</v>
      </c>
      <c r="L274" s="57">
        <f t="shared" si="39"/>
        <v>-0.96087968422295711</v>
      </c>
      <c r="M274" s="57">
        <f t="shared" si="40"/>
        <v>-0.22051835791716948</v>
      </c>
      <c r="R274" s="53"/>
      <c r="S274" s="53"/>
      <c r="T274" s="53"/>
      <c r="U274" s="53"/>
      <c r="V274" s="53"/>
    </row>
    <row r="275" spans="2:22" s="51" customFormat="1" x14ac:dyDescent="0.2">
      <c r="B275" s="51" t="s">
        <v>132</v>
      </c>
      <c r="C275" s="51" t="s">
        <v>133</v>
      </c>
      <c r="D275" s="56">
        <v>1700000</v>
      </c>
      <c r="E275" s="56">
        <v>2411172.35</v>
      </c>
      <c r="F275" s="56">
        <v>0</v>
      </c>
      <c r="G275" s="56">
        <v>323594.39</v>
      </c>
      <c r="H275" s="56">
        <v>0</v>
      </c>
      <c r="I275" s="56">
        <f t="shared" si="36"/>
        <v>323594.39</v>
      </c>
      <c r="J275" s="56">
        <f t="shared" si="37"/>
        <v>2087577.96</v>
      </c>
      <c r="K275" s="57">
        <f t="shared" si="38"/>
        <v>0.86579375381440482</v>
      </c>
      <c r="L275" s="57">
        <f t="shared" si="39"/>
        <v>-1</v>
      </c>
      <c r="M275" s="57">
        <f t="shared" si="40"/>
        <v>-0.67790500915457164</v>
      </c>
      <c r="R275" s="53"/>
      <c r="S275" s="53"/>
      <c r="T275" s="53"/>
      <c r="U275" s="53"/>
      <c r="V275" s="53"/>
    </row>
    <row r="276" spans="2:22" s="51" customFormat="1" x14ac:dyDescent="0.2">
      <c r="B276" s="51" t="s">
        <v>136</v>
      </c>
      <c r="C276" s="51" t="s">
        <v>137</v>
      </c>
      <c r="D276" s="56">
        <v>170746</v>
      </c>
      <c r="E276" s="56">
        <v>170746</v>
      </c>
      <c r="F276" s="56">
        <v>0</v>
      </c>
      <c r="G276" s="56">
        <v>0</v>
      </c>
      <c r="H276" s="56">
        <v>0</v>
      </c>
      <c r="I276" s="56">
        <f t="shared" si="36"/>
        <v>0</v>
      </c>
      <c r="J276" s="56">
        <f t="shared" si="37"/>
        <v>170746</v>
      </c>
      <c r="K276" s="57">
        <f t="shared" si="38"/>
        <v>1</v>
      </c>
      <c r="L276" s="57">
        <f t="shared" si="39"/>
        <v>-1</v>
      </c>
      <c r="M276" s="57">
        <f t="shared" si="40"/>
        <v>-1</v>
      </c>
      <c r="R276" s="53"/>
      <c r="S276" s="53"/>
      <c r="T276" s="53"/>
      <c r="U276" s="53"/>
      <c r="V276" s="53"/>
    </row>
    <row r="277" spans="2:22" s="51" customFormat="1" x14ac:dyDescent="0.2">
      <c r="B277" s="51" t="s">
        <v>138</v>
      </c>
      <c r="C277" s="51" t="s">
        <v>139</v>
      </c>
      <c r="D277" s="56">
        <v>-18286.919999999998</v>
      </c>
      <c r="E277" s="56">
        <v>101893.08</v>
      </c>
      <c r="F277" s="56">
        <v>16110</v>
      </c>
      <c r="G277" s="56">
        <v>91890</v>
      </c>
      <c r="H277" s="56">
        <v>0</v>
      </c>
      <c r="I277" s="56">
        <f t="shared" si="36"/>
        <v>91890</v>
      </c>
      <c r="J277" s="56">
        <f t="shared" si="37"/>
        <v>10003.080000000002</v>
      </c>
      <c r="K277" s="57">
        <f t="shared" si="38"/>
        <v>9.8172319454863877E-2</v>
      </c>
      <c r="L277" s="57">
        <f t="shared" si="39"/>
        <v>-0.84189309028640613</v>
      </c>
      <c r="M277" s="57">
        <f t="shared" si="40"/>
        <v>1.1643864333083269</v>
      </c>
      <c r="R277" s="53"/>
      <c r="S277" s="53"/>
      <c r="T277" s="53"/>
      <c r="U277" s="53"/>
      <c r="V277" s="53"/>
    </row>
    <row r="278" spans="2:22" s="51" customFormat="1" x14ac:dyDescent="0.2">
      <c r="B278" s="51" t="s">
        <v>140</v>
      </c>
      <c r="C278" s="51" t="s">
        <v>141</v>
      </c>
      <c r="D278" s="56">
        <v>0</v>
      </c>
      <c r="E278" s="56">
        <v>0</v>
      </c>
      <c r="F278" s="56">
        <v>634.49999999999989</v>
      </c>
      <c r="G278" s="56">
        <v>2024.67</v>
      </c>
      <c r="H278" s="56">
        <v>0</v>
      </c>
      <c r="I278" s="56">
        <f t="shared" si="36"/>
        <v>2024.67</v>
      </c>
      <c r="J278" s="56">
        <f t="shared" si="37"/>
        <v>-2024.67</v>
      </c>
      <c r="K278" s="57" t="str">
        <f t="shared" si="38"/>
        <v>NA</v>
      </c>
      <c r="L278" s="57" t="str">
        <f t="shared" si="39"/>
        <v>NA</v>
      </c>
      <c r="M278" s="57" t="str">
        <f t="shared" si="40"/>
        <v>NA</v>
      </c>
      <c r="R278" s="53"/>
      <c r="S278" s="53"/>
      <c r="T278" s="53"/>
      <c r="U278" s="53"/>
      <c r="V278" s="53"/>
    </row>
    <row r="279" spans="2:22" s="51" customFormat="1" x14ac:dyDescent="0.2">
      <c r="B279" s="51" t="s">
        <v>142</v>
      </c>
      <c r="C279" s="51" t="s">
        <v>143</v>
      </c>
      <c r="D279" s="56">
        <v>57008.11</v>
      </c>
      <c r="E279" s="56">
        <v>89204.17</v>
      </c>
      <c r="F279" s="56">
        <v>10095.09</v>
      </c>
      <c r="G279" s="56">
        <v>95975.38</v>
      </c>
      <c r="H279" s="56">
        <v>0</v>
      </c>
      <c r="I279" s="56">
        <f t="shared" si="36"/>
        <v>95975.38</v>
      </c>
      <c r="J279" s="56">
        <f t="shared" si="37"/>
        <v>-6771.2100000000064</v>
      </c>
      <c r="K279" s="57">
        <f t="shared" si="38"/>
        <v>-7.5906877447545401E-2</v>
      </c>
      <c r="L279" s="57">
        <f t="shared" si="39"/>
        <v>-0.88683163578563651</v>
      </c>
      <c r="M279" s="57">
        <f t="shared" si="40"/>
        <v>1.5821765058741089</v>
      </c>
      <c r="R279" s="53"/>
      <c r="S279" s="53"/>
      <c r="T279" s="53"/>
      <c r="U279" s="53"/>
      <c r="V279" s="53"/>
    </row>
    <row r="280" spans="2:22" s="51" customFormat="1" x14ac:dyDescent="0.2">
      <c r="B280" s="51" t="s">
        <v>156</v>
      </c>
      <c r="C280" s="51" t="s">
        <v>157</v>
      </c>
      <c r="D280" s="56">
        <v>37947.79</v>
      </c>
      <c r="E280" s="56">
        <v>101486.49000000002</v>
      </c>
      <c r="F280" s="56">
        <v>382.66</v>
      </c>
      <c r="G280" s="56">
        <v>23678.090000000004</v>
      </c>
      <c r="H280" s="56">
        <v>0</v>
      </c>
      <c r="I280" s="56">
        <f t="shared" si="36"/>
        <v>23678.090000000004</v>
      </c>
      <c r="J280" s="56">
        <f t="shared" si="37"/>
        <v>77808.400000000023</v>
      </c>
      <c r="K280" s="57">
        <f t="shared" si="38"/>
        <v>0.76668727039431561</v>
      </c>
      <c r="L280" s="57">
        <f t="shared" si="39"/>
        <v>-0.99622944886555831</v>
      </c>
      <c r="M280" s="57">
        <f t="shared" si="40"/>
        <v>-0.44004944894635739</v>
      </c>
      <c r="R280" s="53"/>
      <c r="S280" s="53"/>
      <c r="T280" s="53"/>
      <c r="U280" s="53"/>
      <c r="V280" s="53"/>
    </row>
    <row r="281" spans="2:22" s="51" customFormat="1" x14ac:dyDescent="0.2">
      <c r="B281" s="51" t="s">
        <v>158</v>
      </c>
      <c r="C281" s="51" t="s">
        <v>159</v>
      </c>
      <c r="D281" s="56">
        <v>27169882.16</v>
      </c>
      <c r="E281" s="56">
        <v>1533173.73</v>
      </c>
      <c r="F281" s="56">
        <v>0</v>
      </c>
      <c r="G281" s="56">
        <v>14203</v>
      </c>
      <c r="H281" s="56">
        <v>0</v>
      </c>
      <c r="I281" s="56">
        <f t="shared" si="36"/>
        <v>14203</v>
      </c>
      <c r="J281" s="56">
        <f t="shared" si="37"/>
        <v>1518970.73</v>
      </c>
      <c r="K281" s="57">
        <f t="shared" si="38"/>
        <v>0.99073620965316178</v>
      </c>
      <c r="L281" s="57">
        <f t="shared" si="39"/>
        <v>-1</v>
      </c>
      <c r="M281" s="57">
        <f t="shared" si="40"/>
        <v>-0.97776690316758819</v>
      </c>
      <c r="R281" s="53"/>
      <c r="S281" s="53"/>
      <c r="T281" s="53"/>
      <c r="U281" s="53"/>
      <c r="V281" s="53"/>
    </row>
    <row r="282" spans="2:22" s="51" customFormat="1" x14ac:dyDescent="0.2">
      <c r="B282" s="51" t="s">
        <v>462</v>
      </c>
      <c r="C282" s="51" t="s">
        <v>463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36"/>
        <v>0</v>
      </c>
      <c r="J282" s="56">
        <f t="shared" si="37"/>
        <v>0</v>
      </c>
      <c r="K282" s="57" t="str">
        <f t="shared" si="38"/>
        <v>NA</v>
      </c>
      <c r="L282" s="57" t="str">
        <f t="shared" si="39"/>
        <v>NA</v>
      </c>
      <c r="M282" s="57" t="str">
        <f t="shared" si="40"/>
        <v>NA</v>
      </c>
      <c r="R282" s="53"/>
      <c r="S282" s="53"/>
      <c r="T282" s="53"/>
      <c r="U282" s="53"/>
      <c r="V282" s="53"/>
    </row>
    <row r="283" spans="2:22" s="51" customFormat="1" x14ac:dyDescent="0.2">
      <c r="B283" s="51" t="s">
        <v>170</v>
      </c>
      <c r="C283" s="51" t="s">
        <v>171</v>
      </c>
      <c r="D283" s="56">
        <v>1650</v>
      </c>
      <c r="E283" s="56">
        <v>3750</v>
      </c>
      <c r="F283" s="56">
        <v>0</v>
      </c>
      <c r="G283" s="56">
        <v>3675</v>
      </c>
      <c r="H283" s="56">
        <v>1438.18</v>
      </c>
      <c r="I283" s="56">
        <f t="shared" si="36"/>
        <v>5113.18</v>
      </c>
      <c r="J283" s="56">
        <f t="shared" si="37"/>
        <v>-1363.1800000000003</v>
      </c>
      <c r="K283" s="57">
        <f t="shared" si="38"/>
        <v>-0.36351466666666676</v>
      </c>
      <c r="L283" s="57">
        <f t="shared" si="39"/>
        <v>-1</v>
      </c>
      <c r="M283" s="57">
        <f t="shared" si="40"/>
        <v>1.3520000000000001</v>
      </c>
      <c r="R283" s="53"/>
      <c r="S283" s="53"/>
      <c r="T283" s="53"/>
      <c r="U283" s="53"/>
      <c r="V283" s="53"/>
    </row>
    <row r="284" spans="2:22" s="51" customFormat="1" x14ac:dyDescent="0.2">
      <c r="B284" s="51" t="s">
        <v>174</v>
      </c>
      <c r="C284" s="51" t="s">
        <v>175</v>
      </c>
      <c r="D284" s="56">
        <v>275433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36"/>
        <v>0</v>
      </c>
      <c r="J284" s="56">
        <f t="shared" si="37"/>
        <v>0</v>
      </c>
      <c r="K284" s="57" t="str">
        <f t="shared" si="38"/>
        <v>NA</v>
      </c>
      <c r="L284" s="57" t="str">
        <f t="shared" si="39"/>
        <v>NA</v>
      </c>
      <c r="M284" s="57" t="str">
        <f t="shared" si="40"/>
        <v>NA</v>
      </c>
      <c r="R284" s="53"/>
      <c r="S284" s="53"/>
      <c r="T284" s="53"/>
      <c r="U284" s="53"/>
      <c r="V284" s="53"/>
    </row>
    <row r="285" spans="2:22" s="51" customFormat="1" x14ac:dyDescent="0.2">
      <c r="B285" s="51" t="s">
        <v>180</v>
      </c>
      <c r="C285" s="51" t="s">
        <v>181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f t="shared" si="36"/>
        <v>0</v>
      </c>
      <c r="J285" s="56">
        <f t="shared" si="37"/>
        <v>0</v>
      </c>
      <c r="K285" s="57" t="str">
        <f t="shared" si="38"/>
        <v>NA</v>
      </c>
      <c r="L285" s="57" t="str">
        <f t="shared" si="39"/>
        <v>NA</v>
      </c>
      <c r="M285" s="57" t="str">
        <f t="shared" si="40"/>
        <v>NA</v>
      </c>
      <c r="R285" s="53"/>
      <c r="S285" s="53"/>
      <c r="T285" s="53"/>
      <c r="U285" s="53"/>
      <c r="V285" s="53"/>
    </row>
    <row r="286" spans="2:22" s="51" customFormat="1" x14ac:dyDescent="0.2">
      <c r="B286" s="51" t="s">
        <v>184</v>
      </c>
      <c r="C286" s="51" t="s">
        <v>185</v>
      </c>
      <c r="D286" s="56">
        <v>0</v>
      </c>
      <c r="E286" s="56">
        <v>0</v>
      </c>
      <c r="F286" s="56">
        <v>0</v>
      </c>
      <c r="G286" s="56">
        <v>0</v>
      </c>
      <c r="H286" s="56">
        <v>0</v>
      </c>
      <c r="I286" s="56">
        <f t="shared" si="36"/>
        <v>0</v>
      </c>
      <c r="J286" s="56">
        <f t="shared" si="37"/>
        <v>0</v>
      </c>
      <c r="K286" s="57" t="str">
        <f t="shared" si="38"/>
        <v>NA</v>
      </c>
      <c r="L286" s="57" t="str">
        <f t="shared" si="39"/>
        <v>NA</v>
      </c>
      <c r="M286" s="57" t="str">
        <f t="shared" si="40"/>
        <v>NA</v>
      </c>
      <c r="R286" s="53"/>
      <c r="S286" s="53"/>
      <c r="T286" s="53"/>
      <c r="U286" s="53"/>
      <c r="V286" s="53"/>
    </row>
    <row r="287" spans="2:22" s="51" customFormat="1" x14ac:dyDescent="0.2">
      <c r="B287" s="51" t="s">
        <v>186</v>
      </c>
      <c r="C287" s="51" t="s">
        <v>187</v>
      </c>
      <c r="D287" s="56">
        <v>37710.160000000003</v>
      </c>
      <c r="E287" s="56">
        <v>35610.160000000003</v>
      </c>
      <c r="F287" s="56">
        <v>0</v>
      </c>
      <c r="G287" s="56">
        <v>0</v>
      </c>
      <c r="H287" s="56">
        <v>924.11</v>
      </c>
      <c r="I287" s="56">
        <f t="shared" si="36"/>
        <v>924.11</v>
      </c>
      <c r="J287" s="56">
        <f t="shared" si="37"/>
        <v>34686.050000000003</v>
      </c>
      <c r="K287" s="57">
        <f t="shared" si="38"/>
        <v>0.97404926009880322</v>
      </c>
      <c r="L287" s="57">
        <f t="shared" si="39"/>
        <v>-1</v>
      </c>
      <c r="M287" s="57">
        <f t="shared" si="40"/>
        <v>-1</v>
      </c>
      <c r="R287" s="53"/>
      <c r="S287" s="53"/>
      <c r="T287" s="53"/>
      <c r="U287" s="53"/>
      <c r="V287" s="53"/>
    </row>
    <row r="288" spans="2:22" s="51" customFormat="1" x14ac:dyDescent="0.2">
      <c r="B288" s="51" t="s">
        <v>189</v>
      </c>
      <c r="C288" s="51" t="s">
        <v>190</v>
      </c>
      <c r="D288" s="56">
        <v>845000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36"/>
        <v>0</v>
      </c>
      <c r="J288" s="56">
        <f t="shared" si="37"/>
        <v>0</v>
      </c>
      <c r="K288" s="57" t="str">
        <f t="shared" si="38"/>
        <v>NA</v>
      </c>
      <c r="L288" s="57" t="str">
        <f t="shared" si="39"/>
        <v>NA</v>
      </c>
      <c r="M288" s="57" t="str">
        <f t="shared" si="40"/>
        <v>NA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191</v>
      </c>
      <c r="C289" s="51" t="s">
        <v>192</v>
      </c>
      <c r="D289" s="56">
        <v>1396752.5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36"/>
        <v>0</v>
      </c>
      <c r="J289" s="56">
        <f t="shared" si="37"/>
        <v>0</v>
      </c>
      <c r="K289" s="57" t="str">
        <f t="shared" si="38"/>
        <v>NA</v>
      </c>
      <c r="L289" s="57" t="str">
        <f t="shared" si="39"/>
        <v>NA</v>
      </c>
      <c r="M289" s="57" t="str">
        <f t="shared" si="40"/>
        <v>NA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193</v>
      </c>
      <c r="C290" s="51" t="s">
        <v>194</v>
      </c>
      <c r="D290" s="56">
        <v>3620</v>
      </c>
      <c r="E290" s="56">
        <v>3620</v>
      </c>
      <c r="F290" s="56">
        <v>0</v>
      </c>
      <c r="G290" s="56">
        <v>0</v>
      </c>
      <c r="H290" s="56">
        <v>0</v>
      </c>
      <c r="I290" s="56">
        <f t="shared" si="36"/>
        <v>0</v>
      </c>
      <c r="J290" s="56">
        <f t="shared" si="37"/>
        <v>3620</v>
      </c>
      <c r="K290" s="57">
        <f t="shared" si="38"/>
        <v>1</v>
      </c>
      <c r="L290" s="57">
        <f t="shared" si="39"/>
        <v>-1</v>
      </c>
      <c r="M290" s="57">
        <f t="shared" si="40"/>
        <v>-1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197</v>
      </c>
      <c r="C291" s="51" t="s">
        <v>198</v>
      </c>
      <c r="D291" s="56">
        <v>0</v>
      </c>
      <c r="E291" s="56">
        <v>0</v>
      </c>
      <c r="F291" s="56">
        <v>0</v>
      </c>
      <c r="G291" s="56">
        <v>0</v>
      </c>
      <c r="H291" s="56">
        <v>0</v>
      </c>
      <c r="I291" s="56">
        <f t="shared" si="36"/>
        <v>0</v>
      </c>
      <c r="J291" s="56">
        <f t="shared" si="37"/>
        <v>0</v>
      </c>
      <c r="K291" s="57" t="str">
        <f t="shared" si="38"/>
        <v>NA</v>
      </c>
      <c r="L291" s="57" t="str">
        <f t="shared" si="39"/>
        <v>NA</v>
      </c>
      <c r="M291" s="57" t="str">
        <f t="shared" si="40"/>
        <v>NA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215</v>
      </c>
      <c r="C292" s="51" t="s">
        <v>216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f t="shared" si="36"/>
        <v>0</v>
      </c>
      <c r="J292" s="56">
        <f t="shared" si="37"/>
        <v>0</v>
      </c>
      <c r="K292" s="57" t="str">
        <f t="shared" si="38"/>
        <v>NA</v>
      </c>
      <c r="L292" s="57" t="str">
        <f t="shared" si="39"/>
        <v>NA</v>
      </c>
      <c r="M292" s="57" t="str">
        <f t="shared" si="40"/>
        <v>NA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464</v>
      </c>
      <c r="C293" s="51" t="s">
        <v>465</v>
      </c>
      <c r="D293" s="56">
        <v>23429374.489999998</v>
      </c>
      <c r="E293" s="56">
        <v>48556644.690000005</v>
      </c>
      <c r="F293" s="56">
        <v>0</v>
      </c>
      <c r="G293" s="56">
        <v>4223728.3600000003</v>
      </c>
      <c r="H293" s="56">
        <v>0</v>
      </c>
      <c r="I293" s="56">
        <f t="shared" si="36"/>
        <v>4223728.3600000003</v>
      </c>
      <c r="J293" s="56">
        <f t="shared" si="37"/>
        <v>44332916.330000006</v>
      </c>
      <c r="K293" s="57">
        <f t="shared" si="38"/>
        <v>0.91301441055152122</v>
      </c>
      <c r="L293" s="57">
        <f t="shared" si="39"/>
        <v>-1</v>
      </c>
      <c r="M293" s="57">
        <f t="shared" si="40"/>
        <v>-0.79123458532365087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217</v>
      </c>
      <c r="C294" s="51" t="s">
        <v>218</v>
      </c>
      <c r="D294" s="56">
        <v>0</v>
      </c>
      <c r="E294" s="56">
        <v>0</v>
      </c>
      <c r="F294" s="56">
        <v>0</v>
      </c>
      <c r="G294" s="56">
        <v>0</v>
      </c>
      <c r="H294" s="56">
        <v>0</v>
      </c>
      <c r="I294" s="56">
        <f t="shared" si="36"/>
        <v>0</v>
      </c>
      <c r="J294" s="56">
        <f t="shared" si="37"/>
        <v>0</v>
      </c>
      <c r="K294" s="57" t="str">
        <f t="shared" si="38"/>
        <v>NA</v>
      </c>
      <c r="L294" s="57" t="str">
        <f t="shared" si="39"/>
        <v>NA</v>
      </c>
      <c r="M294" s="57" t="str">
        <f t="shared" si="40"/>
        <v>NA</v>
      </c>
      <c r="R294" s="53"/>
      <c r="S294" s="53"/>
      <c r="T294" s="53"/>
      <c r="U294" s="53"/>
      <c r="V294" s="53"/>
    </row>
    <row r="295" spans="1:22" s="51" customFormat="1" x14ac:dyDescent="0.2">
      <c r="A295" s="63" t="s">
        <v>308</v>
      </c>
      <c r="B295" s="63"/>
      <c r="C295" s="63"/>
      <c r="D295" s="64">
        <v>56117521.729999997</v>
      </c>
      <c r="E295" s="64">
        <v>54622203.860000007</v>
      </c>
      <c r="F295" s="64">
        <v>77748.3</v>
      </c>
      <c r="G295" s="64">
        <v>5200920</v>
      </c>
      <c r="H295" s="64">
        <v>2362.29</v>
      </c>
      <c r="I295" s="64">
        <f t="shared" si="36"/>
        <v>5203282.29</v>
      </c>
      <c r="J295" s="64">
        <f t="shared" si="37"/>
        <v>49418921.570000008</v>
      </c>
      <c r="K295" s="65">
        <f t="shared" si="38"/>
        <v>0.90474052816806283</v>
      </c>
      <c r="L295" s="65">
        <f t="shared" si="39"/>
        <v>-0.99857661730018676</v>
      </c>
      <c r="M295" s="65">
        <f t="shared" si="40"/>
        <v>-0.77148106231684366</v>
      </c>
      <c r="R295" s="53"/>
      <c r="S295" s="53"/>
      <c r="T295" s="53"/>
      <c r="U295" s="53"/>
      <c r="V295" s="53"/>
    </row>
    <row r="296" spans="1:22" s="51" customFormat="1" x14ac:dyDescent="0.2">
      <c r="A296" s="51" t="s">
        <v>309</v>
      </c>
      <c r="B296" s="51" t="s">
        <v>105</v>
      </c>
      <c r="C296" s="51" t="s">
        <v>104</v>
      </c>
      <c r="D296" s="56">
        <v>0</v>
      </c>
      <c r="E296" s="56">
        <v>0</v>
      </c>
      <c r="F296" s="56">
        <v>0</v>
      </c>
      <c r="G296" s="56">
        <v>9711.2999999999993</v>
      </c>
      <c r="H296" s="56">
        <v>0</v>
      </c>
      <c r="I296" s="56">
        <f t="shared" si="36"/>
        <v>9711.2999999999993</v>
      </c>
      <c r="J296" s="56">
        <f t="shared" si="37"/>
        <v>-9711.2999999999993</v>
      </c>
      <c r="K296" s="57" t="str">
        <f t="shared" si="38"/>
        <v>NA</v>
      </c>
      <c r="L296" s="57" t="str">
        <f t="shared" si="39"/>
        <v>NA</v>
      </c>
      <c r="M296" s="57" t="str">
        <f t="shared" si="40"/>
        <v>NA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114</v>
      </c>
      <c r="C297" s="51" t="s">
        <v>115</v>
      </c>
      <c r="D297" s="56">
        <v>0</v>
      </c>
      <c r="E297" s="56">
        <v>0</v>
      </c>
      <c r="F297" s="56">
        <v>0</v>
      </c>
      <c r="G297" s="56">
        <v>0</v>
      </c>
      <c r="H297" s="56">
        <v>0</v>
      </c>
      <c r="I297" s="56">
        <f t="shared" si="36"/>
        <v>0</v>
      </c>
      <c r="J297" s="56">
        <f t="shared" si="37"/>
        <v>0</v>
      </c>
      <c r="K297" s="57" t="str">
        <f t="shared" si="38"/>
        <v>NA</v>
      </c>
      <c r="L297" s="57" t="str">
        <f t="shared" si="39"/>
        <v>NA</v>
      </c>
      <c r="M297" s="57" t="str">
        <f t="shared" si="40"/>
        <v>NA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310</v>
      </c>
      <c r="C298" s="51" t="s">
        <v>311</v>
      </c>
      <c r="D298" s="56">
        <v>0</v>
      </c>
      <c r="E298" s="56">
        <v>0</v>
      </c>
      <c r="F298" s="56">
        <v>0</v>
      </c>
      <c r="G298" s="56">
        <v>0</v>
      </c>
      <c r="H298" s="56">
        <v>0</v>
      </c>
      <c r="I298" s="56">
        <f t="shared" si="36"/>
        <v>0</v>
      </c>
      <c r="J298" s="56">
        <f t="shared" si="37"/>
        <v>0</v>
      </c>
      <c r="K298" s="57" t="str">
        <f t="shared" si="38"/>
        <v>NA</v>
      </c>
      <c r="L298" s="57" t="str">
        <f t="shared" si="39"/>
        <v>NA</v>
      </c>
      <c r="M298" s="57" t="str">
        <f t="shared" si="40"/>
        <v>NA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118</v>
      </c>
      <c r="C299" s="51" t="s">
        <v>119</v>
      </c>
      <c r="D299" s="56">
        <v>160790.86000000002</v>
      </c>
      <c r="E299" s="56">
        <v>139079</v>
      </c>
      <c r="F299" s="56">
        <v>9655.14</v>
      </c>
      <c r="G299" s="56">
        <v>58389.320000000007</v>
      </c>
      <c r="H299" s="56">
        <v>0</v>
      </c>
      <c r="I299" s="56">
        <f t="shared" si="36"/>
        <v>58389.320000000007</v>
      </c>
      <c r="J299" s="56">
        <f t="shared" si="37"/>
        <v>80689.679999999993</v>
      </c>
      <c r="K299" s="57">
        <f t="shared" si="38"/>
        <v>0.58017155717254221</v>
      </c>
      <c r="L299" s="57">
        <f t="shared" si="39"/>
        <v>-0.93057801681058971</v>
      </c>
      <c r="M299" s="57">
        <f t="shared" si="40"/>
        <v>7.5882627858988669E-3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316</v>
      </c>
      <c r="C300" s="51" t="s">
        <v>317</v>
      </c>
      <c r="D300" s="56">
        <v>-286828.52</v>
      </c>
      <c r="E300" s="56">
        <v>-286828.52</v>
      </c>
      <c r="F300" s="56">
        <v>7150.29</v>
      </c>
      <c r="G300" s="56">
        <v>82235.61</v>
      </c>
      <c r="H300" s="56">
        <v>0</v>
      </c>
      <c r="I300" s="56">
        <f t="shared" si="36"/>
        <v>82235.61</v>
      </c>
      <c r="J300" s="56">
        <f t="shared" si="37"/>
        <v>-369064.13</v>
      </c>
      <c r="K300" s="57">
        <f t="shared" si="38"/>
        <v>1.2867065311357462</v>
      </c>
      <c r="L300" s="57">
        <f t="shared" si="39"/>
        <v>-1.0249287971781884</v>
      </c>
      <c r="M300" s="57">
        <f t="shared" si="40"/>
        <v>-1.6880956747257909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130</v>
      </c>
      <c r="C301" s="51" t="s">
        <v>131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36"/>
        <v>0</v>
      </c>
      <c r="J301" s="56">
        <f t="shared" si="37"/>
        <v>0</v>
      </c>
      <c r="K301" s="57" t="str">
        <f t="shared" si="38"/>
        <v>NA</v>
      </c>
      <c r="L301" s="57" t="str">
        <f t="shared" si="39"/>
        <v>NA</v>
      </c>
      <c r="M301" s="57" t="str">
        <f t="shared" si="40"/>
        <v>NA</v>
      </c>
      <c r="R301" s="53"/>
      <c r="S301" s="53"/>
      <c r="T301" s="53"/>
      <c r="U301" s="53"/>
      <c r="V301" s="53"/>
    </row>
    <row r="302" spans="1:22" s="51" customFormat="1" x14ac:dyDescent="0.2">
      <c r="B302" s="51" t="s">
        <v>132</v>
      </c>
      <c r="C302" s="51" t="s">
        <v>133</v>
      </c>
      <c r="D302" s="56">
        <v>1500000</v>
      </c>
      <c r="E302" s="56">
        <v>5477143.0599999987</v>
      </c>
      <c r="F302" s="56">
        <v>0</v>
      </c>
      <c r="G302" s="56">
        <v>1479822.07</v>
      </c>
      <c r="H302" s="56">
        <v>0</v>
      </c>
      <c r="I302" s="56">
        <f t="shared" si="36"/>
        <v>1479822.07</v>
      </c>
      <c r="J302" s="56">
        <f t="shared" si="37"/>
        <v>3997320.9899999984</v>
      </c>
      <c r="K302" s="57">
        <f t="shared" si="38"/>
        <v>0.72981862007453191</v>
      </c>
      <c r="L302" s="57">
        <f t="shared" si="39"/>
        <v>-1</v>
      </c>
      <c r="M302" s="57">
        <f t="shared" si="40"/>
        <v>-0.35156468817887671</v>
      </c>
      <c r="R302" s="53"/>
      <c r="S302" s="53"/>
      <c r="T302" s="53"/>
      <c r="U302" s="53"/>
      <c r="V302" s="53"/>
    </row>
    <row r="303" spans="1:22" s="51" customFormat="1" x14ac:dyDescent="0.2">
      <c r="B303" s="51" t="s">
        <v>138</v>
      </c>
      <c r="C303" s="51" t="s">
        <v>139</v>
      </c>
      <c r="D303" s="56">
        <v>54000</v>
      </c>
      <c r="E303" s="56">
        <v>60600</v>
      </c>
      <c r="F303" s="56">
        <v>6615</v>
      </c>
      <c r="G303" s="56">
        <v>23625</v>
      </c>
      <c r="H303" s="56">
        <v>0</v>
      </c>
      <c r="I303" s="56">
        <f t="shared" si="36"/>
        <v>23625</v>
      </c>
      <c r="J303" s="56">
        <f t="shared" si="37"/>
        <v>36975</v>
      </c>
      <c r="K303" s="57">
        <f t="shared" si="38"/>
        <v>0.61014851485148514</v>
      </c>
      <c r="L303" s="57">
        <f t="shared" si="39"/>
        <v>-0.89084158415841586</v>
      </c>
      <c r="M303" s="57">
        <f t="shared" si="40"/>
        <v>-6.4356435643564358E-2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140</v>
      </c>
      <c r="C304" s="51" t="s">
        <v>141</v>
      </c>
      <c r="D304" s="56">
        <v>0</v>
      </c>
      <c r="E304" s="56">
        <v>0</v>
      </c>
      <c r="F304" s="56">
        <v>132.26999999999998</v>
      </c>
      <c r="G304" s="56">
        <v>467.92</v>
      </c>
      <c r="H304" s="56">
        <v>0</v>
      </c>
      <c r="I304" s="56">
        <f t="shared" si="36"/>
        <v>467.92</v>
      </c>
      <c r="J304" s="56">
        <f t="shared" si="37"/>
        <v>-467.92</v>
      </c>
      <c r="K304" s="57" t="str">
        <f t="shared" si="38"/>
        <v>NA</v>
      </c>
      <c r="L304" s="57" t="str">
        <f t="shared" si="39"/>
        <v>NA</v>
      </c>
      <c r="M304" s="57" t="str">
        <f t="shared" si="40"/>
        <v>NA</v>
      </c>
      <c r="R304" s="53"/>
      <c r="S304" s="53"/>
      <c r="T304" s="53"/>
      <c r="U304" s="53"/>
      <c r="V304" s="53"/>
    </row>
    <row r="305" spans="1:22" s="51" customFormat="1" x14ac:dyDescent="0.2">
      <c r="B305" s="51" t="s">
        <v>142</v>
      </c>
      <c r="C305" s="51" t="s">
        <v>143</v>
      </c>
      <c r="D305" s="56">
        <v>32126.01</v>
      </c>
      <c r="E305" s="56">
        <v>21960</v>
      </c>
      <c r="F305" s="56">
        <v>3357.7200000000003</v>
      </c>
      <c r="G305" s="56">
        <v>19725.22</v>
      </c>
      <c r="H305" s="56">
        <v>0</v>
      </c>
      <c r="I305" s="56">
        <f t="shared" si="36"/>
        <v>19725.22</v>
      </c>
      <c r="J305" s="56">
        <f t="shared" si="37"/>
        <v>2234.7799999999988</v>
      </c>
      <c r="K305" s="57">
        <f t="shared" si="38"/>
        <v>0.1017659380692167</v>
      </c>
      <c r="L305" s="57">
        <f t="shared" si="39"/>
        <v>-0.84709836065573763</v>
      </c>
      <c r="M305" s="57">
        <f t="shared" si="40"/>
        <v>1.1557617486338798</v>
      </c>
      <c r="R305" s="53"/>
      <c r="S305" s="53"/>
      <c r="T305" s="53"/>
      <c r="U305" s="53"/>
      <c r="V305" s="53"/>
    </row>
    <row r="306" spans="1:22" s="51" customFormat="1" x14ac:dyDescent="0.2">
      <c r="B306" s="51" t="s">
        <v>156</v>
      </c>
      <c r="C306" s="51" t="s">
        <v>157</v>
      </c>
      <c r="D306" s="56">
        <v>44010.95</v>
      </c>
      <c r="E306" s="56">
        <v>149269.86000000002</v>
      </c>
      <c r="F306" s="56">
        <v>485.44999999999993</v>
      </c>
      <c r="G306" s="56">
        <v>42994.83</v>
      </c>
      <c r="H306" s="56">
        <v>0</v>
      </c>
      <c r="I306" s="56">
        <f t="shared" si="36"/>
        <v>42994.83</v>
      </c>
      <c r="J306" s="56">
        <f t="shared" si="37"/>
        <v>106275.03000000001</v>
      </c>
      <c r="K306" s="57">
        <f t="shared" si="38"/>
        <v>0.71196576455555061</v>
      </c>
      <c r="L306" s="57">
        <f t="shared" si="39"/>
        <v>-0.99674783643529907</v>
      </c>
      <c r="M306" s="57">
        <f t="shared" si="40"/>
        <v>-0.30871783493332144</v>
      </c>
      <c r="R306" s="53"/>
      <c r="S306" s="53"/>
      <c r="T306" s="53"/>
      <c r="U306" s="53"/>
      <c r="V306" s="53"/>
    </row>
    <row r="307" spans="1:22" s="51" customFormat="1" x14ac:dyDescent="0.2">
      <c r="B307" s="51" t="s">
        <v>158</v>
      </c>
      <c r="C307" s="51" t="s">
        <v>159</v>
      </c>
      <c r="D307" s="56">
        <v>26152645</v>
      </c>
      <c r="E307" s="56">
        <v>501780.54000000004</v>
      </c>
      <c r="F307" s="56">
        <v>0</v>
      </c>
      <c r="G307" s="56">
        <v>17000</v>
      </c>
      <c r="H307" s="56">
        <v>0</v>
      </c>
      <c r="I307" s="56">
        <f t="shared" si="36"/>
        <v>17000</v>
      </c>
      <c r="J307" s="56">
        <f t="shared" si="37"/>
        <v>484780.54000000004</v>
      </c>
      <c r="K307" s="57">
        <f t="shared" si="38"/>
        <v>0.9661206470860747</v>
      </c>
      <c r="L307" s="57">
        <f t="shared" si="39"/>
        <v>-1</v>
      </c>
      <c r="M307" s="57">
        <f t="shared" si="40"/>
        <v>-0.9186895530065794</v>
      </c>
      <c r="R307" s="53"/>
      <c r="S307" s="53"/>
      <c r="T307" s="53"/>
      <c r="U307" s="53"/>
      <c r="V307" s="53"/>
    </row>
    <row r="308" spans="1:22" s="51" customFormat="1" x14ac:dyDescent="0.2">
      <c r="B308" s="51" t="s">
        <v>172</v>
      </c>
      <c r="C308" s="51" t="s">
        <v>173</v>
      </c>
      <c r="D308" s="56">
        <v>0</v>
      </c>
      <c r="E308" s="56">
        <v>0</v>
      </c>
      <c r="F308" s="56">
        <v>0</v>
      </c>
      <c r="G308" s="56">
        <v>44.67</v>
      </c>
      <c r="H308" s="56">
        <v>0</v>
      </c>
      <c r="I308" s="56">
        <f t="shared" si="36"/>
        <v>44.67</v>
      </c>
      <c r="J308" s="56">
        <f t="shared" si="37"/>
        <v>-44.67</v>
      </c>
      <c r="K308" s="57" t="str">
        <f t="shared" si="38"/>
        <v>NA</v>
      </c>
      <c r="L308" s="57" t="str">
        <f t="shared" si="39"/>
        <v>NA</v>
      </c>
      <c r="M308" s="57" t="str">
        <f t="shared" si="40"/>
        <v>NA</v>
      </c>
      <c r="R308" s="53"/>
      <c r="S308" s="53"/>
      <c r="T308" s="53"/>
      <c r="U308" s="53"/>
      <c r="V308" s="53"/>
    </row>
    <row r="309" spans="1:22" s="51" customFormat="1" x14ac:dyDescent="0.2">
      <c r="B309" s="51" t="s">
        <v>180</v>
      </c>
      <c r="C309" s="51" t="s">
        <v>181</v>
      </c>
      <c r="D309" s="56">
        <v>0</v>
      </c>
      <c r="E309" s="56">
        <v>0</v>
      </c>
      <c r="F309" s="56">
        <v>0</v>
      </c>
      <c r="G309" s="56">
        <v>0</v>
      </c>
      <c r="H309" s="56">
        <v>0</v>
      </c>
      <c r="I309" s="56">
        <f t="shared" si="36"/>
        <v>0</v>
      </c>
      <c r="J309" s="56">
        <f t="shared" si="37"/>
        <v>0</v>
      </c>
      <c r="K309" s="57" t="str">
        <f t="shared" si="38"/>
        <v>NA</v>
      </c>
      <c r="L309" s="57" t="str">
        <f t="shared" si="39"/>
        <v>NA</v>
      </c>
      <c r="M309" s="57" t="str">
        <f t="shared" si="40"/>
        <v>NA</v>
      </c>
      <c r="R309" s="53"/>
      <c r="S309" s="53"/>
      <c r="T309" s="53"/>
      <c r="U309" s="53"/>
      <c r="V309" s="53"/>
    </row>
    <row r="310" spans="1:22" s="51" customFormat="1" x14ac:dyDescent="0.2">
      <c r="B310" s="51" t="s">
        <v>184</v>
      </c>
      <c r="C310" s="51" t="s">
        <v>185</v>
      </c>
      <c r="D310" s="56">
        <v>0</v>
      </c>
      <c r="E310" s="56">
        <v>0</v>
      </c>
      <c r="F310" s="56">
        <v>0</v>
      </c>
      <c r="G310" s="56">
        <v>0</v>
      </c>
      <c r="H310" s="56">
        <v>0</v>
      </c>
      <c r="I310" s="56">
        <f t="shared" ref="I310:I504" si="46">SUM(G310:H310)</f>
        <v>0</v>
      </c>
      <c r="J310" s="56">
        <f t="shared" ref="J310:J504" si="47">E310-I310</f>
        <v>0</v>
      </c>
      <c r="K310" s="57" t="str">
        <f t="shared" ref="K310:K504" si="48">IF(E310=0,"NA",J310/E310)</f>
        <v>NA</v>
      </c>
      <c r="L310" s="57" t="str">
        <f t="shared" ref="L310:L504" si="49">IF(E310=0,"NA",(  ( F310 - (E310/$L$6)) / (E310/$L$6)))</f>
        <v>NA</v>
      </c>
      <c r="M310" s="57" t="str">
        <f t="shared" ref="M310:M504" si="50">IF(E310=0,"NA",(  ( G310 - ($M$6*(E310/12))) / ($M$6*(E310/12))))</f>
        <v>NA</v>
      </c>
      <c r="R310" s="53"/>
      <c r="S310" s="53"/>
      <c r="T310" s="53"/>
      <c r="U310" s="53"/>
      <c r="V310" s="53"/>
    </row>
    <row r="311" spans="1:22" s="51" customFormat="1" x14ac:dyDescent="0.2">
      <c r="B311" s="51" t="s">
        <v>186</v>
      </c>
      <c r="C311" s="51" t="s">
        <v>187</v>
      </c>
      <c r="D311" s="56">
        <v>0</v>
      </c>
      <c r="E311" s="56">
        <v>0</v>
      </c>
      <c r="F311" s="56">
        <v>0</v>
      </c>
      <c r="G311" s="56">
        <v>0</v>
      </c>
      <c r="H311" s="56">
        <v>0</v>
      </c>
      <c r="I311" s="56">
        <f t="shared" si="46"/>
        <v>0</v>
      </c>
      <c r="J311" s="56">
        <f t="shared" si="47"/>
        <v>0</v>
      </c>
      <c r="K311" s="57" t="str">
        <f t="shared" si="48"/>
        <v>NA</v>
      </c>
      <c r="L311" s="57" t="str">
        <f t="shared" si="49"/>
        <v>NA</v>
      </c>
      <c r="M311" s="57" t="str">
        <f t="shared" si="50"/>
        <v>NA</v>
      </c>
      <c r="R311" s="53"/>
      <c r="S311" s="53"/>
      <c r="T311" s="53"/>
      <c r="U311" s="53"/>
      <c r="V311" s="53"/>
    </row>
    <row r="312" spans="1:22" s="51" customFormat="1" x14ac:dyDescent="0.2">
      <c r="B312" s="51" t="s">
        <v>191</v>
      </c>
      <c r="C312" s="51" t="s">
        <v>192</v>
      </c>
      <c r="D312" s="56">
        <v>15250</v>
      </c>
      <c r="E312" s="56">
        <v>15250</v>
      </c>
      <c r="F312" s="56">
        <v>0</v>
      </c>
      <c r="G312" s="56">
        <v>0</v>
      </c>
      <c r="H312" s="56">
        <v>0</v>
      </c>
      <c r="I312" s="56">
        <f t="shared" si="46"/>
        <v>0</v>
      </c>
      <c r="J312" s="56">
        <f t="shared" si="47"/>
        <v>15250</v>
      </c>
      <c r="K312" s="57">
        <f t="shared" si="48"/>
        <v>1</v>
      </c>
      <c r="L312" s="57">
        <f t="shared" si="49"/>
        <v>-1</v>
      </c>
      <c r="M312" s="57">
        <f t="shared" si="50"/>
        <v>-1</v>
      </c>
      <c r="R312" s="53"/>
      <c r="S312" s="53"/>
      <c r="T312" s="53"/>
      <c r="U312" s="53"/>
      <c r="V312" s="53"/>
    </row>
    <row r="313" spans="1:22" s="51" customFormat="1" x14ac:dyDescent="0.2">
      <c r="B313" s="51" t="s">
        <v>193</v>
      </c>
      <c r="C313" s="51" t="s">
        <v>194</v>
      </c>
      <c r="D313" s="56">
        <v>0</v>
      </c>
      <c r="E313" s="56">
        <v>5000</v>
      </c>
      <c r="F313" s="56">
        <v>0</v>
      </c>
      <c r="G313" s="56">
        <v>0</v>
      </c>
      <c r="H313" s="56">
        <v>0</v>
      </c>
      <c r="I313" s="56">
        <f t="shared" si="46"/>
        <v>0</v>
      </c>
      <c r="J313" s="56">
        <f t="shared" si="47"/>
        <v>5000</v>
      </c>
      <c r="K313" s="57">
        <f t="shared" si="48"/>
        <v>1</v>
      </c>
      <c r="L313" s="57">
        <f t="shared" si="49"/>
        <v>-1</v>
      </c>
      <c r="M313" s="57">
        <f t="shared" si="50"/>
        <v>-1</v>
      </c>
      <c r="R313" s="53"/>
      <c r="S313" s="53"/>
      <c r="T313" s="53"/>
      <c r="U313" s="53"/>
      <c r="V313" s="53"/>
    </row>
    <row r="314" spans="1:22" s="51" customFormat="1" x14ac:dyDescent="0.2">
      <c r="B314" s="51" t="s">
        <v>211</v>
      </c>
      <c r="C314" s="51" t="s">
        <v>212</v>
      </c>
      <c r="D314" s="56">
        <v>0</v>
      </c>
      <c r="E314" s="56">
        <v>0</v>
      </c>
      <c r="F314" s="56">
        <v>0</v>
      </c>
      <c r="G314" s="56">
        <v>0</v>
      </c>
      <c r="H314" s="56">
        <v>0</v>
      </c>
      <c r="I314" s="56">
        <f t="shared" si="46"/>
        <v>0</v>
      </c>
      <c r="J314" s="56">
        <f t="shared" si="47"/>
        <v>0</v>
      </c>
      <c r="K314" s="57" t="str">
        <f t="shared" si="48"/>
        <v>NA</v>
      </c>
      <c r="L314" s="57" t="str">
        <f t="shared" si="49"/>
        <v>NA</v>
      </c>
      <c r="M314" s="57" t="str">
        <f t="shared" si="50"/>
        <v>NA</v>
      </c>
      <c r="R314" s="53"/>
      <c r="S314" s="53"/>
      <c r="T314" s="53"/>
      <c r="U314" s="53"/>
      <c r="V314" s="53"/>
    </row>
    <row r="315" spans="1:22" s="51" customFormat="1" x14ac:dyDescent="0.2">
      <c r="A315" s="63" t="s">
        <v>314</v>
      </c>
      <c r="B315" s="63"/>
      <c r="C315" s="63"/>
      <c r="D315" s="64">
        <v>27671994.300000001</v>
      </c>
      <c r="E315" s="64">
        <v>6083253.9399999995</v>
      </c>
      <c r="F315" s="64">
        <v>27395.870000000003</v>
      </c>
      <c r="G315" s="64">
        <v>1734015.94</v>
      </c>
      <c r="H315" s="64">
        <v>0</v>
      </c>
      <c r="I315" s="64">
        <f t="shared" si="46"/>
        <v>1734015.94</v>
      </c>
      <c r="J315" s="64">
        <f t="shared" si="47"/>
        <v>4349238</v>
      </c>
      <c r="K315" s="65">
        <f t="shared" si="48"/>
        <v>0.71495256369323956</v>
      </c>
      <c r="L315" s="65">
        <f t="shared" si="49"/>
        <v>-0.9954965105402126</v>
      </c>
      <c r="M315" s="65">
        <f t="shared" si="50"/>
        <v>-0.31588615286377475</v>
      </c>
      <c r="R315" s="53"/>
      <c r="S315" s="53"/>
      <c r="T315" s="53"/>
      <c r="U315" s="53"/>
      <c r="V315" s="53"/>
    </row>
    <row r="316" spans="1:22" s="51" customFormat="1" x14ac:dyDescent="0.2">
      <c r="A316" s="51" t="s">
        <v>315</v>
      </c>
      <c r="B316" s="51" t="s">
        <v>118</v>
      </c>
      <c r="C316" s="51" t="s">
        <v>119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f t="shared" si="46"/>
        <v>0</v>
      </c>
      <c r="J316" s="56">
        <f t="shared" si="47"/>
        <v>0</v>
      </c>
      <c r="K316" s="57" t="str">
        <f t="shared" si="48"/>
        <v>NA</v>
      </c>
      <c r="L316" s="57" t="str">
        <f t="shared" si="49"/>
        <v>NA</v>
      </c>
      <c r="M316" s="57" t="str">
        <f t="shared" si="50"/>
        <v>NA</v>
      </c>
      <c r="R316" s="53"/>
      <c r="S316" s="53"/>
      <c r="T316" s="53"/>
      <c r="U316" s="53"/>
      <c r="V316" s="53"/>
    </row>
    <row r="317" spans="1:22" s="51" customFormat="1" x14ac:dyDescent="0.2">
      <c r="B317" s="51" t="s">
        <v>316</v>
      </c>
      <c r="C317" s="51" t="s">
        <v>317</v>
      </c>
      <c r="D317" s="56">
        <v>0</v>
      </c>
      <c r="E317" s="56">
        <v>0</v>
      </c>
      <c r="F317" s="56">
        <v>3760.17</v>
      </c>
      <c r="G317" s="56">
        <v>33777.49</v>
      </c>
      <c r="H317" s="56">
        <v>0</v>
      </c>
      <c r="I317" s="56">
        <f t="shared" si="46"/>
        <v>33777.49</v>
      </c>
      <c r="J317" s="56">
        <f t="shared" si="47"/>
        <v>-33777.49</v>
      </c>
      <c r="K317" s="57" t="str">
        <f t="shared" si="48"/>
        <v>NA</v>
      </c>
      <c r="L317" s="57" t="str">
        <f t="shared" si="49"/>
        <v>NA</v>
      </c>
      <c r="M317" s="57" t="str">
        <f t="shared" si="50"/>
        <v>NA</v>
      </c>
      <c r="R317" s="53"/>
      <c r="S317" s="53"/>
      <c r="T317" s="53"/>
      <c r="U317" s="53"/>
      <c r="V317" s="53"/>
    </row>
    <row r="318" spans="1:22" s="51" customFormat="1" x14ac:dyDescent="0.2">
      <c r="B318" s="51" t="s">
        <v>318</v>
      </c>
      <c r="C318" s="51" t="s">
        <v>319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f t="shared" si="46"/>
        <v>0</v>
      </c>
      <c r="J318" s="56">
        <f t="shared" si="47"/>
        <v>0</v>
      </c>
      <c r="K318" s="57" t="str">
        <f t="shared" si="48"/>
        <v>NA</v>
      </c>
      <c r="L318" s="57" t="str">
        <f t="shared" si="49"/>
        <v>NA</v>
      </c>
      <c r="M318" s="57" t="str">
        <f t="shared" si="50"/>
        <v>NA</v>
      </c>
      <c r="R318" s="53"/>
      <c r="S318" s="53"/>
      <c r="T318" s="53"/>
      <c r="U318" s="53"/>
      <c r="V318" s="53"/>
    </row>
    <row r="319" spans="1:22" s="51" customFormat="1" x14ac:dyDescent="0.2">
      <c r="B319" s="51" t="s">
        <v>130</v>
      </c>
      <c r="C319" s="51" t="s">
        <v>131</v>
      </c>
      <c r="D319" s="56">
        <v>0</v>
      </c>
      <c r="E319" s="56">
        <v>0</v>
      </c>
      <c r="F319" s="56">
        <v>0</v>
      </c>
      <c r="G319" s="56">
        <v>0</v>
      </c>
      <c r="H319" s="56">
        <v>0</v>
      </c>
      <c r="I319" s="56">
        <f t="shared" si="46"/>
        <v>0</v>
      </c>
      <c r="J319" s="56">
        <f t="shared" si="47"/>
        <v>0</v>
      </c>
      <c r="K319" s="57" t="str">
        <f t="shared" si="48"/>
        <v>NA</v>
      </c>
      <c r="L319" s="57" t="str">
        <f t="shared" si="49"/>
        <v>NA</v>
      </c>
      <c r="M319" s="57" t="str">
        <f t="shared" si="50"/>
        <v>NA</v>
      </c>
      <c r="R319" s="53"/>
      <c r="S319" s="53"/>
      <c r="T319" s="53"/>
      <c r="U319" s="53"/>
      <c r="V319" s="53"/>
    </row>
    <row r="320" spans="1:22" s="51" customFormat="1" x14ac:dyDescent="0.2">
      <c r="B320" s="51" t="s">
        <v>233</v>
      </c>
      <c r="C320" s="51" t="s">
        <v>234</v>
      </c>
      <c r="D320" s="56">
        <v>11981.84</v>
      </c>
      <c r="E320" s="56">
        <v>11981.84</v>
      </c>
      <c r="F320" s="56">
        <v>0</v>
      </c>
      <c r="G320" s="56">
        <v>0</v>
      </c>
      <c r="H320" s="56">
        <v>0</v>
      </c>
      <c r="I320" s="56">
        <f t="shared" si="46"/>
        <v>0</v>
      </c>
      <c r="J320" s="56">
        <f t="shared" si="47"/>
        <v>11981.84</v>
      </c>
      <c r="K320" s="57">
        <f t="shared" si="48"/>
        <v>1</v>
      </c>
      <c r="L320" s="57">
        <f t="shared" si="49"/>
        <v>-1</v>
      </c>
      <c r="M320" s="57">
        <f t="shared" si="50"/>
        <v>-1</v>
      </c>
      <c r="R320" s="53"/>
      <c r="S320" s="53"/>
      <c r="T320" s="53"/>
      <c r="U320" s="53"/>
      <c r="V320" s="53"/>
    </row>
    <row r="321" spans="1:22" s="51" customFormat="1" x14ac:dyDescent="0.2">
      <c r="B321" s="51" t="s">
        <v>132</v>
      </c>
      <c r="C321" s="51" t="s">
        <v>133</v>
      </c>
      <c r="D321" s="56">
        <v>-587</v>
      </c>
      <c r="E321" s="56">
        <v>-587</v>
      </c>
      <c r="F321" s="56">
        <v>0</v>
      </c>
      <c r="G321" s="56">
        <v>172000</v>
      </c>
      <c r="H321" s="56">
        <v>0</v>
      </c>
      <c r="I321" s="56">
        <f t="shared" si="46"/>
        <v>172000</v>
      </c>
      <c r="J321" s="56">
        <f t="shared" si="47"/>
        <v>-172587</v>
      </c>
      <c r="K321" s="57">
        <f t="shared" si="48"/>
        <v>294.01533219761501</v>
      </c>
      <c r="L321" s="57">
        <f t="shared" si="49"/>
        <v>-1</v>
      </c>
      <c r="M321" s="57">
        <f t="shared" si="50"/>
        <v>-704.23679727427611</v>
      </c>
      <c r="R321" s="53"/>
      <c r="S321" s="53"/>
      <c r="T321" s="53"/>
      <c r="U321" s="53"/>
      <c r="V321" s="53"/>
    </row>
    <row r="322" spans="1:22" s="51" customFormat="1" x14ac:dyDescent="0.2">
      <c r="B322" s="51" t="s">
        <v>138</v>
      </c>
      <c r="C322" s="51" t="s">
        <v>139</v>
      </c>
      <c r="D322" s="56">
        <v>2835</v>
      </c>
      <c r="E322" s="56">
        <v>2835</v>
      </c>
      <c r="F322" s="56">
        <v>945</v>
      </c>
      <c r="G322" s="56">
        <v>1784.01</v>
      </c>
      <c r="H322" s="56">
        <v>0</v>
      </c>
      <c r="I322" s="56">
        <f t="shared" si="46"/>
        <v>1784.01</v>
      </c>
      <c r="J322" s="56">
        <f t="shared" si="47"/>
        <v>1050.99</v>
      </c>
      <c r="K322" s="57">
        <f t="shared" si="48"/>
        <v>0.37071957671957673</v>
      </c>
      <c r="L322" s="57">
        <f t="shared" si="49"/>
        <v>-0.66666666666666663</v>
      </c>
      <c r="M322" s="57">
        <f t="shared" si="50"/>
        <v>0.51027301587301588</v>
      </c>
      <c r="R322" s="53"/>
      <c r="S322" s="53"/>
      <c r="T322" s="53"/>
      <c r="U322" s="53"/>
      <c r="V322" s="53"/>
    </row>
    <row r="323" spans="1:22" s="51" customFormat="1" x14ac:dyDescent="0.2">
      <c r="B323" s="51" t="s">
        <v>140</v>
      </c>
      <c r="C323" s="51" t="s">
        <v>141</v>
      </c>
      <c r="D323" s="56">
        <v>0</v>
      </c>
      <c r="E323" s="56">
        <v>0</v>
      </c>
      <c r="F323" s="56">
        <v>47.93</v>
      </c>
      <c r="G323" s="56">
        <v>154.86000000000001</v>
      </c>
      <c r="H323" s="56">
        <v>0</v>
      </c>
      <c r="I323" s="56">
        <f t="shared" si="46"/>
        <v>154.86000000000001</v>
      </c>
      <c r="J323" s="56">
        <f t="shared" si="47"/>
        <v>-154.86000000000001</v>
      </c>
      <c r="K323" s="57" t="str">
        <f t="shared" si="48"/>
        <v>NA</v>
      </c>
      <c r="L323" s="57" t="str">
        <f t="shared" si="49"/>
        <v>NA</v>
      </c>
      <c r="M323" s="57" t="str">
        <f t="shared" si="50"/>
        <v>NA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142</v>
      </c>
      <c r="C324" s="51" t="s">
        <v>143</v>
      </c>
      <c r="D324" s="56">
        <v>2953</v>
      </c>
      <c r="E324" s="56">
        <v>2953</v>
      </c>
      <c r="F324" s="56">
        <v>751.28</v>
      </c>
      <c r="G324" s="56">
        <v>2253.84</v>
      </c>
      <c r="H324" s="56">
        <v>0</v>
      </c>
      <c r="I324" s="56">
        <f t="shared" si="46"/>
        <v>2253.84</v>
      </c>
      <c r="J324" s="56">
        <f t="shared" si="47"/>
        <v>699.15999999999985</v>
      </c>
      <c r="K324" s="57">
        <f t="shared" si="48"/>
        <v>0.23676261429055193</v>
      </c>
      <c r="L324" s="57">
        <f t="shared" si="49"/>
        <v>-0.74558753809685074</v>
      </c>
      <c r="M324" s="57">
        <f t="shared" si="50"/>
        <v>0.83176972570267527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156</v>
      </c>
      <c r="C325" s="51" t="s">
        <v>157</v>
      </c>
      <c r="D325" s="56">
        <v>412</v>
      </c>
      <c r="E325" s="56">
        <v>412</v>
      </c>
      <c r="F325" s="56">
        <v>75.2</v>
      </c>
      <c r="G325" s="56">
        <v>4353.7700000000004</v>
      </c>
      <c r="H325" s="56">
        <v>0</v>
      </c>
      <c r="I325" s="56">
        <f t="shared" si="46"/>
        <v>4353.7700000000004</v>
      </c>
      <c r="J325" s="56">
        <f t="shared" si="47"/>
        <v>-3941.7700000000004</v>
      </c>
      <c r="K325" s="57">
        <f t="shared" si="48"/>
        <v>-9.5674029126213611</v>
      </c>
      <c r="L325" s="57">
        <f t="shared" si="49"/>
        <v>-0.81747572815533986</v>
      </c>
      <c r="M325" s="57">
        <f t="shared" si="50"/>
        <v>24.361766990291262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158</v>
      </c>
      <c r="C326" s="51" t="s">
        <v>159</v>
      </c>
      <c r="D326" s="56">
        <v>26102645</v>
      </c>
      <c r="E326" s="56">
        <v>0</v>
      </c>
      <c r="F326" s="56">
        <v>0</v>
      </c>
      <c r="G326" s="56">
        <v>0</v>
      </c>
      <c r="H326" s="56">
        <v>0</v>
      </c>
      <c r="I326" s="56">
        <f t="shared" si="46"/>
        <v>0</v>
      </c>
      <c r="J326" s="56">
        <f t="shared" si="47"/>
        <v>0</v>
      </c>
      <c r="K326" s="57" t="str">
        <f t="shared" si="48"/>
        <v>NA</v>
      </c>
      <c r="L326" s="57" t="str">
        <f t="shared" si="49"/>
        <v>NA</v>
      </c>
      <c r="M326" s="57" t="str">
        <f t="shared" si="50"/>
        <v>NA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180</v>
      </c>
      <c r="C327" s="51" t="s">
        <v>181</v>
      </c>
      <c r="D327" s="56">
        <v>0</v>
      </c>
      <c r="E327" s="56">
        <v>6954.75</v>
      </c>
      <c r="F327" s="56">
        <v>850.11</v>
      </c>
      <c r="G327" s="56">
        <v>850.11</v>
      </c>
      <c r="H327" s="56">
        <v>0</v>
      </c>
      <c r="I327" s="56">
        <f t="shared" si="46"/>
        <v>850.11</v>
      </c>
      <c r="J327" s="56">
        <f t="shared" si="47"/>
        <v>6104.64</v>
      </c>
      <c r="K327" s="57">
        <f t="shared" si="48"/>
        <v>0.87776555591502214</v>
      </c>
      <c r="L327" s="57">
        <f t="shared" si="49"/>
        <v>-0.87776555591502214</v>
      </c>
      <c r="M327" s="57">
        <f t="shared" si="50"/>
        <v>-0.70663733419605301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184</v>
      </c>
      <c r="C328" s="51" t="s">
        <v>185</v>
      </c>
      <c r="D328" s="56"/>
      <c r="E328" s="56"/>
      <c r="F328" s="56">
        <v>0</v>
      </c>
      <c r="G328" s="56">
        <v>0</v>
      </c>
      <c r="H328" s="56">
        <v>0</v>
      </c>
      <c r="I328" s="56">
        <f t="shared" si="46"/>
        <v>0</v>
      </c>
      <c r="J328" s="56">
        <f t="shared" si="47"/>
        <v>0</v>
      </c>
      <c r="K328" s="57" t="str">
        <f t="shared" si="48"/>
        <v>NA</v>
      </c>
      <c r="L328" s="57" t="str">
        <f t="shared" si="49"/>
        <v>NA</v>
      </c>
      <c r="M328" s="57" t="str">
        <f t="shared" si="50"/>
        <v>NA</v>
      </c>
      <c r="R328" s="53"/>
      <c r="S328" s="53"/>
      <c r="T328" s="53"/>
      <c r="U328" s="53"/>
      <c r="V328" s="53"/>
    </row>
    <row r="329" spans="1:22" s="51" customFormat="1" x14ac:dyDescent="0.2">
      <c r="B329" s="51" t="s">
        <v>186</v>
      </c>
      <c r="C329" s="51" t="s">
        <v>187</v>
      </c>
      <c r="D329" s="56">
        <v>0</v>
      </c>
      <c r="E329" s="56">
        <v>14413.529999999999</v>
      </c>
      <c r="F329" s="56">
        <v>0</v>
      </c>
      <c r="G329" s="56">
        <v>26.37</v>
      </c>
      <c r="H329" s="56">
        <v>0</v>
      </c>
      <c r="I329" s="56">
        <f t="shared" si="46"/>
        <v>26.37</v>
      </c>
      <c r="J329" s="56">
        <f t="shared" si="47"/>
        <v>14387.159999999998</v>
      </c>
      <c r="K329" s="57">
        <f t="shared" si="48"/>
        <v>0.99817046899683837</v>
      </c>
      <c r="L329" s="57">
        <f t="shared" si="49"/>
        <v>-1</v>
      </c>
      <c r="M329" s="57">
        <f t="shared" si="50"/>
        <v>-0.9956091255924121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189</v>
      </c>
      <c r="C330" s="51" t="s">
        <v>190</v>
      </c>
      <c r="D330" s="56">
        <v>0</v>
      </c>
      <c r="E330" s="56">
        <v>27266.29</v>
      </c>
      <c r="F330" s="56">
        <v>0</v>
      </c>
      <c r="G330" s="56">
        <v>0</v>
      </c>
      <c r="H330" s="56">
        <v>0</v>
      </c>
      <c r="I330" s="56">
        <f t="shared" si="46"/>
        <v>0</v>
      </c>
      <c r="J330" s="56">
        <f t="shared" si="47"/>
        <v>27266.29</v>
      </c>
      <c r="K330" s="57">
        <f t="shared" si="48"/>
        <v>1</v>
      </c>
      <c r="L330" s="57">
        <f t="shared" si="49"/>
        <v>-1</v>
      </c>
      <c r="M330" s="57">
        <f t="shared" si="50"/>
        <v>-1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193</v>
      </c>
      <c r="C331" s="51" t="s">
        <v>194</v>
      </c>
      <c r="D331" s="56">
        <v>0</v>
      </c>
      <c r="E331" s="56">
        <v>44849.479999999996</v>
      </c>
      <c r="F331" s="56">
        <v>0</v>
      </c>
      <c r="G331" s="56">
        <v>3099.06</v>
      </c>
      <c r="H331" s="56">
        <v>0</v>
      </c>
      <c r="I331" s="56">
        <f t="shared" si="46"/>
        <v>3099.06</v>
      </c>
      <c r="J331" s="56">
        <f t="shared" si="47"/>
        <v>41750.42</v>
      </c>
      <c r="K331" s="57">
        <f t="shared" si="48"/>
        <v>0.93090087109148201</v>
      </c>
      <c r="L331" s="57">
        <f t="shared" si="49"/>
        <v>-1</v>
      </c>
      <c r="M331" s="57">
        <f t="shared" si="50"/>
        <v>-0.83416209061955682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197</v>
      </c>
      <c r="C332" s="51" t="s">
        <v>198</v>
      </c>
      <c r="D332" s="56">
        <v>0</v>
      </c>
      <c r="E332" s="56">
        <v>121400</v>
      </c>
      <c r="F332" s="56">
        <v>0</v>
      </c>
      <c r="G332" s="56">
        <v>0</v>
      </c>
      <c r="H332" s="56">
        <v>0</v>
      </c>
      <c r="I332" s="56">
        <f t="shared" si="46"/>
        <v>0</v>
      </c>
      <c r="J332" s="56">
        <f t="shared" si="47"/>
        <v>121400</v>
      </c>
      <c r="K332" s="57">
        <f t="shared" si="48"/>
        <v>1</v>
      </c>
      <c r="L332" s="57">
        <f t="shared" si="49"/>
        <v>-1</v>
      </c>
      <c r="M332" s="57">
        <f t="shared" si="50"/>
        <v>-1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205</v>
      </c>
      <c r="C333" s="51" t="s">
        <v>206</v>
      </c>
      <c r="D333" s="56">
        <v>0</v>
      </c>
      <c r="E333" s="56">
        <v>10000</v>
      </c>
      <c r="F333" s="56">
        <v>0</v>
      </c>
      <c r="G333" s="56">
        <v>0</v>
      </c>
      <c r="H333" s="56">
        <v>0</v>
      </c>
      <c r="I333" s="56">
        <f t="shared" si="46"/>
        <v>0</v>
      </c>
      <c r="J333" s="56">
        <f t="shared" si="47"/>
        <v>10000</v>
      </c>
      <c r="K333" s="57">
        <f t="shared" si="48"/>
        <v>1</v>
      </c>
      <c r="L333" s="57">
        <f t="shared" si="49"/>
        <v>-1</v>
      </c>
      <c r="M333" s="57">
        <f t="shared" si="50"/>
        <v>-1</v>
      </c>
      <c r="R333" s="53"/>
      <c r="S333" s="53"/>
      <c r="T333" s="53"/>
      <c r="U333" s="53"/>
      <c r="V333" s="53"/>
    </row>
    <row r="334" spans="1:22" s="51" customFormat="1" x14ac:dyDescent="0.2">
      <c r="B334" s="51" t="s">
        <v>211</v>
      </c>
      <c r="C334" s="51" t="s">
        <v>212</v>
      </c>
      <c r="D334" s="56">
        <v>0</v>
      </c>
      <c r="E334" s="56">
        <v>14050</v>
      </c>
      <c r="F334" s="56">
        <v>0</v>
      </c>
      <c r="G334" s="56">
        <v>0</v>
      </c>
      <c r="H334" s="56">
        <v>0</v>
      </c>
      <c r="I334" s="56">
        <f t="shared" si="46"/>
        <v>0</v>
      </c>
      <c r="J334" s="56">
        <f t="shared" si="47"/>
        <v>14050</v>
      </c>
      <c r="K334" s="57">
        <f t="shared" si="48"/>
        <v>1</v>
      </c>
      <c r="L334" s="57">
        <f t="shared" si="49"/>
        <v>-1</v>
      </c>
      <c r="M334" s="57">
        <f t="shared" si="50"/>
        <v>-1</v>
      </c>
      <c r="R334" s="53"/>
      <c r="S334" s="53"/>
      <c r="T334" s="53"/>
      <c r="U334" s="53"/>
      <c r="V334" s="53"/>
    </row>
    <row r="335" spans="1:22" s="51" customFormat="1" x14ac:dyDescent="0.2">
      <c r="B335" s="51" t="s">
        <v>215</v>
      </c>
      <c r="C335" s="51" t="s">
        <v>216</v>
      </c>
      <c r="D335" s="56">
        <v>0</v>
      </c>
      <c r="E335" s="56">
        <v>33572</v>
      </c>
      <c r="F335" s="56">
        <v>0</v>
      </c>
      <c r="G335" s="56">
        <v>33567</v>
      </c>
      <c r="H335" s="56">
        <v>0</v>
      </c>
      <c r="I335" s="56">
        <f t="shared" si="46"/>
        <v>33567</v>
      </c>
      <c r="J335" s="56">
        <f t="shared" si="47"/>
        <v>5</v>
      </c>
      <c r="K335" s="57">
        <f t="shared" si="48"/>
        <v>1.489336351721673E-4</v>
      </c>
      <c r="L335" s="57">
        <f t="shared" si="49"/>
        <v>-1</v>
      </c>
      <c r="M335" s="57">
        <f t="shared" si="50"/>
        <v>1.399642559275587</v>
      </c>
      <c r="R335" s="53"/>
      <c r="S335" s="53"/>
      <c r="T335" s="53"/>
      <c r="U335" s="53"/>
      <c r="V335" s="53"/>
    </row>
    <row r="336" spans="1:22" s="51" customFormat="1" x14ac:dyDescent="0.2">
      <c r="A336" s="63" t="s">
        <v>322</v>
      </c>
      <c r="B336" s="63"/>
      <c r="C336" s="63"/>
      <c r="D336" s="64">
        <v>26120239.84</v>
      </c>
      <c r="E336" s="64">
        <v>290100.89</v>
      </c>
      <c r="F336" s="64">
        <v>6429.69</v>
      </c>
      <c r="G336" s="64">
        <v>251866.50999999995</v>
      </c>
      <c r="H336" s="64">
        <v>0</v>
      </c>
      <c r="I336" s="64">
        <f t="shared" si="46"/>
        <v>251866.50999999995</v>
      </c>
      <c r="J336" s="64">
        <f t="shared" si="47"/>
        <v>38234.380000000063</v>
      </c>
      <c r="K336" s="65">
        <f t="shared" si="48"/>
        <v>0.13179683798970787</v>
      </c>
      <c r="L336" s="65">
        <f t="shared" si="49"/>
        <v>-0.97783636582431721</v>
      </c>
      <c r="M336" s="65">
        <f t="shared" si="50"/>
        <v>1.0836875888247011</v>
      </c>
      <c r="R336" s="53"/>
      <c r="S336" s="53"/>
      <c r="T336" s="53"/>
      <c r="U336" s="53"/>
      <c r="V336" s="53"/>
    </row>
    <row r="337" spans="1:22" s="51" customFormat="1" x14ac:dyDescent="0.2">
      <c r="A337" s="51" t="s">
        <v>323</v>
      </c>
      <c r="B337" s="51" t="s">
        <v>253</v>
      </c>
      <c r="C337" s="51" t="s">
        <v>254</v>
      </c>
      <c r="D337" s="56">
        <v>-294.13</v>
      </c>
      <c r="E337" s="56">
        <v>-294.13</v>
      </c>
      <c r="F337" s="56">
        <v>0</v>
      </c>
      <c r="G337" s="56">
        <v>0</v>
      </c>
      <c r="H337" s="56">
        <v>0</v>
      </c>
      <c r="I337" s="56">
        <f t="shared" si="46"/>
        <v>0</v>
      </c>
      <c r="J337" s="56">
        <f t="shared" si="47"/>
        <v>-294.13</v>
      </c>
      <c r="K337" s="57">
        <f t="shared" si="48"/>
        <v>1</v>
      </c>
      <c r="L337" s="57">
        <f t="shared" si="49"/>
        <v>-1</v>
      </c>
      <c r="M337" s="57">
        <f t="shared" si="50"/>
        <v>-1</v>
      </c>
      <c r="R337" s="53"/>
      <c r="S337" s="53"/>
      <c r="T337" s="53"/>
      <c r="U337" s="53"/>
      <c r="V337" s="53"/>
    </row>
    <row r="338" spans="1:22" s="51" customFormat="1" x14ac:dyDescent="0.2">
      <c r="B338" s="51" t="s">
        <v>318</v>
      </c>
      <c r="C338" s="51" t="s">
        <v>319</v>
      </c>
      <c r="D338" s="56">
        <v>0</v>
      </c>
      <c r="E338" s="56">
        <v>0</v>
      </c>
      <c r="F338" s="56">
        <v>0</v>
      </c>
      <c r="G338" s="56">
        <v>0</v>
      </c>
      <c r="H338" s="56">
        <v>0</v>
      </c>
      <c r="I338" s="56">
        <f t="shared" si="46"/>
        <v>0</v>
      </c>
      <c r="J338" s="56">
        <f t="shared" si="47"/>
        <v>0</v>
      </c>
      <c r="K338" s="57" t="str">
        <f t="shared" si="48"/>
        <v>NA</v>
      </c>
      <c r="L338" s="57" t="str">
        <f t="shared" si="49"/>
        <v>NA</v>
      </c>
      <c r="M338" s="57" t="str">
        <f t="shared" si="50"/>
        <v>NA</v>
      </c>
      <c r="R338" s="53"/>
      <c r="S338" s="53"/>
      <c r="T338" s="53"/>
      <c r="U338" s="53"/>
      <c r="V338" s="53"/>
    </row>
    <row r="339" spans="1:22" s="51" customFormat="1" x14ac:dyDescent="0.2">
      <c r="B339" s="51" t="s">
        <v>312</v>
      </c>
      <c r="C339" s="51" t="s">
        <v>313</v>
      </c>
      <c r="D339" s="56">
        <v>54804.999999999985</v>
      </c>
      <c r="E339" s="56">
        <v>63154.999999999985</v>
      </c>
      <c r="F339" s="56">
        <v>0</v>
      </c>
      <c r="G339" s="56">
        <v>0</v>
      </c>
      <c r="H339" s="56">
        <v>0</v>
      </c>
      <c r="I339" s="56">
        <f t="shared" si="46"/>
        <v>0</v>
      </c>
      <c r="J339" s="56">
        <f t="shared" si="47"/>
        <v>63154.999999999985</v>
      </c>
      <c r="K339" s="57">
        <f t="shared" si="48"/>
        <v>1</v>
      </c>
      <c r="L339" s="57">
        <f t="shared" si="49"/>
        <v>-1</v>
      </c>
      <c r="M339" s="57">
        <f t="shared" si="50"/>
        <v>-1</v>
      </c>
      <c r="R339" s="53"/>
      <c r="S339" s="53"/>
      <c r="T339" s="53"/>
      <c r="U339" s="53"/>
      <c r="V339" s="53"/>
    </row>
    <row r="340" spans="1:22" s="51" customFormat="1" x14ac:dyDescent="0.2">
      <c r="B340" s="51" t="s">
        <v>130</v>
      </c>
      <c r="C340" s="51" t="s">
        <v>131</v>
      </c>
      <c r="D340" s="56">
        <v>0</v>
      </c>
      <c r="E340" s="56">
        <v>0</v>
      </c>
      <c r="F340" s="56">
        <v>0</v>
      </c>
      <c r="G340" s="56">
        <v>0</v>
      </c>
      <c r="H340" s="56">
        <v>0</v>
      </c>
      <c r="I340" s="56">
        <f t="shared" si="46"/>
        <v>0</v>
      </c>
      <c r="J340" s="56">
        <f t="shared" si="47"/>
        <v>0</v>
      </c>
      <c r="K340" s="57" t="str">
        <f t="shared" si="48"/>
        <v>NA</v>
      </c>
      <c r="L340" s="57" t="str">
        <f t="shared" si="49"/>
        <v>NA</v>
      </c>
      <c r="M340" s="57" t="str">
        <f t="shared" si="50"/>
        <v>NA</v>
      </c>
      <c r="R340" s="53"/>
      <c r="S340" s="53"/>
      <c r="T340" s="53"/>
      <c r="U340" s="53"/>
      <c r="V340" s="53"/>
    </row>
    <row r="341" spans="1:22" s="51" customFormat="1" x14ac:dyDescent="0.2">
      <c r="B341" s="51" t="s">
        <v>233</v>
      </c>
      <c r="C341" s="51" t="s">
        <v>234</v>
      </c>
      <c r="D341" s="56">
        <v>0</v>
      </c>
      <c r="E341" s="56">
        <v>0</v>
      </c>
      <c r="F341" s="56">
        <v>0</v>
      </c>
      <c r="G341" s="56">
        <v>0</v>
      </c>
      <c r="H341" s="56">
        <v>0</v>
      </c>
      <c r="I341" s="56">
        <f t="shared" si="46"/>
        <v>0</v>
      </c>
      <c r="J341" s="56">
        <f t="shared" si="47"/>
        <v>0</v>
      </c>
      <c r="K341" s="57" t="str">
        <f t="shared" si="48"/>
        <v>NA</v>
      </c>
      <c r="L341" s="57" t="str">
        <f t="shared" si="49"/>
        <v>NA</v>
      </c>
      <c r="M341" s="57" t="str">
        <f t="shared" si="50"/>
        <v>NA</v>
      </c>
      <c r="R341" s="53"/>
      <c r="S341" s="53"/>
      <c r="T341" s="53"/>
      <c r="U341" s="53"/>
      <c r="V341" s="53"/>
    </row>
    <row r="342" spans="1:22" s="51" customFormat="1" x14ac:dyDescent="0.2">
      <c r="B342" s="51" t="s">
        <v>132</v>
      </c>
      <c r="C342" s="51" t="s">
        <v>133</v>
      </c>
      <c r="D342" s="56">
        <v>2444000</v>
      </c>
      <c r="E342" s="56">
        <v>6884795.3799999999</v>
      </c>
      <c r="F342" s="56">
        <v>260</v>
      </c>
      <c r="G342" s="56">
        <v>2685816.53</v>
      </c>
      <c r="H342" s="56">
        <v>0</v>
      </c>
      <c r="I342" s="56">
        <f t="shared" si="46"/>
        <v>2685816.53</v>
      </c>
      <c r="J342" s="56">
        <f t="shared" si="47"/>
        <v>4198978.8499999996</v>
      </c>
      <c r="K342" s="57">
        <f t="shared" si="48"/>
        <v>0.60989159709783558</v>
      </c>
      <c r="L342" s="57">
        <f t="shared" si="49"/>
        <v>-0.99996223562420528</v>
      </c>
      <c r="M342" s="57">
        <f t="shared" si="50"/>
        <v>-6.3739833034805543E-2</v>
      </c>
      <c r="R342" s="53"/>
      <c r="S342" s="53"/>
      <c r="T342" s="53"/>
      <c r="U342" s="53"/>
      <c r="V342" s="53"/>
    </row>
    <row r="343" spans="1:22" s="51" customFormat="1" x14ac:dyDescent="0.2">
      <c r="B343" s="51" t="s">
        <v>138</v>
      </c>
      <c r="C343" s="51" t="s">
        <v>139</v>
      </c>
      <c r="D343" s="56">
        <v>0</v>
      </c>
      <c r="E343" s="56">
        <v>0</v>
      </c>
      <c r="F343" s="56">
        <v>0</v>
      </c>
      <c r="G343" s="56">
        <v>0</v>
      </c>
      <c r="H343" s="56">
        <v>0</v>
      </c>
      <c r="I343" s="56">
        <f t="shared" si="46"/>
        <v>0</v>
      </c>
      <c r="J343" s="56">
        <f t="shared" si="47"/>
        <v>0</v>
      </c>
      <c r="K343" s="57" t="str">
        <f t="shared" si="48"/>
        <v>NA</v>
      </c>
      <c r="L343" s="57" t="str">
        <f t="shared" si="49"/>
        <v>NA</v>
      </c>
      <c r="M343" s="57" t="str">
        <f t="shared" si="50"/>
        <v>NA</v>
      </c>
      <c r="R343" s="53"/>
      <c r="S343" s="53"/>
      <c r="T343" s="53"/>
      <c r="U343" s="53"/>
      <c r="V343" s="53"/>
    </row>
    <row r="344" spans="1:22" s="51" customFormat="1" x14ac:dyDescent="0.2">
      <c r="B344" s="51" t="s">
        <v>142</v>
      </c>
      <c r="C344" s="51" t="s">
        <v>143</v>
      </c>
      <c r="D344" s="56">
        <v>0</v>
      </c>
      <c r="E344" s="56">
        <v>0</v>
      </c>
      <c r="F344" s="56">
        <v>0</v>
      </c>
      <c r="G344" s="56">
        <v>0</v>
      </c>
      <c r="H344" s="56">
        <v>0</v>
      </c>
      <c r="I344" s="56">
        <f t="shared" si="46"/>
        <v>0</v>
      </c>
      <c r="J344" s="56">
        <f t="shared" si="47"/>
        <v>0</v>
      </c>
      <c r="K344" s="57" t="str">
        <f t="shared" si="48"/>
        <v>NA</v>
      </c>
      <c r="L344" s="57" t="str">
        <f t="shared" si="49"/>
        <v>NA</v>
      </c>
      <c r="M344" s="57" t="str">
        <f t="shared" si="50"/>
        <v>NA</v>
      </c>
      <c r="R344" s="53"/>
      <c r="S344" s="53"/>
      <c r="T344" s="53"/>
      <c r="U344" s="53"/>
      <c r="V344" s="53"/>
    </row>
    <row r="345" spans="1:22" s="51" customFormat="1" x14ac:dyDescent="0.2">
      <c r="B345" s="51" t="s">
        <v>156</v>
      </c>
      <c r="C345" s="51" t="s">
        <v>157</v>
      </c>
      <c r="D345" s="56">
        <v>66408.759999999995</v>
      </c>
      <c r="E345" s="56">
        <v>330334.19999999995</v>
      </c>
      <c r="F345" s="56">
        <v>6.89</v>
      </c>
      <c r="G345" s="56">
        <v>161716.37000000002</v>
      </c>
      <c r="H345" s="56">
        <v>0</v>
      </c>
      <c r="I345" s="56">
        <f t="shared" si="46"/>
        <v>161716.37000000002</v>
      </c>
      <c r="J345" s="56">
        <f t="shared" si="47"/>
        <v>168617.82999999993</v>
      </c>
      <c r="K345" s="57">
        <f t="shared" si="48"/>
        <v>0.51044617844594942</v>
      </c>
      <c r="L345" s="57">
        <f t="shared" si="49"/>
        <v>-0.9999791423352471</v>
      </c>
      <c r="M345" s="57">
        <f t="shared" si="50"/>
        <v>0.17492917172972142</v>
      </c>
      <c r="R345" s="53"/>
      <c r="S345" s="53"/>
      <c r="T345" s="53"/>
      <c r="U345" s="53"/>
      <c r="V345" s="53"/>
    </row>
    <row r="346" spans="1:22" s="51" customFormat="1" x14ac:dyDescent="0.2">
      <c r="B346" s="51" t="s">
        <v>158</v>
      </c>
      <c r="C346" s="51" t="s">
        <v>159</v>
      </c>
      <c r="D346" s="56">
        <v>27373820.289999999</v>
      </c>
      <c r="E346" s="56">
        <v>5728913.790000001</v>
      </c>
      <c r="F346" s="56">
        <v>0</v>
      </c>
      <c r="G346" s="56">
        <v>90226.5</v>
      </c>
      <c r="H346" s="56">
        <v>1696600</v>
      </c>
      <c r="I346" s="56">
        <f t="shared" si="46"/>
        <v>1786826.5</v>
      </c>
      <c r="J346" s="56">
        <f t="shared" si="47"/>
        <v>3942087.290000001</v>
      </c>
      <c r="K346" s="57">
        <f t="shared" si="48"/>
        <v>0.68810378974126618</v>
      </c>
      <c r="L346" s="57">
        <f t="shared" si="49"/>
        <v>-1</v>
      </c>
      <c r="M346" s="57">
        <f t="shared" si="50"/>
        <v>-0.96220163054679164</v>
      </c>
      <c r="R346" s="53"/>
      <c r="S346" s="53"/>
      <c r="T346" s="53"/>
      <c r="U346" s="53"/>
      <c r="V346" s="53"/>
    </row>
    <row r="347" spans="1:22" s="51" customFormat="1" x14ac:dyDescent="0.2">
      <c r="B347" s="51" t="s">
        <v>336</v>
      </c>
      <c r="C347" s="51" t="s">
        <v>337</v>
      </c>
      <c r="D347" s="56">
        <v>50000</v>
      </c>
      <c r="E347" s="56">
        <v>0</v>
      </c>
      <c r="F347" s="56">
        <v>0</v>
      </c>
      <c r="G347" s="56">
        <v>0</v>
      </c>
      <c r="H347" s="56">
        <v>0</v>
      </c>
      <c r="I347" s="56">
        <f t="shared" si="46"/>
        <v>0</v>
      </c>
      <c r="J347" s="56">
        <f t="shared" si="47"/>
        <v>0</v>
      </c>
      <c r="K347" s="57" t="str">
        <f t="shared" si="48"/>
        <v>NA</v>
      </c>
      <c r="L347" s="57" t="str">
        <f t="shared" si="49"/>
        <v>NA</v>
      </c>
      <c r="M347" s="57" t="str">
        <f t="shared" si="50"/>
        <v>NA</v>
      </c>
      <c r="R347" s="53"/>
      <c r="S347" s="53"/>
      <c r="T347" s="53"/>
      <c r="U347" s="53"/>
      <c r="V347" s="53"/>
    </row>
    <row r="348" spans="1:22" s="51" customFormat="1" x14ac:dyDescent="0.2">
      <c r="B348" s="51" t="s">
        <v>166</v>
      </c>
      <c r="C348" s="51" t="s">
        <v>167</v>
      </c>
      <c r="D348" s="56">
        <v>7945000</v>
      </c>
      <c r="E348" s="56">
        <v>0</v>
      </c>
      <c r="F348" s="56">
        <v>0</v>
      </c>
      <c r="G348" s="56">
        <v>0</v>
      </c>
      <c r="H348" s="56">
        <v>285</v>
      </c>
      <c r="I348" s="56">
        <f t="shared" si="46"/>
        <v>285</v>
      </c>
      <c r="J348" s="56">
        <f t="shared" si="47"/>
        <v>-285</v>
      </c>
      <c r="K348" s="57" t="str">
        <f t="shared" si="48"/>
        <v>NA</v>
      </c>
      <c r="L348" s="57" t="str">
        <f t="shared" si="49"/>
        <v>NA</v>
      </c>
      <c r="M348" s="57" t="str">
        <f t="shared" si="50"/>
        <v>NA</v>
      </c>
      <c r="R348" s="53"/>
      <c r="S348" s="53"/>
      <c r="T348" s="53"/>
      <c r="U348" s="53"/>
      <c r="V348" s="53"/>
    </row>
    <row r="349" spans="1:22" s="51" customFormat="1" x14ac:dyDescent="0.2">
      <c r="B349" s="51" t="s">
        <v>342</v>
      </c>
      <c r="C349" s="51" t="s">
        <v>343</v>
      </c>
      <c r="D349" s="56">
        <v>0</v>
      </c>
      <c r="E349" s="56">
        <v>0</v>
      </c>
      <c r="F349" s="56">
        <v>0</v>
      </c>
      <c r="G349" s="56">
        <v>0</v>
      </c>
      <c r="H349" s="56">
        <v>0</v>
      </c>
      <c r="I349" s="56">
        <f t="shared" si="46"/>
        <v>0</v>
      </c>
      <c r="J349" s="56">
        <f t="shared" si="47"/>
        <v>0</v>
      </c>
      <c r="K349" s="57" t="str">
        <f t="shared" si="48"/>
        <v>NA</v>
      </c>
      <c r="L349" s="57" t="str">
        <f t="shared" si="49"/>
        <v>NA</v>
      </c>
      <c r="M349" s="57" t="str">
        <f t="shared" si="50"/>
        <v>NA</v>
      </c>
      <c r="R349" s="53"/>
      <c r="S349" s="53"/>
      <c r="T349" s="53"/>
      <c r="U349" s="53"/>
      <c r="V349" s="53"/>
    </row>
    <row r="350" spans="1:22" s="51" customFormat="1" x14ac:dyDescent="0.2">
      <c r="B350" s="51" t="s">
        <v>350</v>
      </c>
      <c r="C350" s="51" t="s">
        <v>351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f t="shared" si="46"/>
        <v>0</v>
      </c>
      <c r="J350" s="56">
        <f t="shared" si="47"/>
        <v>0</v>
      </c>
      <c r="K350" s="57" t="str">
        <f t="shared" si="48"/>
        <v>NA</v>
      </c>
      <c r="L350" s="57" t="str">
        <f t="shared" si="49"/>
        <v>NA</v>
      </c>
      <c r="M350" s="57" t="str">
        <f t="shared" si="50"/>
        <v>NA</v>
      </c>
      <c r="R350" s="53"/>
      <c r="S350" s="53"/>
      <c r="T350" s="53"/>
      <c r="U350" s="53"/>
      <c r="V350" s="53"/>
    </row>
    <row r="351" spans="1:22" s="51" customFormat="1" x14ac:dyDescent="0.2">
      <c r="B351" s="51" t="s">
        <v>366</v>
      </c>
      <c r="C351" s="51" t="s">
        <v>367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f t="shared" si="46"/>
        <v>0</v>
      </c>
      <c r="J351" s="56">
        <f t="shared" si="47"/>
        <v>0</v>
      </c>
      <c r="K351" s="57" t="str">
        <f t="shared" si="48"/>
        <v>NA</v>
      </c>
      <c r="L351" s="57" t="str">
        <f t="shared" si="49"/>
        <v>NA</v>
      </c>
      <c r="M351" s="57" t="str">
        <f t="shared" si="50"/>
        <v>NA</v>
      </c>
      <c r="R351" s="53"/>
      <c r="S351" s="53"/>
      <c r="T351" s="53"/>
      <c r="U351" s="53"/>
      <c r="V351" s="53"/>
    </row>
    <row r="352" spans="1:22" s="51" customFormat="1" x14ac:dyDescent="0.2">
      <c r="B352" s="51" t="s">
        <v>241</v>
      </c>
      <c r="C352" s="51" t="s">
        <v>242</v>
      </c>
      <c r="D352" s="56">
        <v>3750000</v>
      </c>
      <c r="E352" s="56">
        <v>7442643</v>
      </c>
      <c r="F352" s="56">
        <v>0</v>
      </c>
      <c r="G352" s="56">
        <v>0</v>
      </c>
      <c r="H352" s="56">
        <v>0</v>
      </c>
      <c r="I352" s="56">
        <f t="shared" si="46"/>
        <v>0</v>
      </c>
      <c r="J352" s="56">
        <f t="shared" si="47"/>
        <v>7442643</v>
      </c>
      <c r="K352" s="57">
        <f t="shared" si="48"/>
        <v>1</v>
      </c>
      <c r="L352" s="57">
        <f t="shared" si="49"/>
        <v>-1</v>
      </c>
      <c r="M352" s="57">
        <f t="shared" si="50"/>
        <v>-1</v>
      </c>
      <c r="R352" s="53"/>
      <c r="S352" s="53"/>
      <c r="T352" s="53"/>
      <c r="U352" s="53"/>
      <c r="V352" s="53"/>
    </row>
    <row r="353" spans="1:22" s="51" customFormat="1" x14ac:dyDescent="0.2">
      <c r="B353" s="51" t="s">
        <v>168</v>
      </c>
      <c r="C353" s="51" t="s">
        <v>169</v>
      </c>
      <c r="D353" s="56">
        <v>0</v>
      </c>
      <c r="E353" s="56">
        <v>42080</v>
      </c>
      <c r="F353" s="56">
        <v>0</v>
      </c>
      <c r="G353" s="56">
        <v>42080</v>
      </c>
      <c r="H353" s="56">
        <v>0</v>
      </c>
      <c r="I353" s="56">
        <f t="shared" si="46"/>
        <v>42080</v>
      </c>
      <c r="J353" s="56">
        <f t="shared" si="47"/>
        <v>0</v>
      </c>
      <c r="K353" s="57">
        <f t="shared" si="48"/>
        <v>0</v>
      </c>
      <c r="L353" s="57">
        <f t="shared" si="49"/>
        <v>-1</v>
      </c>
      <c r="M353" s="57">
        <f t="shared" si="50"/>
        <v>1.4000000000000001</v>
      </c>
      <c r="R353" s="53"/>
      <c r="S353" s="53"/>
      <c r="T353" s="53"/>
      <c r="U353" s="53"/>
      <c r="V353" s="53"/>
    </row>
    <row r="354" spans="1:22" s="51" customFormat="1" x14ac:dyDescent="0.2">
      <c r="B354" s="51" t="s">
        <v>174</v>
      </c>
      <c r="C354" s="51" t="s">
        <v>175</v>
      </c>
      <c r="D354" s="56">
        <v>0</v>
      </c>
      <c r="E354" s="56">
        <v>1141050</v>
      </c>
      <c r="F354" s="56">
        <v>0</v>
      </c>
      <c r="G354" s="56">
        <v>0</v>
      </c>
      <c r="H354" s="56">
        <v>0</v>
      </c>
      <c r="I354" s="56">
        <f t="shared" si="46"/>
        <v>0</v>
      </c>
      <c r="J354" s="56">
        <f t="shared" si="47"/>
        <v>1141050</v>
      </c>
      <c r="K354" s="57">
        <f t="shared" si="48"/>
        <v>1</v>
      </c>
      <c r="L354" s="57">
        <f t="shared" si="49"/>
        <v>-1</v>
      </c>
      <c r="M354" s="57">
        <f t="shared" si="50"/>
        <v>-1</v>
      </c>
      <c r="R354" s="53"/>
      <c r="S354" s="53"/>
      <c r="T354" s="53"/>
      <c r="U354" s="53"/>
      <c r="V354" s="53"/>
    </row>
    <row r="355" spans="1:22" s="51" customFormat="1" x14ac:dyDescent="0.2">
      <c r="B355" s="51" t="s">
        <v>186</v>
      </c>
      <c r="C355" s="51" t="s">
        <v>187</v>
      </c>
      <c r="D355" s="56">
        <v>26817594.460000001</v>
      </c>
      <c r="E355" s="56">
        <v>29632374.890000001</v>
      </c>
      <c r="F355" s="56">
        <v>0</v>
      </c>
      <c r="G355" s="56">
        <v>6769.37</v>
      </c>
      <c r="H355" s="56">
        <v>106897.34999999999</v>
      </c>
      <c r="I355" s="56">
        <f t="shared" si="46"/>
        <v>113666.71999999999</v>
      </c>
      <c r="J355" s="56">
        <f t="shared" si="47"/>
        <v>29518708.170000002</v>
      </c>
      <c r="K355" s="57">
        <f t="shared" si="48"/>
        <v>0.99616410360553453</v>
      </c>
      <c r="L355" s="57">
        <f t="shared" si="49"/>
        <v>-1</v>
      </c>
      <c r="M355" s="57">
        <f t="shared" si="50"/>
        <v>-0.99945173182843738</v>
      </c>
      <c r="R355" s="53"/>
      <c r="S355" s="53"/>
      <c r="T355" s="53"/>
      <c r="U355" s="53"/>
      <c r="V355" s="53"/>
    </row>
    <row r="356" spans="1:22" s="51" customFormat="1" x14ac:dyDescent="0.2">
      <c r="B356" s="51" t="s">
        <v>189</v>
      </c>
      <c r="C356" s="51" t="s">
        <v>190</v>
      </c>
      <c r="D356" s="56">
        <v>0</v>
      </c>
      <c r="E356" s="56">
        <v>75</v>
      </c>
      <c r="F356" s="56">
        <v>0</v>
      </c>
      <c r="G356" s="56">
        <v>0</v>
      </c>
      <c r="H356" s="56">
        <v>0</v>
      </c>
      <c r="I356" s="56">
        <f t="shared" si="46"/>
        <v>0</v>
      </c>
      <c r="J356" s="56">
        <f t="shared" si="47"/>
        <v>75</v>
      </c>
      <c r="K356" s="57">
        <f t="shared" si="48"/>
        <v>1</v>
      </c>
      <c r="L356" s="57">
        <f t="shared" si="49"/>
        <v>-1</v>
      </c>
      <c r="M356" s="57">
        <f t="shared" si="50"/>
        <v>-1</v>
      </c>
      <c r="R356" s="53"/>
      <c r="S356" s="53"/>
      <c r="T356" s="53"/>
      <c r="U356" s="53"/>
      <c r="V356" s="53"/>
    </row>
    <row r="357" spans="1:22" s="51" customFormat="1" x14ac:dyDescent="0.2">
      <c r="B357" s="51" t="s">
        <v>193</v>
      </c>
      <c r="C357" s="51" t="s">
        <v>194</v>
      </c>
      <c r="D357" s="56">
        <v>3054967.17</v>
      </c>
      <c r="E357" s="56">
        <v>3552517.6300000004</v>
      </c>
      <c r="F357" s="56">
        <v>0</v>
      </c>
      <c r="G357" s="56">
        <v>0</v>
      </c>
      <c r="H357" s="56">
        <v>0</v>
      </c>
      <c r="I357" s="56">
        <f t="shared" si="46"/>
        <v>0</v>
      </c>
      <c r="J357" s="56">
        <f t="shared" si="47"/>
        <v>3552517.6300000004</v>
      </c>
      <c r="K357" s="57">
        <f t="shared" si="48"/>
        <v>1</v>
      </c>
      <c r="L357" s="57">
        <f t="shared" si="49"/>
        <v>-1</v>
      </c>
      <c r="M357" s="57">
        <f t="shared" si="50"/>
        <v>-1</v>
      </c>
      <c r="R357" s="53"/>
      <c r="S357" s="53"/>
      <c r="T357" s="53"/>
      <c r="U357" s="53"/>
      <c r="V357" s="53"/>
    </row>
    <row r="358" spans="1:22" s="51" customFormat="1" x14ac:dyDescent="0.2">
      <c r="B358" s="51" t="s">
        <v>197</v>
      </c>
      <c r="C358" s="51" t="s">
        <v>198</v>
      </c>
      <c r="D358" s="56">
        <v>0</v>
      </c>
      <c r="E358" s="56">
        <v>1858781.05</v>
      </c>
      <c r="F358" s="56">
        <v>0</v>
      </c>
      <c r="G358" s="56">
        <v>0</v>
      </c>
      <c r="H358" s="56">
        <v>0</v>
      </c>
      <c r="I358" s="56">
        <f t="shared" si="46"/>
        <v>0</v>
      </c>
      <c r="J358" s="56">
        <f t="shared" si="47"/>
        <v>1858781.05</v>
      </c>
      <c r="K358" s="57">
        <f t="shared" si="48"/>
        <v>1</v>
      </c>
      <c r="L358" s="57">
        <f t="shared" si="49"/>
        <v>-1</v>
      </c>
      <c r="M358" s="57">
        <f t="shared" si="50"/>
        <v>-1</v>
      </c>
      <c r="R358" s="53"/>
      <c r="S358" s="53"/>
      <c r="T358" s="53"/>
      <c r="U358" s="53"/>
      <c r="V358" s="53"/>
    </row>
    <row r="359" spans="1:22" s="51" customFormat="1" x14ac:dyDescent="0.2">
      <c r="B359" s="51" t="s">
        <v>261</v>
      </c>
      <c r="C359" s="51" t="s">
        <v>262</v>
      </c>
      <c r="D359" s="56">
        <v>7204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46"/>
        <v>0</v>
      </c>
      <c r="J359" s="56">
        <f t="shared" si="47"/>
        <v>0</v>
      </c>
      <c r="K359" s="57" t="str">
        <f t="shared" si="48"/>
        <v>NA</v>
      </c>
      <c r="L359" s="57" t="str">
        <f t="shared" si="49"/>
        <v>NA</v>
      </c>
      <c r="M359" s="57" t="str">
        <f t="shared" si="50"/>
        <v>NA</v>
      </c>
      <c r="R359" s="53"/>
      <c r="S359" s="53"/>
      <c r="T359" s="53"/>
      <c r="U359" s="53"/>
      <c r="V359" s="53"/>
    </row>
    <row r="360" spans="1:22" s="51" customFormat="1" x14ac:dyDescent="0.2">
      <c r="B360" s="51" t="s">
        <v>207</v>
      </c>
      <c r="C360" s="51" t="s">
        <v>208</v>
      </c>
      <c r="D360" s="56">
        <v>0</v>
      </c>
      <c r="E360" s="56">
        <v>39000</v>
      </c>
      <c r="F360" s="56">
        <v>0</v>
      </c>
      <c r="G360" s="56">
        <v>0</v>
      </c>
      <c r="H360" s="56">
        <v>0</v>
      </c>
      <c r="I360" s="56">
        <f t="shared" si="46"/>
        <v>0</v>
      </c>
      <c r="J360" s="56">
        <f t="shared" si="47"/>
        <v>39000</v>
      </c>
      <c r="K360" s="57">
        <f t="shared" si="48"/>
        <v>1</v>
      </c>
      <c r="L360" s="57">
        <f t="shared" si="49"/>
        <v>-1</v>
      </c>
      <c r="M360" s="57">
        <f t="shared" si="50"/>
        <v>-1</v>
      </c>
      <c r="R360" s="53"/>
      <c r="S360" s="53"/>
      <c r="T360" s="53"/>
      <c r="U360" s="53"/>
      <c r="V360" s="53"/>
    </row>
    <row r="361" spans="1:22" s="51" customFormat="1" x14ac:dyDescent="0.2">
      <c r="B361" s="51" t="s">
        <v>209</v>
      </c>
      <c r="C361" s="51" t="s">
        <v>210</v>
      </c>
      <c r="D361" s="56">
        <v>0</v>
      </c>
      <c r="E361" s="56">
        <v>411131</v>
      </c>
      <c r="F361" s="56">
        <v>0</v>
      </c>
      <c r="G361" s="56">
        <v>100309</v>
      </c>
      <c r="H361" s="56">
        <v>0</v>
      </c>
      <c r="I361" s="56">
        <f t="shared" si="46"/>
        <v>100309</v>
      </c>
      <c r="J361" s="56">
        <f t="shared" si="47"/>
        <v>310822</v>
      </c>
      <c r="K361" s="57">
        <f t="shared" si="48"/>
        <v>0.75601693863999553</v>
      </c>
      <c r="L361" s="57">
        <f t="shared" si="49"/>
        <v>-1</v>
      </c>
      <c r="M361" s="57">
        <f t="shared" si="50"/>
        <v>-0.41444065273598918</v>
      </c>
      <c r="R361" s="53"/>
      <c r="S361" s="53"/>
      <c r="T361" s="53"/>
      <c r="U361" s="53"/>
      <c r="V361" s="53"/>
    </row>
    <row r="362" spans="1:22" s="51" customFormat="1" x14ac:dyDescent="0.2">
      <c r="B362" s="51" t="s">
        <v>211</v>
      </c>
      <c r="C362" s="51" t="s">
        <v>212</v>
      </c>
      <c r="D362" s="56">
        <v>3750000</v>
      </c>
      <c r="E362" s="56">
        <v>0</v>
      </c>
      <c r="F362" s="56">
        <v>0</v>
      </c>
      <c r="G362" s="56">
        <v>0</v>
      </c>
      <c r="H362" s="56">
        <v>24041.439999999999</v>
      </c>
      <c r="I362" s="56">
        <f t="shared" si="46"/>
        <v>24041.439999999999</v>
      </c>
      <c r="J362" s="56">
        <f t="shared" si="47"/>
        <v>-24041.439999999999</v>
      </c>
      <c r="K362" s="57" t="str">
        <f t="shared" si="48"/>
        <v>NA</v>
      </c>
      <c r="L362" s="57" t="str">
        <f t="shared" si="49"/>
        <v>NA</v>
      </c>
      <c r="M362" s="57" t="str">
        <f t="shared" si="50"/>
        <v>NA</v>
      </c>
      <c r="R362" s="53"/>
      <c r="S362" s="53"/>
      <c r="T362" s="53"/>
      <c r="U362" s="53"/>
      <c r="V362" s="53"/>
    </row>
    <row r="363" spans="1:22" s="51" customFormat="1" x14ac:dyDescent="0.2">
      <c r="B363" s="51" t="s">
        <v>213</v>
      </c>
      <c r="C363" s="51" t="s">
        <v>214</v>
      </c>
      <c r="D363" s="56">
        <v>-55995</v>
      </c>
      <c r="E363" s="56">
        <v>0</v>
      </c>
      <c r="F363" s="56">
        <v>0</v>
      </c>
      <c r="G363" s="56">
        <v>0</v>
      </c>
      <c r="H363" s="56">
        <v>1050</v>
      </c>
      <c r="I363" s="56">
        <f t="shared" si="46"/>
        <v>1050</v>
      </c>
      <c r="J363" s="56">
        <f t="shared" si="47"/>
        <v>-1050</v>
      </c>
      <c r="K363" s="57" t="str">
        <f t="shared" si="48"/>
        <v>NA</v>
      </c>
      <c r="L363" s="57" t="str">
        <f t="shared" si="49"/>
        <v>NA</v>
      </c>
      <c r="M363" s="57" t="str">
        <f t="shared" si="50"/>
        <v>NA</v>
      </c>
      <c r="R363" s="53"/>
      <c r="S363" s="53"/>
      <c r="T363" s="53"/>
      <c r="U363" s="53"/>
      <c r="V363" s="53"/>
    </row>
    <row r="364" spans="1:22" s="51" customFormat="1" x14ac:dyDescent="0.2">
      <c r="B364" s="51" t="s">
        <v>215</v>
      </c>
      <c r="C364" s="51" t="s">
        <v>216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46"/>
        <v>0</v>
      </c>
      <c r="J364" s="56">
        <f t="shared" si="47"/>
        <v>0</v>
      </c>
      <c r="K364" s="57" t="str">
        <f t="shared" si="48"/>
        <v>NA</v>
      </c>
      <c r="L364" s="57" t="str">
        <f t="shared" si="49"/>
        <v>NA</v>
      </c>
      <c r="M364" s="57" t="str">
        <f t="shared" si="50"/>
        <v>NA</v>
      </c>
      <c r="R364" s="53"/>
      <c r="S364" s="53"/>
      <c r="T364" s="53"/>
      <c r="U364" s="53"/>
      <c r="V364" s="53"/>
    </row>
    <row r="365" spans="1:22" s="51" customFormat="1" x14ac:dyDescent="0.2">
      <c r="A365" s="63" t="s">
        <v>386</v>
      </c>
      <c r="B365" s="63"/>
      <c r="C365" s="63"/>
      <c r="D365" s="64">
        <v>75257510.549999997</v>
      </c>
      <c r="E365" s="64">
        <v>57126556.810000002</v>
      </c>
      <c r="F365" s="64">
        <v>266.89</v>
      </c>
      <c r="G365" s="64">
        <v>3086917.77</v>
      </c>
      <c r="H365" s="64">
        <v>1828873.79</v>
      </c>
      <c r="I365" s="64">
        <f t="shared" si="46"/>
        <v>4915791.5600000005</v>
      </c>
      <c r="J365" s="64">
        <f t="shared" si="47"/>
        <v>52210765.25</v>
      </c>
      <c r="K365" s="65">
        <f t="shared" si="48"/>
        <v>0.91394910117986505</v>
      </c>
      <c r="L365" s="65">
        <f t="shared" si="49"/>
        <v>-0.99999532809231106</v>
      </c>
      <c r="M365" s="65">
        <f t="shared" si="50"/>
        <v>-0.87031245953365211</v>
      </c>
      <c r="R365" s="53"/>
      <c r="S365" s="53"/>
      <c r="T365" s="53"/>
      <c r="U365" s="53"/>
      <c r="V365" s="53"/>
    </row>
    <row r="366" spans="1:22" s="51" customFormat="1" x14ac:dyDescent="0.2">
      <c r="A366" s="51" t="s">
        <v>387</v>
      </c>
      <c r="B366" s="51" t="s">
        <v>108</v>
      </c>
      <c r="C366" s="51" t="s">
        <v>109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f t="shared" si="46"/>
        <v>0</v>
      </c>
      <c r="J366" s="56">
        <f t="shared" si="47"/>
        <v>0</v>
      </c>
      <c r="K366" s="57" t="str">
        <f t="shared" si="48"/>
        <v>NA</v>
      </c>
      <c r="L366" s="57" t="str">
        <f t="shared" si="49"/>
        <v>NA</v>
      </c>
      <c r="M366" s="57" t="str">
        <f t="shared" si="50"/>
        <v>NA</v>
      </c>
      <c r="R366" s="53"/>
      <c r="S366" s="53"/>
      <c r="T366" s="53"/>
      <c r="U366" s="53"/>
      <c r="V366" s="53"/>
    </row>
    <row r="367" spans="1:22" s="51" customFormat="1" x14ac:dyDescent="0.2">
      <c r="B367" s="51" t="s">
        <v>253</v>
      </c>
      <c r="C367" s="51" t="s">
        <v>254</v>
      </c>
      <c r="D367" s="56">
        <v>869009.82</v>
      </c>
      <c r="E367" s="56">
        <v>1518943.57</v>
      </c>
      <c r="F367" s="56">
        <v>972.31</v>
      </c>
      <c r="G367" s="56">
        <v>167642.43</v>
      </c>
      <c r="H367" s="56">
        <v>187190.75</v>
      </c>
      <c r="I367" s="56">
        <f t="shared" si="46"/>
        <v>354833.18</v>
      </c>
      <c r="J367" s="56">
        <f t="shared" si="47"/>
        <v>1164110.3900000001</v>
      </c>
      <c r="K367" s="57">
        <f t="shared" si="48"/>
        <v>0.76639475816734925</v>
      </c>
      <c r="L367" s="57">
        <f t="shared" si="49"/>
        <v>-0.99935987747062915</v>
      </c>
      <c r="M367" s="57">
        <f t="shared" si="50"/>
        <v>-0.73511732763054527</v>
      </c>
      <c r="R367" s="53"/>
      <c r="S367" s="53"/>
      <c r="T367" s="53"/>
      <c r="U367" s="53"/>
      <c r="V367" s="53"/>
    </row>
    <row r="368" spans="1:22" s="51" customFormat="1" x14ac:dyDescent="0.2">
      <c r="B368" s="51" t="s">
        <v>318</v>
      </c>
      <c r="C368" s="51" t="s">
        <v>319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46"/>
        <v>0</v>
      </c>
      <c r="J368" s="56">
        <f t="shared" si="47"/>
        <v>0</v>
      </c>
      <c r="K368" s="57" t="str">
        <f t="shared" si="48"/>
        <v>NA</v>
      </c>
      <c r="L368" s="57" t="str">
        <f t="shared" si="49"/>
        <v>NA</v>
      </c>
      <c r="M368" s="57" t="str">
        <f t="shared" si="50"/>
        <v>NA</v>
      </c>
      <c r="R368" s="53"/>
      <c r="S368" s="53"/>
      <c r="T368" s="53"/>
      <c r="U368" s="53"/>
      <c r="V368" s="53"/>
    </row>
    <row r="369" spans="2:22" s="51" customFormat="1" x14ac:dyDescent="0.2">
      <c r="B369" s="51" t="s">
        <v>312</v>
      </c>
      <c r="C369" s="51" t="s">
        <v>313</v>
      </c>
      <c r="D369" s="56">
        <v>0</v>
      </c>
      <c r="E369" s="56">
        <v>0</v>
      </c>
      <c r="F369" s="56">
        <v>0</v>
      </c>
      <c r="G369" s="56">
        <v>0</v>
      </c>
      <c r="H369" s="56">
        <v>0</v>
      </c>
      <c r="I369" s="56">
        <f t="shared" si="46"/>
        <v>0</v>
      </c>
      <c r="J369" s="56">
        <f t="shared" si="47"/>
        <v>0</v>
      </c>
      <c r="K369" s="57" t="str">
        <f t="shared" si="48"/>
        <v>NA</v>
      </c>
      <c r="L369" s="57" t="str">
        <f t="shared" si="49"/>
        <v>NA</v>
      </c>
      <c r="M369" s="57" t="str">
        <f t="shared" si="50"/>
        <v>NA</v>
      </c>
      <c r="R369" s="53"/>
      <c r="S369" s="53"/>
      <c r="T369" s="53"/>
      <c r="U369" s="53"/>
      <c r="V369" s="53"/>
    </row>
    <row r="370" spans="2:22" s="51" customFormat="1" x14ac:dyDescent="0.2">
      <c r="B370" s="51" t="s">
        <v>130</v>
      </c>
      <c r="C370" s="51" t="s">
        <v>131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46"/>
        <v>0</v>
      </c>
      <c r="J370" s="56">
        <f t="shared" si="47"/>
        <v>0</v>
      </c>
      <c r="K370" s="57" t="str">
        <f t="shared" si="48"/>
        <v>NA</v>
      </c>
      <c r="L370" s="57" t="str">
        <f t="shared" si="49"/>
        <v>NA</v>
      </c>
      <c r="M370" s="57" t="str">
        <f t="shared" si="50"/>
        <v>NA</v>
      </c>
      <c r="R370" s="53"/>
      <c r="S370" s="53"/>
      <c r="T370" s="53"/>
      <c r="U370" s="53"/>
      <c r="V370" s="53"/>
    </row>
    <row r="371" spans="2:22" s="51" customFormat="1" x14ac:dyDescent="0.2">
      <c r="B371" s="51" t="s">
        <v>233</v>
      </c>
      <c r="C371" s="51" t="s">
        <v>234</v>
      </c>
      <c r="D371" s="56">
        <v>0</v>
      </c>
      <c r="E371" s="56">
        <v>10000</v>
      </c>
      <c r="F371" s="56">
        <v>0</v>
      </c>
      <c r="G371" s="56">
        <v>0</v>
      </c>
      <c r="H371" s="56">
        <v>0</v>
      </c>
      <c r="I371" s="56">
        <f t="shared" si="46"/>
        <v>0</v>
      </c>
      <c r="J371" s="56">
        <f t="shared" si="47"/>
        <v>10000</v>
      </c>
      <c r="K371" s="57">
        <f t="shared" si="48"/>
        <v>1</v>
      </c>
      <c r="L371" s="57">
        <f t="shared" si="49"/>
        <v>-1</v>
      </c>
      <c r="M371" s="57">
        <f t="shared" si="50"/>
        <v>-1</v>
      </c>
      <c r="R371" s="53"/>
      <c r="S371" s="53"/>
      <c r="T371" s="53"/>
      <c r="U371" s="53"/>
      <c r="V371" s="53"/>
    </row>
    <row r="372" spans="2:22" s="51" customFormat="1" x14ac:dyDescent="0.2">
      <c r="B372" s="51" t="s">
        <v>132</v>
      </c>
      <c r="C372" s="51" t="s">
        <v>133</v>
      </c>
      <c r="D372" s="56">
        <v>1300000</v>
      </c>
      <c r="E372" s="56">
        <v>4323449.07</v>
      </c>
      <c r="F372" s="56">
        <v>0</v>
      </c>
      <c r="G372" s="56">
        <v>1617624.11</v>
      </c>
      <c r="H372" s="56">
        <v>0</v>
      </c>
      <c r="I372" s="56">
        <f t="shared" si="46"/>
        <v>1617624.11</v>
      </c>
      <c r="J372" s="56">
        <f t="shared" si="47"/>
        <v>2705824.96</v>
      </c>
      <c r="K372" s="57">
        <f t="shared" si="48"/>
        <v>0.62584869537968213</v>
      </c>
      <c r="L372" s="57">
        <f t="shared" si="49"/>
        <v>-1</v>
      </c>
      <c r="M372" s="57">
        <f t="shared" si="50"/>
        <v>-0.1020368689112372</v>
      </c>
      <c r="R372" s="53"/>
      <c r="S372" s="53"/>
      <c r="T372" s="53"/>
      <c r="U372" s="53"/>
      <c r="V372" s="53"/>
    </row>
    <row r="373" spans="2:22" s="51" customFormat="1" x14ac:dyDescent="0.2">
      <c r="B373" s="51" t="s">
        <v>138</v>
      </c>
      <c r="C373" s="51" t="s">
        <v>139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46"/>
        <v>0</v>
      </c>
      <c r="J373" s="56">
        <f t="shared" si="47"/>
        <v>0</v>
      </c>
      <c r="K373" s="57" t="str">
        <f t="shared" si="48"/>
        <v>NA</v>
      </c>
      <c r="L373" s="57" t="str">
        <f t="shared" si="49"/>
        <v>NA</v>
      </c>
      <c r="M373" s="57" t="str">
        <f t="shared" si="50"/>
        <v>NA</v>
      </c>
      <c r="R373" s="53"/>
      <c r="S373" s="53"/>
      <c r="T373" s="53"/>
      <c r="U373" s="53"/>
      <c r="V373" s="53"/>
    </row>
    <row r="374" spans="2:22" s="51" customFormat="1" x14ac:dyDescent="0.2">
      <c r="B374" s="51" t="s">
        <v>142</v>
      </c>
      <c r="C374" s="51" t="s">
        <v>143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46"/>
        <v>0</v>
      </c>
      <c r="J374" s="56">
        <f t="shared" si="47"/>
        <v>0</v>
      </c>
      <c r="K374" s="57" t="str">
        <f t="shared" si="48"/>
        <v>NA</v>
      </c>
      <c r="L374" s="57" t="str">
        <f t="shared" si="49"/>
        <v>NA</v>
      </c>
      <c r="M374" s="57" t="str">
        <f t="shared" si="50"/>
        <v>NA</v>
      </c>
      <c r="R374" s="53"/>
      <c r="S374" s="53"/>
      <c r="T374" s="53"/>
      <c r="U374" s="53"/>
      <c r="V374" s="53"/>
    </row>
    <row r="375" spans="2:22" s="51" customFormat="1" x14ac:dyDescent="0.2">
      <c r="B375" s="51" t="s">
        <v>156</v>
      </c>
      <c r="C375" s="51" t="s">
        <v>157</v>
      </c>
      <c r="D375" s="56">
        <v>111653.75999999998</v>
      </c>
      <c r="E375" s="56">
        <v>345361.03</v>
      </c>
      <c r="F375" s="56">
        <v>12.23</v>
      </c>
      <c r="G375" s="56">
        <v>114595.43</v>
      </c>
      <c r="H375" s="56">
        <v>0</v>
      </c>
      <c r="I375" s="56">
        <f t="shared" si="46"/>
        <v>114595.43</v>
      </c>
      <c r="J375" s="56">
        <f t="shared" si="47"/>
        <v>230765.60000000003</v>
      </c>
      <c r="K375" s="57">
        <f t="shared" si="48"/>
        <v>0.66818656407180632</v>
      </c>
      <c r="L375" s="57">
        <f t="shared" si="49"/>
        <v>-0.99996458778224062</v>
      </c>
      <c r="M375" s="57">
        <f t="shared" si="50"/>
        <v>-0.20364775377233504</v>
      </c>
      <c r="R375" s="53"/>
      <c r="S375" s="53"/>
      <c r="T375" s="53"/>
      <c r="U375" s="53"/>
      <c r="V375" s="53"/>
    </row>
    <row r="376" spans="2:22" s="51" customFormat="1" x14ac:dyDescent="0.2">
      <c r="B376" s="51" t="s">
        <v>158</v>
      </c>
      <c r="C376" s="51" t="s">
        <v>159</v>
      </c>
      <c r="D376" s="56">
        <v>26145767.559999999</v>
      </c>
      <c r="E376" s="56">
        <v>43405.56</v>
      </c>
      <c r="F376" s="56">
        <v>0</v>
      </c>
      <c r="G376" s="56">
        <v>0</v>
      </c>
      <c r="H376" s="56">
        <v>167.95</v>
      </c>
      <c r="I376" s="56">
        <f t="shared" si="46"/>
        <v>167.95</v>
      </c>
      <c r="J376" s="56">
        <f t="shared" si="47"/>
        <v>43237.61</v>
      </c>
      <c r="K376" s="57">
        <f t="shared" si="48"/>
        <v>0.99613068003269634</v>
      </c>
      <c r="L376" s="57">
        <f t="shared" si="49"/>
        <v>-1</v>
      </c>
      <c r="M376" s="57">
        <f t="shared" si="50"/>
        <v>-1</v>
      </c>
      <c r="R376" s="53"/>
      <c r="S376" s="53"/>
      <c r="T376" s="53"/>
      <c r="U376" s="53"/>
      <c r="V376" s="53"/>
    </row>
    <row r="377" spans="2:22" s="51" customFormat="1" x14ac:dyDescent="0.2">
      <c r="B377" s="51" t="s">
        <v>166</v>
      </c>
      <c r="C377" s="51" t="s">
        <v>167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46"/>
        <v>0</v>
      </c>
      <c r="J377" s="56">
        <f t="shared" si="47"/>
        <v>0</v>
      </c>
      <c r="K377" s="57" t="str">
        <f t="shared" si="48"/>
        <v>NA</v>
      </c>
      <c r="L377" s="57" t="str">
        <f t="shared" si="49"/>
        <v>NA</v>
      </c>
      <c r="M377" s="57" t="str">
        <f t="shared" si="50"/>
        <v>NA</v>
      </c>
      <c r="R377" s="53"/>
      <c r="S377" s="53"/>
      <c r="T377" s="53"/>
      <c r="U377" s="53"/>
      <c r="V377" s="53"/>
    </row>
    <row r="378" spans="2:22" s="51" customFormat="1" x14ac:dyDescent="0.2">
      <c r="B378" s="51" t="s">
        <v>245</v>
      </c>
      <c r="C378" s="51" t="s">
        <v>246</v>
      </c>
      <c r="D378" s="56">
        <v>100622.3</v>
      </c>
      <c r="E378" s="56">
        <v>81622.3</v>
      </c>
      <c r="F378" s="56">
        <v>0</v>
      </c>
      <c r="G378" s="56">
        <v>0</v>
      </c>
      <c r="H378" s="56">
        <v>4233</v>
      </c>
      <c r="I378" s="56">
        <f t="shared" si="46"/>
        <v>4233</v>
      </c>
      <c r="J378" s="56">
        <f t="shared" si="47"/>
        <v>77389.3</v>
      </c>
      <c r="K378" s="57">
        <f t="shared" si="48"/>
        <v>0.94813917275058412</v>
      </c>
      <c r="L378" s="57">
        <f t="shared" si="49"/>
        <v>-1</v>
      </c>
      <c r="M378" s="57">
        <f t="shared" si="50"/>
        <v>-1</v>
      </c>
      <c r="R378" s="53"/>
      <c r="S378" s="53"/>
      <c r="T378" s="53"/>
      <c r="U378" s="53"/>
      <c r="V378" s="53"/>
    </row>
    <row r="379" spans="2:22" s="51" customFormat="1" x14ac:dyDescent="0.2">
      <c r="B379" s="51" t="s">
        <v>280</v>
      </c>
      <c r="C379" s="51" t="s">
        <v>281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46"/>
        <v>0</v>
      </c>
      <c r="J379" s="56">
        <f t="shared" si="47"/>
        <v>0</v>
      </c>
      <c r="K379" s="57" t="str">
        <f t="shared" si="48"/>
        <v>NA</v>
      </c>
      <c r="L379" s="57" t="str">
        <f t="shared" si="49"/>
        <v>NA</v>
      </c>
      <c r="M379" s="57" t="str">
        <f t="shared" si="50"/>
        <v>NA</v>
      </c>
      <c r="R379" s="53"/>
      <c r="S379" s="53"/>
      <c r="T379" s="53"/>
      <c r="U379" s="53"/>
      <c r="V379" s="53"/>
    </row>
    <row r="380" spans="2:22" s="51" customFormat="1" x14ac:dyDescent="0.2">
      <c r="B380" s="51" t="s">
        <v>180</v>
      </c>
      <c r="C380" s="51" t="s">
        <v>181</v>
      </c>
      <c r="D380" s="56">
        <v>800</v>
      </c>
      <c r="E380" s="56">
        <v>800</v>
      </c>
      <c r="F380" s="56">
        <v>0</v>
      </c>
      <c r="G380" s="56">
        <v>0</v>
      </c>
      <c r="H380" s="56">
        <v>0</v>
      </c>
      <c r="I380" s="56">
        <f t="shared" si="46"/>
        <v>0</v>
      </c>
      <c r="J380" s="56">
        <f t="shared" si="47"/>
        <v>800</v>
      </c>
      <c r="K380" s="57">
        <f t="shared" si="48"/>
        <v>1</v>
      </c>
      <c r="L380" s="57">
        <f t="shared" si="49"/>
        <v>-1</v>
      </c>
      <c r="M380" s="57">
        <f t="shared" si="50"/>
        <v>-1</v>
      </c>
      <c r="R380" s="53"/>
      <c r="S380" s="53"/>
      <c r="T380" s="53"/>
      <c r="U380" s="53"/>
      <c r="V380" s="53"/>
    </row>
    <row r="381" spans="2:22" s="51" customFormat="1" x14ac:dyDescent="0.2">
      <c r="B381" s="51" t="s">
        <v>184</v>
      </c>
      <c r="C381" s="51" t="s">
        <v>185</v>
      </c>
      <c r="D381" s="56">
        <v>728445.91999999993</v>
      </c>
      <c r="E381" s="56">
        <v>499869.92</v>
      </c>
      <c r="F381" s="56">
        <v>0</v>
      </c>
      <c r="G381" s="56">
        <v>4920</v>
      </c>
      <c r="H381" s="56">
        <v>4920</v>
      </c>
      <c r="I381" s="56">
        <f t="shared" si="46"/>
        <v>9840</v>
      </c>
      <c r="J381" s="56">
        <f t="shared" si="47"/>
        <v>490029.92</v>
      </c>
      <c r="K381" s="57">
        <f t="shared" si="48"/>
        <v>0.98031487871884748</v>
      </c>
      <c r="L381" s="57">
        <f t="shared" si="49"/>
        <v>-1</v>
      </c>
      <c r="M381" s="57">
        <f t="shared" si="50"/>
        <v>-0.97637785446261705</v>
      </c>
      <c r="R381" s="53"/>
      <c r="S381" s="53"/>
      <c r="T381" s="53"/>
      <c r="U381" s="53"/>
      <c r="V381" s="53"/>
    </row>
    <row r="382" spans="2:22" s="51" customFormat="1" x14ac:dyDescent="0.2">
      <c r="B382" s="51" t="s">
        <v>186</v>
      </c>
      <c r="C382" s="51" t="s">
        <v>187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f t="shared" si="46"/>
        <v>0</v>
      </c>
      <c r="J382" s="56">
        <f t="shared" si="47"/>
        <v>0</v>
      </c>
      <c r="K382" s="57" t="str">
        <f t="shared" si="48"/>
        <v>NA</v>
      </c>
      <c r="L382" s="57" t="str">
        <f t="shared" si="49"/>
        <v>NA</v>
      </c>
      <c r="M382" s="57" t="str">
        <f t="shared" si="50"/>
        <v>NA</v>
      </c>
      <c r="R382" s="53"/>
      <c r="S382" s="53"/>
      <c r="T382" s="53"/>
      <c r="U382" s="53"/>
      <c r="V382" s="53"/>
    </row>
    <row r="383" spans="2:22" s="51" customFormat="1" x14ac:dyDescent="0.2">
      <c r="B383" s="51" t="s">
        <v>261</v>
      </c>
      <c r="C383" s="51" t="s">
        <v>262</v>
      </c>
      <c r="D383" s="56">
        <v>640712.79</v>
      </c>
      <c r="E383" s="56">
        <v>877642.16</v>
      </c>
      <c r="F383" s="56">
        <v>156</v>
      </c>
      <c r="G383" s="56">
        <v>116760.97</v>
      </c>
      <c r="H383" s="56">
        <v>105426.51</v>
      </c>
      <c r="I383" s="56">
        <f t="shared" si="46"/>
        <v>222187.47999999998</v>
      </c>
      <c r="J383" s="56">
        <f t="shared" si="47"/>
        <v>655454.68000000005</v>
      </c>
      <c r="K383" s="57">
        <f t="shared" si="48"/>
        <v>0.74683590861222993</v>
      </c>
      <c r="L383" s="57">
        <f t="shared" si="49"/>
        <v>-0.99982225101857003</v>
      </c>
      <c r="M383" s="57">
        <f t="shared" si="50"/>
        <v>-0.68070548479576232</v>
      </c>
      <c r="R383" s="53"/>
      <c r="S383" s="53"/>
      <c r="T383" s="53"/>
      <c r="U383" s="53"/>
      <c r="V383" s="53"/>
    </row>
    <row r="384" spans="2:22" s="51" customFormat="1" x14ac:dyDescent="0.2">
      <c r="B384" s="51" t="s">
        <v>211</v>
      </c>
      <c r="C384" s="51" t="s">
        <v>212</v>
      </c>
      <c r="D384" s="56">
        <v>0</v>
      </c>
      <c r="E384" s="56">
        <v>20653717.949999999</v>
      </c>
      <c r="F384" s="56">
        <v>136975.95000000001</v>
      </c>
      <c r="G384" s="56">
        <v>350049.65</v>
      </c>
      <c r="H384" s="56">
        <v>4412564.5</v>
      </c>
      <c r="I384" s="56">
        <f t="shared" si="46"/>
        <v>4762614.1500000004</v>
      </c>
      <c r="J384" s="56">
        <f t="shared" si="47"/>
        <v>15891103.799999999</v>
      </c>
      <c r="K384" s="57">
        <f t="shared" si="48"/>
        <v>0.76940644965087268</v>
      </c>
      <c r="L384" s="57">
        <f t="shared" si="49"/>
        <v>-0.99336797615172234</v>
      </c>
      <c r="M384" s="57">
        <f t="shared" si="50"/>
        <v>-0.95932358706389709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390</v>
      </c>
      <c r="C385" s="51" t="s">
        <v>391</v>
      </c>
      <c r="D385" s="56"/>
      <c r="E385" s="56"/>
      <c r="F385" s="56">
        <v>0</v>
      </c>
      <c r="G385" s="56">
        <v>0</v>
      </c>
      <c r="H385" s="56">
        <v>0</v>
      </c>
      <c r="I385" s="56">
        <f t="shared" si="46"/>
        <v>0</v>
      </c>
      <c r="J385" s="56">
        <f t="shared" si="47"/>
        <v>0</v>
      </c>
      <c r="K385" s="57" t="str">
        <f t="shared" si="48"/>
        <v>NA</v>
      </c>
      <c r="L385" s="57" t="str">
        <f t="shared" si="49"/>
        <v>NA</v>
      </c>
      <c r="M385" s="57" t="str">
        <f t="shared" si="50"/>
        <v>NA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215</v>
      </c>
      <c r="C386" s="51" t="s">
        <v>216</v>
      </c>
      <c r="D386" s="56"/>
      <c r="E386" s="56"/>
      <c r="F386" s="56">
        <v>0</v>
      </c>
      <c r="G386" s="56">
        <v>0</v>
      </c>
      <c r="H386" s="56">
        <v>0</v>
      </c>
      <c r="I386" s="56">
        <f t="shared" si="46"/>
        <v>0</v>
      </c>
      <c r="J386" s="56">
        <f t="shared" si="47"/>
        <v>0</v>
      </c>
      <c r="K386" s="57" t="str">
        <f t="shared" si="48"/>
        <v>NA</v>
      </c>
      <c r="L386" s="57" t="str">
        <f t="shared" si="49"/>
        <v>NA</v>
      </c>
      <c r="M386" s="57" t="str">
        <f t="shared" si="50"/>
        <v>NA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453</v>
      </c>
      <c r="C387" s="51" t="s">
        <v>454</v>
      </c>
      <c r="D387" s="56">
        <v>0</v>
      </c>
      <c r="E387" s="56">
        <v>0</v>
      </c>
      <c r="F387" s="56">
        <v>0</v>
      </c>
      <c r="G387" s="56">
        <v>0</v>
      </c>
      <c r="H387" s="56">
        <v>0</v>
      </c>
      <c r="I387" s="56">
        <f t="shared" si="46"/>
        <v>0</v>
      </c>
      <c r="J387" s="56">
        <f t="shared" si="47"/>
        <v>0</v>
      </c>
      <c r="K387" s="57" t="str">
        <f t="shared" si="48"/>
        <v>NA</v>
      </c>
      <c r="L387" s="57" t="str">
        <f t="shared" si="49"/>
        <v>NA</v>
      </c>
      <c r="M387" s="57" t="str">
        <f t="shared" si="50"/>
        <v>NA</v>
      </c>
      <c r="R387" s="53"/>
      <c r="S387" s="53"/>
      <c r="T387" s="53"/>
      <c r="U387" s="53"/>
      <c r="V387" s="53"/>
    </row>
    <row r="388" spans="1:22" s="51" customFormat="1" x14ac:dyDescent="0.2">
      <c r="A388" s="63" t="s">
        <v>394</v>
      </c>
      <c r="B388" s="63"/>
      <c r="C388" s="63"/>
      <c r="D388" s="64">
        <v>29897012.149999999</v>
      </c>
      <c r="E388" s="64">
        <v>28354811.559999999</v>
      </c>
      <c r="F388" s="64">
        <v>138116.49000000002</v>
      </c>
      <c r="G388" s="64">
        <v>2371592.59</v>
      </c>
      <c r="H388" s="64">
        <v>4714502.71</v>
      </c>
      <c r="I388" s="64">
        <f t="shared" si="46"/>
        <v>7086095.2999999998</v>
      </c>
      <c r="J388" s="64">
        <f t="shared" si="47"/>
        <v>21268716.259999998</v>
      </c>
      <c r="K388" s="65">
        <f t="shared" si="48"/>
        <v>0.75009196287531243</v>
      </c>
      <c r="L388" s="65">
        <f t="shared" si="49"/>
        <v>-0.99512899284455703</v>
      </c>
      <c r="M388" s="65">
        <f t="shared" si="50"/>
        <v>-0.79926432577568507</v>
      </c>
      <c r="R388" s="53"/>
      <c r="S388" s="53"/>
      <c r="T388" s="53"/>
      <c r="U388" s="53"/>
      <c r="V388" s="53"/>
    </row>
    <row r="389" spans="1:22" s="51" customFormat="1" x14ac:dyDescent="0.2">
      <c r="A389" s="51" t="s">
        <v>395</v>
      </c>
      <c r="B389" s="51" t="s">
        <v>108</v>
      </c>
      <c r="C389" s="51" t="s">
        <v>109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f t="shared" si="46"/>
        <v>0</v>
      </c>
      <c r="J389" s="56">
        <f t="shared" si="47"/>
        <v>0</v>
      </c>
      <c r="K389" s="57" t="str">
        <f t="shared" si="48"/>
        <v>NA</v>
      </c>
      <c r="L389" s="57" t="str">
        <f t="shared" si="49"/>
        <v>NA</v>
      </c>
      <c r="M389" s="57" t="str">
        <f t="shared" si="50"/>
        <v>NA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251</v>
      </c>
      <c r="C390" s="51" t="s">
        <v>252</v>
      </c>
      <c r="D390" s="56">
        <v>0</v>
      </c>
      <c r="E390" s="56">
        <v>0</v>
      </c>
      <c r="F390" s="56">
        <v>0</v>
      </c>
      <c r="G390" s="56">
        <v>0</v>
      </c>
      <c r="H390" s="56">
        <v>0</v>
      </c>
      <c r="I390" s="56">
        <f t="shared" si="46"/>
        <v>0</v>
      </c>
      <c r="J390" s="56">
        <f t="shared" si="47"/>
        <v>0</v>
      </c>
      <c r="K390" s="57" t="str">
        <f t="shared" si="48"/>
        <v>NA</v>
      </c>
      <c r="L390" s="57" t="str">
        <f t="shared" si="49"/>
        <v>NA</v>
      </c>
      <c r="M390" s="57" t="str">
        <f t="shared" si="50"/>
        <v>NA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118</v>
      </c>
      <c r="C391" s="51" t="s">
        <v>119</v>
      </c>
      <c r="D391" s="56">
        <v>0</v>
      </c>
      <c r="E391" s="56">
        <v>0</v>
      </c>
      <c r="F391" s="56">
        <v>0</v>
      </c>
      <c r="G391" s="56">
        <v>0</v>
      </c>
      <c r="H391" s="56">
        <v>0</v>
      </c>
      <c r="I391" s="56">
        <f t="shared" si="46"/>
        <v>0</v>
      </c>
      <c r="J391" s="56">
        <f t="shared" si="47"/>
        <v>0</v>
      </c>
      <c r="K391" s="57" t="str">
        <f t="shared" si="48"/>
        <v>NA</v>
      </c>
      <c r="L391" s="57" t="str">
        <f t="shared" si="49"/>
        <v>NA</v>
      </c>
      <c r="M391" s="57" t="str">
        <f t="shared" si="50"/>
        <v>NA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396</v>
      </c>
      <c r="C392" s="51" t="s">
        <v>397</v>
      </c>
      <c r="D392" s="56">
        <v>0</v>
      </c>
      <c r="E392" s="56">
        <v>0</v>
      </c>
      <c r="F392" s="56">
        <v>0</v>
      </c>
      <c r="G392" s="56">
        <v>0</v>
      </c>
      <c r="H392" s="56">
        <v>0</v>
      </c>
      <c r="I392" s="56">
        <f t="shared" si="46"/>
        <v>0</v>
      </c>
      <c r="J392" s="56">
        <f t="shared" si="47"/>
        <v>0</v>
      </c>
      <c r="K392" s="57" t="str">
        <f t="shared" si="48"/>
        <v>NA</v>
      </c>
      <c r="L392" s="57" t="str">
        <f t="shared" si="49"/>
        <v>NA</v>
      </c>
      <c r="M392" s="57" t="str">
        <f t="shared" si="50"/>
        <v>NA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130</v>
      </c>
      <c r="C393" s="51" t="s">
        <v>131</v>
      </c>
      <c r="D393" s="56">
        <v>195340</v>
      </c>
      <c r="E393" s="56">
        <v>195340</v>
      </c>
      <c r="F393" s="56">
        <v>0</v>
      </c>
      <c r="G393" s="56">
        <v>0</v>
      </c>
      <c r="H393" s="56">
        <v>0</v>
      </c>
      <c r="I393" s="56">
        <f t="shared" si="46"/>
        <v>0</v>
      </c>
      <c r="J393" s="56">
        <f t="shared" si="47"/>
        <v>195340</v>
      </c>
      <c r="K393" s="57">
        <f t="shared" si="48"/>
        <v>1</v>
      </c>
      <c r="L393" s="57">
        <f t="shared" si="49"/>
        <v>-1</v>
      </c>
      <c r="M393" s="57">
        <f t="shared" si="50"/>
        <v>-1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233</v>
      </c>
      <c r="C394" s="51" t="s">
        <v>234</v>
      </c>
      <c r="D394" s="56">
        <v>47933.380000000005</v>
      </c>
      <c r="E394" s="56">
        <v>47933.380000000005</v>
      </c>
      <c r="F394" s="56">
        <v>6055.93</v>
      </c>
      <c r="G394" s="56">
        <v>74908.399999999994</v>
      </c>
      <c r="H394" s="56">
        <v>0</v>
      </c>
      <c r="I394" s="56">
        <f t="shared" si="46"/>
        <v>74908.399999999994</v>
      </c>
      <c r="J394" s="56">
        <f t="shared" si="47"/>
        <v>-26975.01999999999</v>
      </c>
      <c r="K394" s="57">
        <f t="shared" si="48"/>
        <v>-0.56276064821633665</v>
      </c>
      <c r="L394" s="57">
        <f t="shared" si="49"/>
        <v>-0.87365944149984831</v>
      </c>
      <c r="M394" s="57">
        <f t="shared" si="50"/>
        <v>2.7506255557192079</v>
      </c>
      <c r="R394" s="53"/>
      <c r="S394" s="53"/>
      <c r="T394" s="53"/>
      <c r="U394" s="53"/>
      <c r="V394" s="53"/>
    </row>
    <row r="395" spans="1:22" s="51" customFormat="1" x14ac:dyDescent="0.2">
      <c r="B395" s="51" t="s">
        <v>132</v>
      </c>
      <c r="C395" s="51" t="s">
        <v>133</v>
      </c>
      <c r="D395" s="56">
        <v>42239798.5</v>
      </c>
      <c r="E395" s="56">
        <v>1483560.2299999997</v>
      </c>
      <c r="F395" s="56">
        <v>23442.5</v>
      </c>
      <c r="G395" s="56">
        <v>365442.5</v>
      </c>
      <c r="H395" s="56">
        <v>0</v>
      </c>
      <c r="I395" s="56">
        <f t="shared" si="46"/>
        <v>365442.5</v>
      </c>
      <c r="J395" s="56">
        <f t="shared" si="47"/>
        <v>1118117.7299999997</v>
      </c>
      <c r="K395" s="57">
        <f t="shared" si="48"/>
        <v>0.75367194899798573</v>
      </c>
      <c r="L395" s="57">
        <f t="shared" si="49"/>
        <v>-0.98419848447946057</v>
      </c>
      <c r="M395" s="57">
        <f t="shared" si="50"/>
        <v>-0.40881267759516565</v>
      </c>
      <c r="R395" s="53"/>
      <c r="S395" s="53"/>
      <c r="T395" s="53"/>
      <c r="U395" s="53"/>
      <c r="V395" s="53"/>
    </row>
    <row r="396" spans="1:22" s="51" customFormat="1" x14ac:dyDescent="0.2">
      <c r="B396" s="51" t="s">
        <v>134</v>
      </c>
      <c r="C396" s="51" t="s">
        <v>135</v>
      </c>
      <c r="D396" s="56">
        <v>0</v>
      </c>
      <c r="E396" s="56">
        <v>0</v>
      </c>
      <c r="F396" s="56">
        <v>0</v>
      </c>
      <c r="G396" s="56">
        <v>0</v>
      </c>
      <c r="H396" s="56">
        <v>0</v>
      </c>
      <c r="I396" s="56">
        <f t="shared" si="46"/>
        <v>0</v>
      </c>
      <c r="J396" s="56">
        <f t="shared" si="47"/>
        <v>0</v>
      </c>
      <c r="K396" s="57" t="str">
        <f t="shared" si="48"/>
        <v>NA</v>
      </c>
      <c r="L396" s="57" t="str">
        <f t="shared" si="49"/>
        <v>NA</v>
      </c>
      <c r="M396" s="57" t="str">
        <f t="shared" si="50"/>
        <v>NA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138</v>
      </c>
      <c r="C397" s="51" t="s">
        <v>139</v>
      </c>
      <c r="D397" s="56">
        <v>104885</v>
      </c>
      <c r="E397" s="56">
        <v>104885</v>
      </c>
      <c r="F397" s="56">
        <v>945</v>
      </c>
      <c r="G397" s="56">
        <v>9465</v>
      </c>
      <c r="H397" s="56">
        <v>0</v>
      </c>
      <c r="I397" s="56">
        <f t="shared" si="46"/>
        <v>9465</v>
      </c>
      <c r="J397" s="56">
        <f t="shared" si="47"/>
        <v>95420</v>
      </c>
      <c r="K397" s="57">
        <f t="shared" si="48"/>
        <v>0.9097583067168804</v>
      </c>
      <c r="L397" s="57">
        <f t="shared" si="49"/>
        <v>-0.99099013204938746</v>
      </c>
      <c r="M397" s="57">
        <f t="shared" si="50"/>
        <v>-0.78341993612051297</v>
      </c>
      <c r="R397" s="53"/>
      <c r="S397" s="53"/>
      <c r="T397" s="53"/>
      <c r="U397" s="53"/>
      <c r="V397" s="53"/>
    </row>
    <row r="398" spans="1:22" s="51" customFormat="1" x14ac:dyDescent="0.2">
      <c r="B398" s="51" t="s">
        <v>140</v>
      </c>
      <c r="C398" s="51" t="s">
        <v>141</v>
      </c>
      <c r="D398" s="56">
        <v>0</v>
      </c>
      <c r="E398" s="56">
        <v>0</v>
      </c>
      <c r="F398" s="56">
        <v>38.08</v>
      </c>
      <c r="G398" s="56">
        <v>119.21</v>
      </c>
      <c r="H398" s="56">
        <v>0</v>
      </c>
      <c r="I398" s="56">
        <f t="shared" si="46"/>
        <v>119.21</v>
      </c>
      <c r="J398" s="56">
        <f t="shared" si="47"/>
        <v>-119.21</v>
      </c>
      <c r="K398" s="57" t="str">
        <f t="shared" si="48"/>
        <v>NA</v>
      </c>
      <c r="L398" s="57" t="str">
        <f t="shared" si="49"/>
        <v>NA</v>
      </c>
      <c r="M398" s="57" t="str">
        <f t="shared" si="50"/>
        <v>NA</v>
      </c>
      <c r="R398" s="53"/>
      <c r="S398" s="53"/>
      <c r="T398" s="53"/>
      <c r="U398" s="53"/>
      <c r="V398" s="53"/>
    </row>
    <row r="399" spans="1:22" s="51" customFormat="1" x14ac:dyDescent="0.2">
      <c r="B399" s="51" t="s">
        <v>142</v>
      </c>
      <c r="C399" s="51" t="s">
        <v>143</v>
      </c>
      <c r="D399" s="56">
        <v>63728.79</v>
      </c>
      <c r="E399" s="56">
        <v>63728.79</v>
      </c>
      <c r="F399" s="56">
        <v>1209.98</v>
      </c>
      <c r="G399" s="56">
        <v>17436.989999999998</v>
      </c>
      <c r="H399" s="56">
        <v>0</v>
      </c>
      <c r="I399" s="56">
        <f t="shared" si="46"/>
        <v>17436.989999999998</v>
      </c>
      <c r="J399" s="56">
        <f t="shared" si="47"/>
        <v>46291.8</v>
      </c>
      <c r="K399" s="57">
        <f t="shared" si="48"/>
        <v>0.72638755576561242</v>
      </c>
      <c r="L399" s="57">
        <f t="shared" si="49"/>
        <v>-0.98101360468322085</v>
      </c>
      <c r="M399" s="57">
        <f t="shared" si="50"/>
        <v>-0.34333013383746974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156</v>
      </c>
      <c r="C400" s="51" t="s">
        <v>157</v>
      </c>
      <c r="D400" s="56">
        <v>-769.98999999999978</v>
      </c>
      <c r="E400" s="56">
        <v>43807.67</v>
      </c>
      <c r="F400" s="56">
        <v>1450.6999999999998</v>
      </c>
      <c r="G400" s="56">
        <v>15872.989999999998</v>
      </c>
      <c r="H400" s="56">
        <v>0</v>
      </c>
      <c r="I400" s="56">
        <f t="shared" si="46"/>
        <v>15872.989999999998</v>
      </c>
      <c r="J400" s="56">
        <f t="shared" si="47"/>
        <v>27934.68</v>
      </c>
      <c r="K400" s="57">
        <f t="shared" si="48"/>
        <v>0.63766641777569999</v>
      </c>
      <c r="L400" s="57">
        <f t="shared" si="49"/>
        <v>-0.96688479437504904</v>
      </c>
      <c r="M400" s="57">
        <f t="shared" si="50"/>
        <v>-0.13039940266168004</v>
      </c>
      <c r="R400" s="53"/>
      <c r="S400" s="53"/>
      <c r="T400" s="53"/>
      <c r="U400" s="53"/>
      <c r="V400" s="53"/>
    </row>
    <row r="401" spans="1:22" s="51" customFormat="1" x14ac:dyDescent="0.2">
      <c r="B401" s="51" t="s">
        <v>158</v>
      </c>
      <c r="C401" s="51" t="s">
        <v>159</v>
      </c>
      <c r="D401" s="56">
        <v>26298445</v>
      </c>
      <c r="E401" s="56">
        <v>2966862</v>
      </c>
      <c r="F401" s="56">
        <v>0</v>
      </c>
      <c r="G401" s="56">
        <v>0</v>
      </c>
      <c r="H401" s="56">
        <v>4282.25</v>
      </c>
      <c r="I401" s="56">
        <f t="shared" si="46"/>
        <v>4282.25</v>
      </c>
      <c r="J401" s="56">
        <f t="shared" si="47"/>
        <v>2962579.75</v>
      </c>
      <c r="K401" s="57">
        <f t="shared" si="48"/>
        <v>0.99855663997853628</v>
      </c>
      <c r="L401" s="57">
        <f t="shared" si="49"/>
        <v>-1</v>
      </c>
      <c r="M401" s="57">
        <f t="shared" si="50"/>
        <v>-1</v>
      </c>
      <c r="R401" s="53"/>
      <c r="S401" s="53"/>
      <c r="T401" s="53"/>
      <c r="U401" s="53"/>
      <c r="V401" s="53"/>
    </row>
    <row r="402" spans="1:22" s="51" customFormat="1" x14ac:dyDescent="0.2">
      <c r="B402" s="51" t="s">
        <v>241</v>
      </c>
      <c r="C402" s="51" t="s">
        <v>242</v>
      </c>
      <c r="D402" s="56">
        <v>0</v>
      </c>
      <c r="E402" s="56">
        <v>0</v>
      </c>
      <c r="F402" s="56">
        <v>0</v>
      </c>
      <c r="G402" s="56">
        <v>0</v>
      </c>
      <c r="H402" s="56">
        <v>0</v>
      </c>
      <c r="I402" s="56">
        <f t="shared" si="46"/>
        <v>0</v>
      </c>
      <c r="J402" s="56">
        <f t="shared" si="47"/>
        <v>0</v>
      </c>
      <c r="K402" s="57" t="str">
        <f t="shared" si="48"/>
        <v>NA</v>
      </c>
      <c r="L402" s="57" t="str">
        <f t="shared" si="49"/>
        <v>NA</v>
      </c>
      <c r="M402" s="57" t="str">
        <f t="shared" si="50"/>
        <v>NA</v>
      </c>
      <c r="R402" s="53"/>
      <c r="S402" s="53"/>
      <c r="T402" s="53"/>
      <c r="U402" s="53"/>
      <c r="V402" s="53"/>
    </row>
    <row r="403" spans="1:22" s="51" customFormat="1" x14ac:dyDescent="0.2">
      <c r="B403" s="51" t="s">
        <v>172</v>
      </c>
      <c r="C403" s="51" t="s">
        <v>173</v>
      </c>
      <c r="D403" s="56">
        <v>107505</v>
      </c>
      <c r="E403" s="56">
        <v>107505</v>
      </c>
      <c r="F403" s="56">
        <v>0</v>
      </c>
      <c r="G403" s="56">
        <v>350.9</v>
      </c>
      <c r="H403" s="56">
        <v>0</v>
      </c>
      <c r="I403" s="56">
        <f t="shared" si="46"/>
        <v>350.9</v>
      </c>
      <c r="J403" s="56">
        <f t="shared" si="47"/>
        <v>107154.1</v>
      </c>
      <c r="K403" s="57">
        <f t="shared" si="48"/>
        <v>0.996735965769034</v>
      </c>
      <c r="L403" s="57">
        <f t="shared" si="49"/>
        <v>-1</v>
      </c>
      <c r="M403" s="57">
        <f t="shared" si="50"/>
        <v>-0.99216631784568154</v>
      </c>
      <c r="R403" s="53"/>
      <c r="S403" s="53"/>
      <c r="T403" s="53"/>
      <c r="U403" s="53"/>
      <c r="V403" s="53"/>
    </row>
    <row r="404" spans="1:22" s="51" customFormat="1" x14ac:dyDescent="0.2">
      <c r="B404" s="51" t="s">
        <v>174</v>
      </c>
      <c r="C404" s="51" t="s">
        <v>175</v>
      </c>
      <c r="D404" s="56">
        <v>27900</v>
      </c>
      <c r="E404" s="56">
        <v>32100</v>
      </c>
      <c r="F404" s="56">
        <v>0</v>
      </c>
      <c r="G404" s="56">
        <v>0</v>
      </c>
      <c r="H404" s="56">
        <v>0</v>
      </c>
      <c r="I404" s="56">
        <f t="shared" si="46"/>
        <v>0</v>
      </c>
      <c r="J404" s="56">
        <f t="shared" si="47"/>
        <v>32100</v>
      </c>
      <c r="K404" s="57">
        <f t="shared" si="48"/>
        <v>1</v>
      </c>
      <c r="L404" s="57">
        <f t="shared" si="49"/>
        <v>-1</v>
      </c>
      <c r="M404" s="57">
        <f t="shared" si="50"/>
        <v>-1</v>
      </c>
      <c r="R404" s="53"/>
      <c r="S404" s="53"/>
      <c r="T404" s="53"/>
      <c r="U404" s="53"/>
      <c r="V404" s="53"/>
    </row>
    <row r="405" spans="1:22" s="51" customFormat="1" x14ac:dyDescent="0.2">
      <c r="B405" s="51" t="s">
        <v>180</v>
      </c>
      <c r="C405" s="51" t="s">
        <v>181</v>
      </c>
      <c r="D405" s="56">
        <v>52500</v>
      </c>
      <c r="E405" s="56">
        <v>52500</v>
      </c>
      <c r="F405" s="56">
        <v>292.13</v>
      </c>
      <c r="G405" s="56">
        <v>1311.01</v>
      </c>
      <c r="H405" s="56">
        <v>0</v>
      </c>
      <c r="I405" s="56">
        <f t="shared" si="46"/>
        <v>1311.01</v>
      </c>
      <c r="J405" s="56">
        <f t="shared" si="47"/>
        <v>51188.99</v>
      </c>
      <c r="K405" s="57">
        <f t="shared" si="48"/>
        <v>0.97502838095238087</v>
      </c>
      <c r="L405" s="57">
        <f t="shared" si="49"/>
        <v>-0.99443561904761912</v>
      </c>
      <c r="M405" s="57">
        <f t="shared" si="50"/>
        <v>-0.94006811428571435</v>
      </c>
      <c r="R405" s="53"/>
      <c r="S405" s="53"/>
      <c r="T405" s="53"/>
      <c r="U405" s="53"/>
      <c r="V405" s="53"/>
    </row>
    <row r="406" spans="1:22" s="51" customFormat="1" x14ac:dyDescent="0.2">
      <c r="B406" s="51" t="s">
        <v>186</v>
      </c>
      <c r="C406" s="51" t="s">
        <v>187</v>
      </c>
      <c r="D406" s="56">
        <v>219164.6</v>
      </c>
      <c r="E406" s="56">
        <v>219164.6</v>
      </c>
      <c r="F406" s="56">
        <v>0</v>
      </c>
      <c r="G406" s="56">
        <v>156.82</v>
      </c>
      <c r="H406" s="56">
        <v>5364.49</v>
      </c>
      <c r="I406" s="56">
        <f t="shared" si="46"/>
        <v>5521.3099999999995</v>
      </c>
      <c r="J406" s="56">
        <f t="shared" si="47"/>
        <v>213643.29</v>
      </c>
      <c r="K406" s="57">
        <f t="shared" si="48"/>
        <v>0.97480747346971186</v>
      </c>
      <c r="L406" s="57">
        <f t="shared" si="49"/>
        <v>-1</v>
      </c>
      <c r="M406" s="57">
        <f t="shared" si="50"/>
        <v>-0.99828271536552882</v>
      </c>
      <c r="R406" s="53"/>
      <c r="S406" s="53"/>
      <c r="T406" s="53"/>
      <c r="U406" s="53"/>
      <c r="V406" s="53"/>
    </row>
    <row r="407" spans="1:22" s="51" customFormat="1" x14ac:dyDescent="0.2">
      <c r="B407" s="51" t="s">
        <v>189</v>
      </c>
      <c r="C407" s="51" t="s">
        <v>190</v>
      </c>
      <c r="D407" s="56">
        <v>0</v>
      </c>
      <c r="E407" s="56">
        <v>2100</v>
      </c>
      <c r="F407" s="56">
        <v>0</v>
      </c>
      <c r="G407" s="56">
        <v>0</v>
      </c>
      <c r="H407" s="56">
        <v>0</v>
      </c>
      <c r="I407" s="56">
        <f t="shared" si="46"/>
        <v>0</v>
      </c>
      <c r="J407" s="56">
        <f t="shared" si="47"/>
        <v>2100</v>
      </c>
      <c r="K407" s="57">
        <f t="shared" si="48"/>
        <v>1</v>
      </c>
      <c r="L407" s="57">
        <f t="shared" si="49"/>
        <v>-1</v>
      </c>
      <c r="M407" s="57">
        <f t="shared" si="50"/>
        <v>-1</v>
      </c>
      <c r="R407" s="53"/>
      <c r="S407" s="53"/>
      <c r="T407" s="53"/>
      <c r="U407" s="53"/>
      <c r="V407" s="53"/>
    </row>
    <row r="408" spans="1:22" s="51" customFormat="1" x14ac:dyDescent="0.2">
      <c r="B408" s="51" t="s">
        <v>193</v>
      </c>
      <c r="C408" s="51" t="s">
        <v>194</v>
      </c>
      <c r="D408" s="56">
        <v>95000</v>
      </c>
      <c r="E408" s="56">
        <v>79797.649999999994</v>
      </c>
      <c r="F408" s="56">
        <v>0</v>
      </c>
      <c r="G408" s="56">
        <v>208.3</v>
      </c>
      <c r="H408" s="56">
        <v>1298.02</v>
      </c>
      <c r="I408" s="56">
        <f t="shared" si="46"/>
        <v>1506.32</v>
      </c>
      <c r="J408" s="56">
        <f t="shared" si="47"/>
        <v>78291.329999999987</v>
      </c>
      <c r="K408" s="57">
        <f t="shared" si="48"/>
        <v>0.98112325362964936</v>
      </c>
      <c r="L408" s="57">
        <f t="shared" si="49"/>
        <v>-1</v>
      </c>
      <c r="M408" s="57">
        <f t="shared" si="50"/>
        <v>-0.99373515385478139</v>
      </c>
      <c r="R408" s="53"/>
      <c r="S408" s="53"/>
      <c r="T408" s="53"/>
      <c r="U408" s="53"/>
      <c r="V408" s="53"/>
    </row>
    <row r="409" spans="1:22" s="51" customFormat="1" x14ac:dyDescent="0.2">
      <c r="B409" s="51" t="s">
        <v>197</v>
      </c>
      <c r="C409" s="51" t="s">
        <v>198</v>
      </c>
      <c r="D409" s="56">
        <v>50000</v>
      </c>
      <c r="E409" s="56">
        <v>121970</v>
      </c>
      <c r="F409" s="56">
        <v>0</v>
      </c>
      <c r="G409" s="56">
        <v>61758.400000000001</v>
      </c>
      <c r="H409" s="56">
        <v>0</v>
      </c>
      <c r="I409" s="56">
        <f t="shared" si="46"/>
        <v>61758.400000000001</v>
      </c>
      <c r="J409" s="56">
        <f t="shared" si="47"/>
        <v>60211.6</v>
      </c>
      <c r="K409" s="57">
        <f t="shared" si="48"/>
        <v>0.49365909649913914</v>
      </c>
      <c r="L409" s="57">
        <f t="shared" si="49"/>
        <v>-1</v>
      </c>
      <c r="M409" s="57">
        <f t="shared" si="50"/>
        <v>0.21521816840206623</v>
      </c>
      <c r="R409" s="53"/>
      <c r="S409" s="53"/>
      <c r="T409" s="53"/>
      <c r="U409" s="53"/>
      <c r="V409" s="53"/>
    </row>
    <row r="410" spans="1:22" s="51" customFormat="1" x14ac:dyDescent="0.2">
      <c r="B410" s="51" t="s">
        <v>211</v>
      </c>
      <c r="C410" s="51" t="s">
        <v>212</v>
      </c>
      <c r="D410" s="56">
        <v>25375.87</v>
      </c>
      <c r="E410" s="56">
        <v>25375.87</v>
      </c>
      <c r="F410" s="56">
        <v>0</v>
      </c>
      <c r="G410" s="56">
        <v>0</v>
      </c>
      <c r="H410" s="56">
        <v>0</v>
      </c>
      <c r="I410" s="56">
        <f t="shared" si="46"/>
        <v>0</v>
      </c>
      <c r="J410" s="56">
        <f t="shared" si="47"/>
        <v>25375.87</v>
      </c>
      <c r="K410" s="57">
        <f t="shared" si="48"/>
        <v>1</v>
      </c>
      <c r="L410" s="57">
        <f t="shared" si="49"/>
        <v>-1</v>
      </c>
      <c r="M410" s="57">
        <f t="shared" si="50"/>
        <v>-1</v>
      </c>
      <c r="R410" s="53"/>
      <c r="S410" s="53"/>
      <c r="T410" s="53"/>
      <c r="U410" s="53"/>
      <c r="V410" s="53"/>
    </row>
    <row r="411" spans="1:22" s="51" customFormat="1" x14ac:dyDescent="0.2">
      <c r="B411" s="51" t="s">
        <v>213</v>
      </c>
      <c r="C411" s="51" t="s">
        <v>214</v>
      </c>
      <c r="D411" s="56">
        <v>11566415</v>
      </c>
      <c r="E411" s="56">
        <v>-81.39</v>
      </c>
      <c r="F411" s="56">
        <v>0</v>
      </c>
      <c r="G411" s="56">
        <v>0</v>
      </c>
      <c r="H411" s="56">
        <v>0</v>
      </c>
      <c r="I411" s="56">
        <f t="shared" si="46"/>
        <v>0</v>
      </c>
      <c r="J411" s="56">
        <f t="shared" si="47"/>
        <v>-81.39</v>
      </c>
      <c r="K411" s="57">
        <f t="shared" si="48"/>
        <v>1</v>
      </c>
      <c r="L411" s="57">
        <f t="shared" si="49"/>
        <v>-1</v>
      </c>
      <c r="M411" s="57">
        <f t="shared" si="50"/>
        <v>-1</v>
      </c>
      <c r="R411" s="53"/>
      <c r="S411" s="53"/>
      <c r="T411" s="53"/>
      <c r="U411" s="53"/>
      <c r="V411" s="53"/>
    </row>
    <row r="412" spans="1:22" s="51" customFormat="1" x14ac:dyDescent="0.2">
      <c r="B412" s="51" t="s">
        <v>215</v>
      </c>
      <c r="C412" s="51" t="s">
        <v>216</v>
      </c>
      <c r="D412" s="56">
        <v>10550</v>
      </c>
      <c r="E412" s="56">
        <v>35540</v>
      </c>
      <c r="F412" s="56">
        <v>0</v>
      </c>
      <c r="G412" s="56">
        <v>0</v>
      </c>
      <c r="H412" s="56">
        <v>0</v>
      </c>
      <c r="I412" s="56">
        <f t="shared" si="46"/>
        <v>0</v>
      </c>
      <c r="J412" s="56">
        <f t="shared" si="47"/>
        <v>35540</v>
      </c>
      <c r="K412" s="57">
        <f t="shared" si="48"/>
        <v>1</v>
      </c>
      <c r="L412" s="57">
        <f t="shared" si="49"/>
        <v>-1</v>
      </c>
      <c r="M412" s="57">
        <f t="shared" si="50"/>
        <v>-1</v>
      </c>
      <c r="R412" s="53"/>
      <c r="S412" s="53"/>
      <c r="T412" s="53"/>
      <c r="U412" s="53"/>
      <c r="V412" s="53"/>
    </row>
    <row r="413" spans="1:22" s="51" customFormat="1" x14ac:dyDescent="0.2">
      <c r="A413" s="63" t="s">
        <v>398</v>
      </c>
      <c r="B413" s="63"/>
      <c r="C413" s="63"/>
      <c r="D413" s="64">
        <v>81103771.150000006</v>
      </c>
      <c r="E413" s="64">
        <v>5582088.8000000007</v>
      </c>
      <c r="F413" s="64">
        <v>33434.32</v>
      </c>
      <c r="G413" s="64">
        <v>547030.52</v>
      </c>
      <c r="H413" s="64">
        <v>10944.76</v>
      </c>
      <c r="I413" s="64">
        <f t="shared" si="46"/>
        <v>557975.28</v>
      </c>
      <c r="J413" s="64">
        <f t="shared" si="47"/>
        <v>5024113.5200000005</v>
      </c>
      <c r="K413" s="65">
        <f t="shared" si="48"/>
        <v>0.90004184813398169</v>
      </c>
      <c r="L413" s="65">
        <f t="shared" si="49"/>
        <v>-0.99401042849766197</v>
      </c>
      <c r="M413" s="65">
        <f t="shared" si="50"/>
        <v>-0.76480609767440466</v>
      </c>
      <c r="R413" s="53"/>
      <c r="S413" s="53"/>
      <c r="T413" s="53"/>
      <c r="U413" s="53"/>
      <c r="V413" s="53"/>
    </row>
    <row r="414" spans="1:22" s="51" customFormat="1" x14ac:dyDescent="0.2">
      <c r="A414" s="51" t="s">
        <v>399</v>
      </c>
      <c r="B414" s="51" t="s">
        <v>108</v>
      </c>
      <c r="C414" s="51" t="s">
        <v>109</v>
      </c>
      <c r="D414" s="56">
        <v>-38376</v>
      </c>
      <c r="E414" s="56">
        <v>-38376</v>
      </c>
      <c r="F414" s="56">
        <v>0</v>
      </c>
      <c r="G414" s="56">
        <v>0</v>
      </c>
      <c r="H414" s="56">
        <v>0</v>
      </c>
      <c r="I414" s="56">
        <f t="shared" si="46"/>
        <v>0</v>
      </c>
      <c r="J414" s="56">
        <f t="shared" si="47"/>
        <v>-38376</v>
      </c>
      <c r="K414" s="57">
        <f t="shared" si="48"/>
        <v>1</v>
      </c>
      <c r="L414" s="57">
        <f t="shared" si="49"/>
        <v>-1</v>
      </c>
      <c r="M414" s="57">
        <f t="shared" si="50"/>
        <v>-1</v>
      </c>
      <c r="R414" s="53"/>
      <c r="S414" s="53"/>
      <c r="T414" s="53"/>
      <c r="U414" s="53"/>
      <c r="V414" s="53"/>
    </row>
    <row r="415" spans="1:22" s="51" customFormat="1" x14ac:dyDescent="0.2">
      <c r="B415" s="51" t="s">
        <v>116</v>
      </c>
      <c r="C415" s="51" t="s">
        <v>117</v>
      </c>
      <c r="D415" s="56">
        <v>-19166.82</v>
      </c>
      <c r="E415" s="56">
        <v>-19166.82</v>
      </c>
      <c r="F415" s="56">
        <v>0</v>
      </c>
      <c r="G415" s="56">
        <v>0</v>
      </c>
      <c r="H415" s="56">
        <v>0</v>
      </c>
      <c r="I415" s="56">
        <f t="shared" si="46"/>
        <v>0</v>
      </c>
      <c r="J415" s="56">
        <f t="shared" si="47"/>
        <v>-19166.82</v>
      </c>
      <c r="K415" s="57">
        <f t="shared" si="48"/>
        <v>1</v>
      </c>
      <c r="L415" s="57">
        <f t="shared" si="49"/>
        <v>-1</v>
      </c>
      <c r="M415" s="57">
        <f t="shared" si="50"/>
        <v>-1</v>
      </c>
      <c r="R415" s="53"/>
      <c r="S415" s="53"/>
      <c r="T415" s="53"/>
      <c r="U415" s="53"/>
      <c r="V415" s="53"/>
    </row>
    <row r="416" spans="1:22" s="51" customFormat="1" x14ac:dyDescent="0.2">
      <c r="B416" s="51" t="s">
        <v>118</v>
      </c>
      <c r="C416" s="51" t="s">
        <v>119</v>
      </c>
      <c r="D416" s="56"/>
      <c r="E416" s="56"/>
      <c r="F416" s="56">
        <v>0</v>
      </c>
      <c r="G416" s="56">
        <v>0</v>
      </c>
      <c r="H416" s="56">
        <v>0</v>
      </c>
      <c r="I416" s="56">
        <f t="shared" si="46"/>
        <v>0</v>
      </c>
      <c r="J416" s="56">
        <f t="shared" si="47"/>
        <v>0</v>
      </c>
      <c r="K416" s="57" t="str">
        <f t="shared" si="48"/>
        <v>NA</v>
      </c>
      <c r="L416" s="57" t="str">
        <f t="shared" si="49"/>
        <v>NA</v>
      </c>
      <c r="M416" s="57" t="str">
        <f t="shared" si="50"/>
        <v>NA</v>
      </c>
      <c r="R416" s="53"/>
      <c r="S416" s="53"/>
      <c r="T416" s="53"/>
      <c r="U416" s="53"/>
      <c r="V416" s="53"/>
    </row>
    <row r="417" spans="2:22" s="51" customFormat="1" x14ac:dyDescent="0.2">
      <c r="B417" s="51" t="s">
        <v>229</v>
      </c>
      <c r="C417" s="51" t="s">
        <v>230</v>
      </c>
      <c r="D417" s="56">
        <v>0</v>
      </c>
      <c r="E417" s="56">
        <v>0</v>
      </c>
      <c r="F417" s="56">
        <v>0</v>
      </c>
      <c r="G417" s="56">
        <v>0</v>
      </c>
      <c r="H417" s="56">
        <v>0</v>
      </c>
      <c r="I417" s="56">
        <f t="shared" si="46"/>
        <v>0</v>
      </c>
      <c r="J417" s="56">
        <f t="shared" si="47"/>
        <v>0</v>
      </c>
      <c r="K417" s="57" t="str">
        <f t="shared" si="48"/>
        <v>NA</v>
      </c>
      <c r="L417" s="57" t="str">
        <f t="shared" si="49"/>
        <v>NA</v>
      </c>
      <c r="M417" s="57" t="str">
        <f t="shared" si="50"/>
        <v>NA</v>
      </c>
      <c r="R417" s="53"/>
      <c r="S417" s="53"/>
      <c r="T417" s="53"/>
      <c r="U417" s="53"/>
      <c r="V417" s="53"/>
    </row>
    <row r="418" spans="2:22" s="51" customFormat="1" x14ac:dyDescent="0.2">
      <c r="B418" s="51" t="s">
        <v>231</v>
      </c>
      <c r="C418" s="51" t="s">
        <v>232</v>
      </c>
      <c r="D418" s="56">
        <v>-45589.26</v>
      </c>
      <c r="E418" s="56">
        <v>-45589.26</v>
      </c>
      <c r="F418" s="56">
        <v>0</v>
      </c>
      <c r="G418" s="56">
        <v>0</v>
      </c>
      <c r="H418" s="56">
        <v>0</v>
      </c>
      <c r="I418" s="56">
        <f t="shared" si="46"/>
        <v>0</v>
      </c>
      <c r="J418" s="56">
        <f t="shared" si="47"/>
        <v>-45589.26</v>
      </c>
      <c r="K418" s="57">
        <f t="shared" si="48"/>
        <v>1</v>
      </c>
      <c r="L418" s="57">
        <f t="shared" si="49"/>
        <v>-1</v>
      </c>
      <c r="M418" s="57">
        <f t="shared" si="50"/>
        <v>-1</v>
      </c>
      <c r="R418" s="53"/>
      <c r="S418" s="53"/>
      <c r="T418" s="53"/>
      <c r="U418" s="53"/>
      <c r="V418" s="53"/>
    </row>
    <row r="419" spans="2:22" s="51" customFormat="1" x14ac:dyDescent="0.2">
      <c r="B419" s="51" t="s">
        <v>233</v>
      </c>
      <c r="C419" s="51" t="s">
        <v>234</v>
      </c>
      <c r="D419" s="56">
        <v>0</v>
      </c>
      <c r="E419" s="56">
        <v>0</v>
      </c>
      <c r="F419" s="56">
        <v>0</v>
      </c>
      <c r="G419" s="56">
        <v>0</v>
      </c>
      <c r="H419" s="56">
        <v>0</v>
      </c>
      <c r="I419" s="56">
        <f t="shared" si="46"/>
        <v>0</v>
      </c>
      <c r="J419" s="56">
        <f t="shared" si="47"/>
        <v>0</v>
      </c>
      <c r="K419" s="57" t="str">
        <f t="shared" si="48"/>
        <v>NA</v>
      </c>
      <c r="L419" s="57" t="str">
        <f t="shared" si="49"/>
        <v>NA</v>
      </c>
      <c r="M419" s="57" t="str">
        <f t="shared" si="50"/>
        <v>NA</v>
      </c>
      <c r="R419" s="53"/>
      <c r="S419" s="53"/>
      <c r="T419" s="53"/>
      <c r="U419" s="53"/>
      <c r="V419" s="53"/>
    </row>
    <row r="420" spans="2:22" s="51" customFormat="1" x14ac:dyDescent="0.2">
      <c r="B420" s="51" t="s">
        <v>132</v>
      </c>
      <c r="C420" s="51" t="s">
        <v>133</v>
      </c>
      <c r="D420" s="56">
        <v>439291.53</v>
      </c>
      <c r="E420" s="56">
        <v>600101.69000000006</v>
      </c>
      <c r="F420" s="56">
        <v>7405.48</v>
      </c>
      <c r="G420" s="56">
        <v>115864.23</v>
      </c>
      <c r="H420" s="56">
        <v>0</v>
      </c>
      <c r="I420" s="56">
        <f t="shared" si="46"/>
        <v>115864.23</v>
      </c>
      <c r="J420" s="56">
        <f t="shared" si="47"/>
        <v>484237.46000000008</v>
      </c>
      <c r="K420" s="57">
        <f t="shared" si="48"/>
        <v>0.8069256728805414</v>
      </c>
      <c r="L420" s="57">
        <f t="shared" si="49"/>
        <v>-0.98765962482125325</v>
      </c>
      <c r="M420" s="57">
        <f t="shared" si="50"/>
        <v>-0.53662161491329918</v>
      </c>
      <c r="R420" s="53"/>
      <c r="S420" s="53"/>
      <c r="T420" s="53"/>
      <c r="U420" s="53"/>
      <c r="V420" s="53"/>
    </row>
    <row r="421" spans="2:22" s="51" customFormat="1" x14ac:dyDescent="0.2">
      <c r="B421" s="51" t="s">
        <v>138</v>
      </c>
      <c r="C421" s="51" t="s">
        <v>139</v>
      </c>
      <c r="D421" s="56">
        <v>56150</v>
      </c>
      <c r="E421" s="56">
        <v>56150</v>
      </c>
      <c r="F421" s="56">
        <v>1831.48</v>
      </c>
      <c r="G421" s="56">
        <v>1955.51</v>
      </c>
      <c r="H421" s="56">
        <v>0</v>
      </c>
      <c r="I421" s="56">
        <f t="shared" si="46"/>
        <v>1955.51</v>
      </c>
      <c r="J421" s="56">
        <f t="shared" si="47"/>
        <v>54194.49</v>
      </c>
      <c r="K421" s="57">
        <f t="shared" si="48"/>
        <v>0.96517346393588599</v>
      </c>
      <c r="L421" s="57">
        <f t="shared" si="49"/>
        <v>-0.96738236865538729</v>
      </c>
      <c r="M421" s="57">
        <f t="shared" si="50"/>
        <v>-0.91641631344612651</v>
      </c>
      <c r="R421" s="53"/>
      <c r="S421" s="53"/>
      <c r="T421" s="53"/>
      <c r="U421" s="53"/>
      <c r="V421" s="53"/>
    </row>
    <row r="422" spans="2:22" s="51" customFormat="1" x14ac:dyDescent="0.2">
      <c r="B422" s="51" t="s">
        <v>140</v>
      </c>
      <c r="C422" s="51" t="s">
        <v>141</v>
      </c>
      <c r="D422" s="56">
        <v>0</v>
      </c>
      <c r="E422" s="56">
        <v>0</v>
      </c>
      <c r="F422" s="56">
        <v>100.7</v>
      </c>
      <c r="G422" s="56">
        <v>153.43</v>
      </c>
      <c r="H422" s="56">
        <v>0</v>
      </c>
      <c r="I422" s="56">
        <f t="shared" si="46"/>
        <v>153.43</v>
      </c>
      <c r="J422" s="56">
        <f t="shared" si="47"/>
        <v>-153.43</v>
      </c>
      <c r="K422" s="57" t="str">
        <f t="shared" si="48"/>
        <v>NA</v>
      </c>
      <c r="L422" s="57" t="str">
        <f t="shared" si="49"/>
        <v>NA</v>
      </c>
      <c r="M422" s="57" t="str">
        <f t="shared" si="50"/>
        <v>NA</v>
      </c>
      <c r="R422" s="53"/>
      <c r="S422" s="53"/>
      <c r="T422" s="53"/>
      <c r="U422" s="53"/>
      <c r="V422" s="53"/>
    </row>
    <row r="423" spans="2:22" s="51" customFormat="1" x14ac:dyDescent="0.2">
      <c r="B423" s="51" t="s">
        <v>142</v>
      </c>
      <c r="C423" s="51" t="s">
        <v>143</v>
      </c>
      <c r="D423" s="56">
        <v>12562.410000000003</v>
      </c>
      <c r="E423" s="56">
        <v>12562.410000000003</v>
      </c>
      <c r="F423" s="56">
        <v>0</v>
      </c>
      <c r="G423" s="56">
        <v>0</v>
      </c>
      <c r="H423" s="56">
        <v>0</v>
      </c>
      <c r="I423" s="56">
        <f t="shared" si="46"/>
        <v>0</v>
      </c>
      <c r="J423" s="56">
        <f t="shared" si="47"/>
        <v>12562.410000000003</v>
      </c>
      <c r="K423" s="57">
        <f t="shared" si="48"/>
        <v>1</v>
      </c>
      <c r="L423" s="57">
        <f t="shared" si="49"/>
        <v>-1</v>
      </c>
      <c r="M423" s="57">
        <f t="shared" si="50"/>
        <v>-1</v>
      </c>
      <c r="R423" s="53"/>
      <c r="S423" s="53"/>
      <c r="T423" s="53"/>
      <c r="U423" s="53"/>
      <c r="V423" s="53"/>
    </row>
    <row r="424" spans="2:22" s="51" customFormat="1" x14ac:dyDescent="0.2">
      <c r="B424" s="51" t="s">
        <v>156</v>
      </c>
      <c r="C424" s="51" t="s">
        <v>157</v>
      </c>
      <c r="D424" s="56">
        <v>2804.16</v>
      </c>
      <c r="E424" s="56">
        <v>16204.939999999999</v>
      </c>
      <c r="F424" s="56">
        <v>0</v>
      </c>
      <c r="G424" s="56">
        <v>5699.25</v>
      </c>
      <c r="H424" s="56">
        <v>0</v>
      </c>
      <c r="I424" s="56">
        <f t="shared" si="46"/>
        <v>5699.25</v>
      </c>
      <c r="J424" s="56">
        <f t="shared" si="47"/>
        <v>10505.689999999999</v>
      </c>
      <c r="K424" s="57">
        <f t="shared" si="48"/>
        <v>0.6483016907190029</v>
      </c>
      <c r="L424" s="57">
        <f t="shared" si="49"/>
        <v>-1</v>
      </c>
      <c r="M424" s="57">
        <f t="shared" si="50"/>
        <v>-0.15592405772560713</v>
      </c>
      <c r="R424" s="53"/>
      <c r="S424" s="53"/>
      <c r="T424" s="53"/>
      <c r="U424" s="53"/>
      <c r="V424" s="53"/>
    </row>
    <row r="425" spans="2:22" s="51" customFormat="1" x14ac:dyDescent="0.2">
      <c r="B425" s="51" t="s">
        <v>158</v>
      </c>
      <c r="C425" s="51" t="s">
        <v>159</v>
      </c>
      <c r="D425" s="56">
        <v>7742.54</v>
      </c>
      <c r="E425" s="56">
        <v>7742.54</v>
      </c>
      <c r="F425" s="56">
        <v>0</v>
      </c>
      <c r="G425" s="56">
        <v>0</v>
      </c>
      <c r="H425" s="56">
        <v>0</v>
      </c>
      <c r="I425" s="56">
        <f t="shared" si="46"/>
        <v>0</v>
      </c>
      <c r="J425" s="56">
        <f t="shared" si="47"/>
        <v>7742.54</v>
      </c>
      <c r="K425" s="57">
        <f t="shared" si="48"/>
        <v>1</v>
      </c>
      <c r="L425" s="57">
        <f t="shared" si="49"/>
        <v>-1</v>
      </c>
      <c r="M425" s="57">
        <f t="shared" si="50"/>
        <v>-1</v>
      </c>
      <c r="R425" s="53"/>
      <c r="S425" s="53"/>
      <c r="T425" s="53"/>
      <c r="U425" s="53"/>
      <c r="V425" s="53"/>
    </row>
    <row r="426" spans="2:22" s="51" customFormat="1" x14ac:dyDescent="0.2">
      <c r="B426" s="51" t="s">
        <v>278</v>
      </c>
      <c r="C426" s="51" t="s">
        <v>279</v>
      </c>
      <c r="D426" s="56">
        <v>0</v>
      </c>
      <c r="E426" s="56">
        <v>0</v>
      </c>
      <c r="F426" s="56">
        <v>0</v>
      </c>
      <c r="G426" s="56">
        <v>0</v>
      </c>
      <c r="H426" s="56">
        <v>0</v>
      </c>
      <c r="I426" s="56">
        <f t="shared" si="46"/>
        <v>0</v>
      </c>
      <c r="J426" s="56">
        <f t="shared" si="47"/>
        <v>0</v>
      </c>
      <c r="K426" s="57" t="str">
        <f t="shared" si="48"/>
        <v>NA</v>
      </c>
      <c r="L426" s="57" t="str">
        <f t="shared" si="49"/>
        <v>NA</v>
      </c>
      <c r="M426" s="57" t="str">
        <f t="shared" si="50"/>
        <v>NA</v>
      </c>
      <c r="R426" s="53"/>
      <c r="S426" s="53"/>
      <c r="T426" s="53"/>
      <c r="U426" s="53"/>
      <c r="V426" s="53"/>
    </row>
    <row r="427" spans="2:22" s="51" customFormat="1" x14ac:dyDescent="0.2">
      <c r="B427" s="51" t="s">
        <v>168</v>
      </c>
      <c r="C427" s="51" t="s">
        <v>169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46"/>
        <v>0</v>
      </c>
      <c r="J427" s="56">
        <f t="shared" si="47"/>
        <v>0</v>
      </c>
      <c r="K427" s="57" t="str">
        <f t="shared" si="48"/>
        <v>NA</v>
      </c>
      <c r="L427" s="57" t="str">
        <f t="shared" si="49"/>
        <v>NA</v>
      </c>
      <c r="M427" s="57" t="str">
        <f t="shared" si="50"/>
        <v>NA</v>
      </c>
      <c r="R427" s="53"/>
      <c r="S427" s="53"/>
      <c r="T427" s="53"/>
      <c r="U427" s="53"/>
      <c r="V427" s="53"/>
    </row>
    <row r="428" spans="2:22" s="51" customFormat="1" x14ac:dyDescent="0.2">
      <c r="B428" s="51" t="s">
        <v>172</v>
      </c>
      <c r="C428" s="51" t="s">
        <v>173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46"/>
        <v>0</v>
      </c>
      <c r="J428" s="56">
        <f t="shared" si="47"/>
        <v>0</v>
      </c>
      <c r="K428" s="57" t="str">
        <f t="shared" si="48"/>
        <v>NA</v>
      </c>
      <c r="L428" s="57" t="str">
        <f t="shared" si="49"/>
        <v>NA</v>
      </c>
      <c r="M428" s="57" t="str">
        <f t="shared" si="50"/>
        <v>NA</v>
      </c>
      <c r="R428" s="53"/>
      <c r="S428" s="53"/>
      <c r="T428" s="53"/>
      <c r="U428" s="53"/>
      <c r="V428" s="53"/>
    </row>
    <row r="429" spans="2:22" s="51" customFormat="1" x14ac:dyDescent="0.2">
      <c r="B429" s="51" t="s">
        <v>180</v>
      </c>
      <c r="C429" s="51" t="s">
        <v>181</v>
      </c>
      <c r="D429" s="56">
        <v>0</v>
      </c>
      <c r="E429" s="56">
        <v>10000</v>
      </c>
      <c r="F429" s="56">
        <v>0</v>
      </c>
      <c r="G429" s="56">
        <v>0</v>
      </c>
      <c r="H429" s="56">
        <v>0</v>
      </c>
      <c r="I429" s="56">
        <f t="shared" si="46"/>
        <v>0</v>
      </c>
      <c r="J429" s="56">
        <f t="shared" si="47"/>
        <v>10000</v>
      </c>
      <c r="K429" s="57">
        <f t="shared" si="48"/>
        <v>1</v>
      </c>
      <c r="L429" s="57">
        <f t="shared" si="49"/>
        <v>-1</v>
      </c>
      <c r="M429" s="57">
        <f t="shared" si="50"/>
        <v>-1</v>
      </c>
      <c r="R429" s="53"/>
      <c r="S429" s="53"/>
      <c r="T429" s="53"/>
      <c r="U429" s="53"/>
      <c r="V429" s="53"/>
    </row>
    <row r="430" spans="2:22" s="51" customFormat="1" x14ac:dyDescent="0.2">
      <c r="B430" s="51" t="s">
        <v>184</v>
      </c>
      <c r="C430" s="51" t="s">
        <v>185</v>
      </c>
      <c r="D430" s="56">
        <v>0</v>
      </c>
      <c r="E430" s="56">
        <v>0</v>
      </c>
      <c r="F430" s="56">
        <v>0</v>
      </c>
      <c r="G430" s="56">
        <v>0</v>
      </c>
      <c r="H430" s="56">
        <v>45</v>
      </c>
      <c r="I430" s="56">
        <f t="shared" si="46"/>
        <v>45</v>
      </c>
      <c r="J430" s="56">
        <f t="shared" si="47"/>
        <v>-45</v>
      </c>
      <c r="K430" s="57" t="str">
        <f t="shared" si="48"/>
        <v>NA</v>
      </c>
      <c r="L430" s="57" t="str">
        <f t="shared" si="49"/>
        <v>NA</v>
      </c>
      <c r="M430" s="57" t="str">
        <f t="shared" si="50"/>
        <v>NA</v>
      </c>
      <c r="R430" s="53"/>
      <c r="S430" s="53"/>
      <c r="T430" s="53"/>
      <c r="U430" s="53"/>
      <c r="V430" s="53"/>
    </row>
    <row r="431" spans="2:22" s="51" customFormat="1" x14ac:dyDescent="0.2">
      <c r="B431" s="51" t="s">
        <v>186</v>
      </c>
      <c r="C431" s="51" t="s">
        <v>187</v>
      </c>
      <c r="D431" s="56">
        <v>100158.39</v>
      </c>
      <c r="E431" s="56">
        <v>100158.39</v>
      </c>
      <c r="F431" s="56">
        <v>0</v>
      </c>
      <c r="G431" s="56">
        <v>0</v>
      </c>
      <c r="H431" s="56">
        <v>0</v>
      </c>
      <c r="I431" s="56">
        <f t="shared" si="46"/>
        <v>0</v>
      </c>
      <c r="J431" s="56">
        <f t="shared" si="47"/>
        <v>100158.39</v>
      </c>
      <c r="K431" s="57">
        <f t="shared" si="48"/>
        <v>1</v>
      </c>
      <c r="L431" s="57">
        <f t="shared" si="49"/>
        <v>-1</v>
      </c>
      <c r="M431" s="57">
        <f t="shared" si="50"/>
        <v>-1</v>
      </c>
      <c r="R431" s="53"/>
      <c r="S431" s="53"/>
      <c r="T431" s="53"/>
      <c r="U431" s="53"/>
      <c r="V431" s="53"/>
    </row>
    <row r="432" spans="2:22" s="51" customFormat="1" x14ac:dyDescent="0.2">
      <c r="B432" s="51" t="s">
        <v>189</v>
      </c>
      <c r="C432" s="51" t="s">
        <v>190</v>
      </c>
      <c r="D432" s="56">
        <v>-9226</v>
      </c>
      <c r="E432" s="56">
        <v>-9226</v>
      </c>
      <c r="F432" s="56">
        <v>0</v>
      </c>
      <c r="G432" s="56">
        <v>0</v>
      </c>
      <c r="H432" s="56">
        <v>0</v>
      </c>
      <c r="I432" s="56">
        <f t="shared" si="46"/>
        <v>0</v>
      </c>
      <c r="J432" s="56">
        <f t="shared" si="47"/>
        <v>-9226</v>
      </c>
      <c r="K432" s="57">
        <f t="shared" si="48"/>
        <v>1</v>
      </c>
      <c r="L432" s="57">
        <f t="shared" si="49"/>
        <v>-1</v>
      </c>
      <c r="M432" s="57">
        <f t="shared" si="50"/>
        <v>-1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191</v>
      </c>
      <c r="C433" s="51" t="s">
        <v>192</v>
      </c>
      <c r="D433" s="56">
        <v>4840.55</v>
      </c>
      <c r="E433" s="56">
        <v>4840.55</v>
      </c>
      <c r="F433" s="56">
        <v>0</v>
      </c>
      <c r="G433" s="56">
        <v>0</v>
      </c>
      <c r="H433" s="56">
        <v>0</v>
      </c>
      <c r="I433" s="56">
        <f t="shared" si="46"/>
        <v>0</v>
      </c>
      <c r="J433" s="56">
        <f t="shared" si="47"/>
        <v>4840.55</v>
      </c>
      <c r="K433" s="57">
        <f t="shared" si="48"/>
        <v>1</v>
      </c>
      <c r="L433" s="57">
        <f t="shared" si="49"/>
        <v>-1</v>
      </c>
      <c r="M433" s="57">
        <f t="shared" si="50"/>
        <v>-1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193</v>
      </c>
      <c r="C434" s="51" t="s">
        <v>194</v>
      </c>
      <c r="D434" s="56">
        <v>0</v>
      </c>
      <c r="E434" s="56">
        <v>1077085.24</v>
      </c>
      <c r="F434" s="56">
        <v>0</v>
      </c>
      <c r="G434" s="56">
        <v>0</v>
      </c>
      <c r="H434" s="56">
        <v>0</v>
      </c>
      <c r="I434" s="56">
        <f t="shared" si="46"/>
        <v>0</v>
      </c>
      <c r="J434" s="56">
        <f t="shared" si="47"/>
        <v>1077085.24</v>
      </c>
      <c r="K434" s="57">
        <f t="shared" si="48"/>
        <v>1</v>
      </c>
      <c r="L434" s="57">
        <f t="shared" si="49"/>
        <v>-1</v>
      </c>
      <c r="M434" s="57">
        <f t="shared" si="50"/>
        <v>-1</v>
      </c>
      <c r="R434" s="53"/>
      <c r="S434" s="53"/>
      <c r="T434" s="53"/>
      <c r="U434" s="53"/>
      <c r="V434" s="53"/>
    </row>
    <row r="435" spans="1:22" s="51" customFormat="1" x14ac:dyDescent="0.2">
      <c r="B435" s="51" t="s">
        <v>197</v>
      </c>
      <c r="C435" s="51" t="s">
        <v>198</v>
      </c>
      <c r="D435" s="56">
        <v>500</v>
      </c>
      <c r="E435" s="56">
        <v>1014893.41</v>
      </c>
      <c r="F435" s="56">
        <v>0</v>
      </c>
      <c r="G435" s="56">
        <v>0</v>
      </c>
      <c r="H435" s="56">
        <v>0</v>
      </c>
      <c r="I435" s="56">
        <f t="shared" si="46"/>
        <v>0</v>
      </c>
      <c r="J435" s="56">
        <f t="shared" si="47"/>
        <v>1014893.41</v>
      </c>
      <c r="K435" s="57">
        <f t="shared" si="48"/>
        <v>1</v>
      </c>
      <c r="L435" s="57">
        <f t="shared" si="49"/>
        <v>-1</v>
      </c>
      <c r="M435" s="57">
        <f t="shared" si="50"/>
        <v>-1</v>
      </c>
      <c r="R435" s="53"/>
      <c r="S435" s="53"/>
      <c r="T435" s="53"/>
      <c r="U435" s="53"/>
      <c r="V435" s="53"/>
    </row>
    <row r="436" spans="1:22" s="51" customFormat="1" x14ac:dyDescent="0.2">
      <c r="B436" s="51" t="s">
        <v>205</v>
      </c>
      <c r="C436" s="51" t="s">
        <v>206</v>
      </c>
      <c r="D436" s="56">
        <v>2500</v>
      </c>
      <c r="E436" s="56">
        <v>2500</v>
      </c>
      <c r="F436" s="56">
        <v>0</v>
      </c>
      <c r="G436" s="56">
        <v>0</v>
      </c>
      <c r="H436" s="56">
        <v>0</v>
      </c>
      <c r="I436" s="56">
        <f t="shared" si="46"/>
        <v>0</v>
      </c>
      <c r="J436" s="56">
        <f t="shared" si="47"/>
        <v>2500</v>
      </c>
      <c r="K436" s="57">
        <f t="shared" si="48"/>
        <v>1</v>
      </c>
      <c r="L436" s="57">
        <f t="shared" si="49"/>
        <v>-1</v>
      </c>
      <c r="M436" s="57">
        <f t="shared" si="50"/>
        <v>-1</v>
      </c>
      <c r="R436" s="53"/>
      <c r="S436" s="53"/>
      <c r="T436" s="53"/>
      <c r="U436" s="53"/>
      <c r="V436" s="53"/>
    </row>
    <row r="437" spans="1:22" s="51" customFormat="1" x14ac:dyDescent="0.2">
      <c r="B437" s="51" t="s">
        <v>209</v>
      </c>
      <c r="C437" s="51" t="s">
        <v>210</v>
      </c>
      <c r="D437" s="56">
        <v>467000</v>
      </c>
      <c r="E437" s="56">
        <v>467000</v>
      </c>
      <c r="F437" s="56">
        <v>0</v>
      </c>
      <c r="G437" s="56">
        <v>0</v>
      </c>
      <c r="H437" s="56">
        <v>0</v>
      </c>
      <c r="I437" s="56">
        <f t="shared" si="46"/>
        <v>0</v>
      </c>
      <c r="J437" s="56">
        <f t="shared" si="47"/>
        <v>467000</v>
      </c>
      <c r="K437" s="57">
        <f t="shared" si="48"/>
        <v>1</v>
      </c>
      <c r="L437" s="57">
        <f t="shared" si="49"/>
        <v>-1</v>
      </c>
      <c r="M437" s="57">
        <f t="shared" si="50"/>
        <v>-1</v>
      </c>
      <c r="R437" s="53"/>
      <c r="S437" s="53"/>
      <c r="T437" s="53"/>
      <c r="U437" s="53"/>
      <c r="V437" s="53"/>
    </row>
    <row r="438" spans="1:22" s="51" customFormat="1" x14ac:dyDescent="0.2">
      <c r="B438" s="51" t="s">
        <v>215</v>
      </c>
      <c r="C438" s="51" t="s">
        <v>216</v>
      </c>
      <c r="D438" s="56">
        <v>1500</v>
      </c>
      <c r="E438" s="56">
        <v>1500</v>
      </c>
      <c r="F438" s="56">
        <v>0</v>
      </c>
      <c r="G438" s="56">
        <v>0</v>
      </c>
      <c r="H438" s="56">
        <v>0</v>
      </c>
      <c r="I438" s="56">
        <f t="shared" si="46"/>
        <v>0</v>
      </c>
      <c r="J438" s="56">
        <f t="shared" si="47"/>
        <v>1500</v>
      </c>
      <c r="K438" s="57">
        <f t="shared" si="48"/>
        <v>1</v>
      </c>
      <c r="L438" s="57">
        <f t="shared" si="49"/>
        <v>-1</v>
      </c>
      <c r="M438" s="57">
        <f t="shared" si="50"/>
        <v>-1</v>
      </c>
      <c r="R438" s="53"/>
      <c r="S438" s="53"/>
      <c r="T438" s="53"/>
      <c r="U438" s="53"/>
      <c r="V438" s="53"/>
    </row>
    <row r="439" spans="1:22" s="51" customFormat="1" x14ac:dyDescent="0.2">
      <c r="B439" s="51" t="s">
        <v>217</v>
      </c>
      <c r="C439" s="51" t="s">
        <v>218</v>
      </c>
      <c r="D439" s="56">
        <v>-225</v>
      </c>
      <c r="E439" s="56">
        <v>-225</v>
      </c>
      <c r="F439" s="56">
        <v>0</v>
      </c>
      <c r="G439" s="56">
        <v>0</v>
      </c>
      <c r="H439" s="56">
        <v>0</v>
      </c>
      <c r="I439" s="56">
        <f t="shared" si="46"/>
        <v>0</v>
      </c>
      <c r="J439" s="56">
        <f t="shared" si="47"/>
        <v>-225</v>
      </c>
      <c r="K439" s="57">
        <f t="shared" si="48"/>
        <v>1</v>
      </c>
      <c r="L439" s="57">
        <f t="shared" si="49"/>
        <v>-1</v>
      </c>
      <c r="M439" s="57">
        <f t="shared" si="50"/>
        <v>-1</v>
      </c>
      <c r="R439" s="53"/>
      <c r="S439" s="53"/>
      <c r="T439" s="53"/>
      <c r="U439" s="53"/>
      <c r="V439" s="53"/>
    </row>
    <row r="440" spans="1:22" s="51" customFormat="1" x14ac:dyDescent="0.2">
      <c r="A440" s="63" t="s">
        <v>400</v>
      </c>
      <c r="B440" s="63"/>
      <c r="C440" s="63"/>
      <c r="D440" s="64">
        <v>982466.5</v>
      </c>
      <c r="E440" s="64">
        <v>3258156.0900000003</v>
      </c>
      <c r="F440" s="64">
        <v>9337.66</v>
      </c>
      <c r="G440" s="64">
        <v>123672.41999999998</v>
      </c>
      <c r="H440" s="64">
        <v>45</v>
      </c>
      <c r="I440" s="64">
        <f t="shared" si="46"/>
        <v>123717.41999999998</v>
      </c>
      <c r="J440" s="64">
        <f t="shared" si="47"/>
        <v>3134438.6700000004</v>
      </c>
      <c r="K440" s="65">
        <f t="shared" si="48"/>
        <v>0.96202839379619776</v>
      </c>
      <c r="L440" s="65">
        <f t="shared" si="49"/>
        <v>-0.99713406609687627</v>
      </c>
      <c r="M440" s="65">
        <f t="shared" si="50"/>
        <v>-0.90890129269405262</v>
      </c>
      <c r="R440" s="53"/>
      <c r="S440" s="53"/>
      <c r="T440" s="53"/>
      <c r="U440" s="53"/>
      <c r="V440" s="53"/>
    </row>
    <row r="441" spans="1:22" s="51" customFormat="1" x14ac:dyDescent="0.2">
      <c r="A441" s="51" t="s">
        <v>401</v>
      </c>
      <c r="B441" s="51" t="s">
        <v>118</v>
      </c>
      <c r="C441" s="51" t="s">
        <v>119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46"/>
        <v>0</v>
      </c>
      <c r="J441" s="56">
        <f t="shared" si="47"/>
        <v>0</v>
      </c>
      <c r="K441" s="57" t="str">
        <f t="shared" si="48"/>
        <v>NA</v>
      </c>
      <c r="L441" s="57" t="str">
        <f t="shared" si="49"/>
        <v>NA</v>
      </c>
      <c r="M441" s="57" t="str">
        <f t="shared" si="50"/>
        <v>NA</v>
      </c>
      <c r="R441" s="53"/>
      <c r="S441" s="53"/>
      <c r="T441" s="53"/>
      <c r="U441" s="53"/>
      <c r="V441" s="53"/>
    </row>
    <row r="442" spans="1:22" s="51" customFormat="1" x14ac:dyDescent="0.2">
      <c r="B442" s="51" t="s">
        <v>467</v>
      </c>
      <c r="C442" s="51" t="s">
        <v>468</v>
      </c>
      <c r="D442" s="56">
        <v>14969725</v>
      </c>
      <c r="E442" s="56">
        <v>3602297</v>
      </c>
      <c r="F442" s="56">
        <v>0</v>
      </c>
      <c r="G442" s="56">
        <v>0</v>
      </c>
      <c r="H442" s="56">
        <v>0</v>
      </c>
      <c r="I442" s="56">
        <f t="shared" si="46"/>
        <v>0</v>
      </c>
      <c r="J442" s="56">
        <f t="shared" si="47"/>
        <v>3602297</v>
      </c>
      <c r="K442" s="57">
        <f t="shared" si="48"/>
        <v>1</v>
      </c>
      <c r="L442" s="57">
        <f t="shared" si="49"/>
        <v>-1</v>
      </c>
      <c r="M442" s="57">
        <f t="shared" si="50"/>
        <v>-1</v>
      </c>
      <c r="R442" s="53"/>
      <c r="S442" s="53"/>
      <c r="T442" s="53"/>
      <c r="U442" s="53"/>
      <c r="V442" s="53"/>
    </row>
    <row r="443" spans="1:22" s="51" customFormat="1" x14ac:dyDescent="0.2">
      <c r="B443" s="51" t="s">
        <v>130</v>
      </c>
      <c r="C443" s="51" t="s">
        <v>131</v>
      </c>
      <c r="D443" s="56">
        <v>0</v>
      </c>
      <c r="E443" s="56">
        <v>0</v>
      </c>
      <c r="F443" s="56">
        <v>0</v>
      </c>
      <c r="G443" s="56">
        <v>0</v>
      </c>
      <c r="H443" s="56">
        <v>0</v>
      </c>
      <c r="I443" s="56">
        <f t="shared" si="46"/>
        <v>0</v>
      </c>
      <c r="J443" s="56">
        <f t="shared" si="47"/>
        <v>0</v>
      </c>
      <c r="K443" s="57" t="str">
        <f t="shared" si="48"/>
        <v>NA</v>
      </c>
      <c r="L443" s="57" t="str">
        <f t="shared" si="49"/>
        <v>NA</v>
      </c>
      <c r="M443" s="57" t="str">
        <f t="shared" si="50"/>
        <v>NA</v>
      </c>
      <c r="R443" s="53"/>
      <c r="S443" s="53"/>
      <c r="T443" s="53"/>
      <c r="U443" s="53"/>
      <c r="V443" s="53"/>
    </row>
    <row r="444" spans="1:22" s="51" customFormat="1" x14ac:dyDescent="0.2">
      <c r="B444" s="51" t="s">
        <v>132</v>
      </c>
      <c r="C444" s="51" t="s">
        <v>133</v>
      </c>
      <c r="D444" s="56">
        <v>3150000</v>
      </c>
      <c r="E444" s="56">
        <v>5757984.1399999997</v>
      </c>
      <c r="F444" s="56">
        <v>0</v>
      </c>
      <c r="G444" s="56">
        <v>1144840.08</v>
      </c>
      <c r="H444" s="56">
        <v>0</v>
      </c>
      <c r="I444" s="56">
        <f t="shared" si="46"/>
        <v>1144840.08</v>
      </c>
      <c r="J444" s="56">
        <f t="shared" si="47"/>
        <v>4613144.0599999996</v>
      </c>
      <c r="K444" s="57">
        <f t="shared" si="48"/>
        <v>0.80117345720927946</v>
      </c>
      <c r="L444" s="57">
        <f t="shared" si="49"/>
        <v>-1</v>
      </c>
      <c r="M444" s="57">
        <f t="shared" si="50"/>
        <v>-0.52281629730227075</v>
      </c>
      <c r="R444" s="53"/>
      <c r="S444" s="53"/>
      <c r="T444" s="53"/>
      <c r="U444" s="53"/>
      <c r="V444" s="53"/>
    </row>
    <row r="445" spans="1:22" s="51" customFormat="1" x14ac:dyDescent="0.2">
      <c r="B445" s="51" t="s">
        <v>138</v>
      </c>
      <c r="C445" s="51" t="s">
        <v>139</v>
      </c>
      <c r="D445" s="56">
        <v>305000</v>
      </c>
      <c r="E445" s="56">
        <v>158760</v>
      </c>
      <c r="F445" s="56">
        <v>0</v>
      </c>
      <c r="G445" s="56">
        <v>0</v>
      </c>
      <c r="H445" s="56">
        <v>0</v>
      </c>
      <c r="I445" s="56">
        <f t="shared" si="46"/>
        <v>0</v>
      </c>
      <c r="J445" s="56">
        <f t="shared" si="47"/>
        <v>158760</v>
      </c>
      <c r="K445" s="57">
        <f t="shared" si="48"/>
        <v>1</v>
      </c>
      <c r="L445" s="57">
        <f t="shared" si="49"/>
        <v>-1</v>
      </c>
      <c r="M445" s="57">
        <f t="shared" si="50"/>
        <v>-1</v>
      </c>
      <c r="R445" s="53"/>
      <c r="S445" s="53"/>
      <c r="T445" s="53"/>
      <c r="U445" s="53"/>
      <c r="V445" s="53"/>
    </row>
    <row r="446" spans="1:22" s="51" customFormat="1" x14ac:dyDescent="0.2">
      <c r="B446" s="51" t="s">
        <v>140</v>
      </c>
      <c r="C446" s="51" t="s">
        <v>141</v>
      </c>
      <c r="D446" s="56"/>
      <c r="E446" s="56"/>
      <c r="F446" s="56">
        <v>0</v>
      </c>
      <c r="G446" s="56">
        <v>0</v>
      </c>
      <c r="H446" s="56">
        <v>0</v>
      </c>
      <c r="I446" s="56">
        <f t="shared" si="46"/>
        <v>0</v>
      </c>
      <c r="J446" s="56">
        <f t="shared" si="47"/>
        <v>0</v>
      </c>
      <c r="K446" s="57" t="str">
        <f t="shared" si="48"/>
        <v>NA</v>
      </c>
      <c r="L446" s="57" t="str">
        <f t="shared" si="49"/>
        <v>NA</v>
      </c>
      <c r="M446" s="57" t="str">
        <f t="shared" si="50"/>
        <v>NA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142</v>
      </c>
      <c r="C447" s="51" t="s">
        <v>143</v>
      </c>
      <c r="D447" s="56">
        <v>283781</v>
      </c>
      <c r="E447" s="56">
        <v>189572</v>
      </c>
      <c r="F447" s="56">
        <v>0</v>
      </c>
      <c r="G447" s="56">
        <v>0</v>
      </c>
      <c r="H447" s="56">
        <v>0</v>
      </c>
      <c r="I447" s="56">
        <f t="shared" si="46"/>
        <v>0</v>
      </c>
      <c r="J447" s="56">
        <f t="shared" si="47"/>
        <v>189572</v>
      </c>
      <c r="K447" s="57">
        <f t="shared" si="48"/>
        <v>1</v>
      </c>
      <c r="L447" s="57">
        <f t="shared" si="49"/>
        <v>-1</v>
      </c>
      <c r="M447" s="57">
        <f t="shared" si="50"/>
        <v>-1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146</v>
      </c>
      <c r="C448" s="51" t="s">
        <v>147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f t="shared" si="46"/>
        <v>0</v>
      </c>
      <c r="J448" s="56">
        <f t="shared" si="47"/>
        <v>0</v>
      </c>
      <c r="K448" s="57" t="str">
        <f t="shared" si="48"/>
        <v>NA</v>
      </c>
      <c r="L448" s="57" t="str">
        <f t="shared" si="49"/>
        <v>NA</v>
      </c>
      <c r="M448" s="57" t="str">
        <f t="shared" si="50"/>
        <v>NA</v>
      </c>
      <c r="R448" s="53"/>
      <c r="S448" s="53"/>
      <c r="T448" s="53"/>
      <c r="U448" s="53"/>
      <c r="V448" s="53"/>
    </row>
    <row r="449" spans="1:22" s="51" customFormat="1" x14ac:dyDescent="0.2">
      <c r="B449" s="51" t="s">
        <v>156</v>
      </c>
      <c r="C449" s="51" t="s">
        <v>157</v>
      </c>
      <c r="D449" s="56">
        <v>119446</v>
      </c>
      <c r="E449" s="56">
        <v>282191.63000000006</v>
      </c>
      <c r="F449" s="56">
        <v>0</v>
      </c>
      <c r="G449" s="56">
        <v>78133.26999999999</v>
      </c>
      <c r="H449" s="56">
        <v>0</v>
      </c>
      <c r="I449" s="56">
        <f t="shared" si="46"/>
        <v>78133.26999999999</v>
      </c>
      <c r="J449" s="56">
        <f t="shared" si="47"/>
        <v>204058.36000000007</v>
      </c>
      <c r="K449" s="57">
        <f t="shared" si="48"/>
        <v>0.72311981755093169</v>
      </c>
      <c r="L449" s="57">
        <f t="shared" si="49"/>
        <v>-1</v>
      </c>
      <c r="M449" s="57">
        <f t="shared" si="50"/>
        <v>-0.33548756212223618</v>
      </c>
      <c r="R449" s="53"/>
      <c r="S449" s="53"/>
      <c r="T449" s="53"/>
      <c r="U449" s="53"/>
      <c r="V449" s="53"/>
    </row>
    <row r="450" spans="1:22" s="51" customFormat="1" x14ac:dyDescent="0.2">
      <c r="B450" s="51" t="s">
        <v>158</v>
      </c>
      <c r="C450" s="51" t="s">
        <v>159</v>
      </c>
      <c r="D450" s="56">
        <v>26102645</v>
      </c>
      <c r="E450" s="56">
        <v>448044.82</v>
      </c>
      <c r="F450" s="56">
        <v>0</v>
      </c>
      <c r="G450" s="56">
        <v>80557.05</v>
      </c>
      <c r="H450" s="56">
        <v>0</v>
      </c>
      <c r="I450" s="56">
        <f t="shared" si="46"/>
        <v>80557.05</v>
      </c>
      <c r="J450" s="56">
        <f t="shared" si="47"/>
        <v>367487.77</v>
      </c>
      <c r="K450" s="57">
        <f t="shared" si="48"/>
        <v>0.82020314396224914</v>
      </c>
      <c r="L450" s="57">
        <f t="shared" si="49"/>
        <v>-1</v>
      </c>
      <c r="M450" s="57">
        <f t="shared" si="50"/>
        <v>-0.56848754550939795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186</v>
      </c>
      <c r="C451" s="51" t="s">
        <v>187</v>
      </c>
      <c r="D451" s="56">
        <v>0</v>
      </c>
      <c r="E451" s="56">
        <v>0</v>
      </c>
      <c r="F451" s="56">
        <v>0</v>
      </c>
      <c r="G451" s="56">
        <v>0</v>
      </c>
      <c r="H451" s="56">
        <v>0</v>
      </c>
      <c r="I451" s="56">
        <f t="shared" si="46"/>
        <v>0</v>
      </c>
      <c r="J451" s="56">
        <f t="shared" si="47"/>
        <v>0</v>
      </c>
      <c r="K451" s="57" t="str">
        <f t="shared" si="48"/>
        <v>NA</v>
      </c>
      <c r="L451" s="57" t="str">
        <f t="shared" si="49"/>
        <v>NA</v>
      </c>
      <c r="M451" s="57" t="str">
        <f t="shared" si="50"/>
        <v>NA</v>
      </c>
      <c r="R451" s="53"/>
      <c r="S451" s="53"/>
      <c r="T451" s="53"/>
      <c r="U451" s="53"/>
      <c r="V451" s="53"/>
    </row>
    <row r="452" spans="1:22" s="51" customFormat="1" x14ac:dyDescent="0.2">
      <c r="B452" s="51" t="s">
        <v>193</v>
      </c>
      <c r="C452" s="51" t="s">
        <v>194</v>
      </c>
      <c r="D452" s="56">
        <v>1296450</v>
      </c>
      <c r="E452" s="56">
        <v>1517208</v>
      </c>
      <c r="F452" s="56">
        <v>0</v>
      </c>
      <c r="G452" s="56">
        <v>0</v>
      </c>
      <c r="H452" s="56">
        <v>0</v>
      </c>
      <c r="I452" s="56">
        <f t="shared" si="46"/>
        <v>0</v>
      </c>
      <c r="J452" s="56">
        <f t="shared" si="47"/>
        <v>1517208</v>
      </c>
      <c r="K452" s="57">
        <f t="shared" si="48"/>
        <v>1</v>
      </c>
      <c r="L452" s="57">
        <f t="shared" si="49"/>
        <v>-1</v>
      </c>
      <c r="M452" s="57">
        <f t="shared" si="50"/>
        <v>-1</v>
      </c>
      <c r="R452" s="53"/>
      <c r="S452" s="53"/>
      <c r="T452" s="53"/>
      <c r="U452" s="53"/>
      <c r="V452" s="53"/>
    </row>
    <row r="453" spans="1:22" s="51" customFormat="1" x14ac:dyDescent="0.2">
      <c r="B453" s="51" t="s">
        <v>469</v>
      </c>
      <c r="C453" s="51" t="s">
        <v>470</v>
      </c>
      <c r="D453" s="56">
        <v>6709293</v>
      </c>
      <c r="E453" s="56">
        <v>7206318</v>
      </c>
      <c r="F453" s="56">
        <v>0</v>
      </c>
      <c r="G453" s="56">
        <v>0</v>
      </c>
      <c r="H453" s="56">
        <v>0</v>
      </c>
      <c r="I453" s="56">
        <f t="shared" si="46"/>
        <v>0</v>
      </c>
      <c r="J453" s="56">
        <f t="shared" si="47"/>
        <v>7206318</v>
      </c>
      <c r="K453" s="57">
        <f t="shared" si="48"/>
        <v>1</v>
      </c>
      <c r="L453" s="57">
        <f t="shared" si="49"/>
        <v>-1</v>
      </c>
      <c r="M453" s="57">
        <f t="shared" si="50"/>
        <v>-1</v>
      </c>
      <c r="R453" s="53"/>
      <c r="S453" s="53"/>
      <c r="T453" s="53"/>
      <c r="U453" s="53"/>
      <c r="V453" s="53"/>
    </row>
    <row r="454" spans="1:22" s="51" customFormat="1" x14ac:dyDescent="0.2">
      <c r="B454" s="51" t="s">
        <v>471</v>
      </c>
      <c r="C454" s="51" t="s">
        <v>472</v>
      </c>
      <c r="D454" s="56">
        <v>0</v>
      </c>
      <c r="E454" s="56">
        <v>0</v>
      </c>
      <c r="F454" s="56">
        <v>0</v>
      </c>
      <c r="G454" s="56">
        <v>0</v>
      </c>
      <c r="H454" s="56">
        <v>0</v>
      </c>
      <c r="I454" s="56">
        <f t="shared" si="46"/>
        <v>0</v>
      </c>
      <c r="J454" s="56">
        <f t="shared" si="47"/>
        <v>0</v>
      </c>
      <c r="K454" s="57" t="str">
        <f t="shared" si="48"/>
        <v>NA</v>
      </c>
      <c r="L454" s="57" t="str">
        <f t="shared" si="49"/>
        <v>NA</v>
      </c>
      <c r="M454" s="57" t="str">
        <f t="shared" si="50"/>
        <v>NA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209</v>
      </c>
      <c r="C455" s="51" t="s">
        <v>210</v>
      </c>
      <c r="D455" s="56">
        <v>0</v>
      </c>
      <c r="E455" s="56">
        <v>6395</v>
      </c>
      <c r="F455" s="56">
        <v>0</v>
      </c>
      <c r="G455" s="56">
        <v>0</v>
      </c>
      <c r="H455" s="56">
        <v>0</v>
      </c>
      <c r="I455" s="56">
        <f t="shared" si="46"/>
        <v>0</v>
      </c>
      <c r="J455" s="56">
        <f t="shared" si="47"/>
        <v>6395</v>
      </c>
      <c r="K455" s="57">
        <f t="shared" si="48"/>
        <v>1</v>
      </c>
      <c r="L455" s="57">
        <f t="shared" si="49"/>
        <v>-1</v>
      </c>
      <c r="M455" s="57">
        <f t="shared" si="50"/>
        <v>-1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211</v>
      </c>
      <c r="C456" s="51" t="s">
        <v>212</v>
      </c>
      <c r="D456" s="56">
        <v>810801</v>
      </c>
      <c r="E456" s="56">
        <v>2572610</v>
      </c>
      <c r="F456" s="56">
        <v>0</v>
      </c>
      <c r="G456" s="56">
        <v>0</v>
      </c>
      <c r="H456" s="56">
        <v>0</v>
      </c>
      <c r="I456" s="56">
        <f t="shared" si="46"/>
        <v>0</v>
      </c>
      <c r="J456" s="56">
        <f t="shared" si="47"/>
        <v>2572610</v>
      </c>
      <c r="K456" s="57">
        <f t="shared" si="48"/>
        <v>1</v>
      </c>
      <c r="L456" s="57">
        <f t="shared" si="49"/>
        <v>-1</v>
      </c>
      <c r="M456" s="57">
        <f t="shared" si="50"/>
        <v>-1</v>
      </c>
      <c r="R456" s="53"/>
      <c r="S456" s="53"/>
      <c r="T456" s="53"/>
      <c r="U456" s="53"/>
      <c r="V456" s="53"/>
    </row>
    <row r="457" spans="1:22" s="51" customFormat="1" x14ac:dyDescent="0.2">
      <c r="A457" s="63" t="s">
        <v>402</v>
      </c>
      <c r="B457" s="63"/>
      <c r="C457" s="63"/>
      <c r="D457" s="64">
        <v>53747141</v>
      </c>
      <c r="E457" s="64">
        <v>21741380.590000004</v>
      </c>
      <c r="F457" s="64">
        <v>0</v>
      </c>
      <c r="G457" s="64">
        <v>1303530.4000000001</v>
      </c>
      <c r="H457" s="64">
        <v>0</v>
      </c>
      <c r="I457" s="64">
        <f t="shared" si="46"/>
        <v>1303530.4000000001</v>
      </c>
      <c r="J457" s="64">
        <f t="shared" si="47"/>
        <v>20437850.190000005</v>
      </c>
      <c r="K457" s="65">
        <f t="shared" si="48"/>
        <v>0.94004380749401162</v>
      </c>
      <c r="L457" s="65">
        <f t="shared" si="49"/>
        <v>-1</v>
      </c>
      <c r="M457" s="65">
        <f t="shared" si="50"/>
        <v>-0.85610513798562782</v>
      </c>
      <c r="R457" s="53"/>
      <c r="S457" s="53"/>
      <c r="T457" s="53"/>
      <c r="U457" s="53"/>
      <c r="V457" s="53"/>
    </row>
    <row r="458" spans="1:22" s="51" customFormat="1" x14ac:dyDescent="0.2">
      <c r="A458" s="51" t="s">
        <v>403</v>
      </c>
      <c r="B458" s="51" t="s">
        <v>130</v>
      </c>
      <c r="C458" s="51" t="s">
        <v>131</v>
      </c>
      <c r="D458" s="56">
        <v>0</v>
      </c>
      <c r="E458" s="56">
        <v>0</v>
      </c>
      <c r="F458" s="56">
        <v>49375</v>
      </c>
      <c r="G458" s="56">
        <v>253197.5</v>
      </c>
      <c r="H458" s="56">
        <v>0</v>
      </c>
      <c r="I458" s="56">
        <f t="shared" si="46"/>
        <v>253197.5</v>
      </c>
      <c r="J458" s="56">
        <f t="shared" si="47"/>
        <v>-253197.5</v>
      </c>
      <c r="K458" s="57" t="str">
        <f t="shared" si="48"/>
        <v>NA</v>
      </c>
      <c r="L458" s="57" t="str">
        <f t="shared" si="49"/>
        <v>NA</v>
      </c>
      <c r="M458" s="57" t="str">
        <f t="shared" si="50"/>
        <v>NA</v>
      </c>
      <c r="R458" s="53"/>
      <c r="S458" s="53"/>
      <c r="T458" s="53"/>
      <c r="U458" s="53"/>
      <c r="V458" s="53"/>
    </row>
    <row r="459" spans="1:22" s="51" customFormat="1" x14ac:dyDescent="0.2">
      <c r="B459" s="51" t="s">
        <v>132</v>
      </c>
      <c r="C459" s="51" t="s">
        <v>133</v>
      </c>
      <c r="D459" s="56">
        <v>0</v>
      </c>
      <c r="E459" s="56">
        <v>0</v>
      </c>
      <c r="F459" s="56">
        <v>0</v>
      </c>
      <c r="G459" s="56">
        <v>50411</v>
      </c>
      <c r="H459" s="56">
        <v>0</v>
      </c>
      <c r="I459" s="56">
        <f t="shared" si="46"/>
        <v>50411</v>
      </c>
      <c r="J459" s="56">
        <f t="shared" si="47"/>
        <v>-50411</v>
      </c>
      <c r="K459" s="57" t="str">
        <f t="shared" si="48"/>
        <v>NA</v>
      </c>
      <c r="L459" s="57" t="str">
        <f t="shared" si="49"/>
        <v>NA</v>
      </c>
      <c r="M459" s="57" t="str">
        <f t="shared" si="50"/>
        <v>NA</v>
      </c>
      <c r="R459" s="53"/>
      <c r="S459" s="53"/>
      <c r="T459" s="53"/>
      <c r="U459" s="53"/>
      <c r="V459" s="53"/>
    </row>
    <row r="460" spans="1:22" s="51" customFormat="1" x14ac:dyDescent="0.2">
      <c r="B460" s="51" t="s">
        <v>138</v>
      </c>
      <c r="C460" s="51" t="s">
        <v>139</v>
      </c>
      <c r="D460" s="56">
        <v>0</v>
      </c>
      <c r="E460" s="56">
        <v>0</v>
      </c>
      <c r="F460" s="56">
        <v>0</v>
      </c>
      <c r="G460" s="56">
        <v>1080.4000000000001</v>
      </c>
      <c r="H460" s="56">
        <v>0</v>
      </c>
      <c r="I460" s="56">
        <f t="shared" si="46"/>
        <v>1080.4000000000001</v>
      </c>
      <c r="J460" s="56">
        <f t="shared" si="47"/>
        <v>-1080.4000000000001</v>
      </c>
      <c r="K460" s="57" t="str">
        <f t="shared" si="48"/>
        <v>NA</v>
      </c>
      <c r="L460" s="57" t="str">
        <f t="shared" si="49"/>
        <v>NA</v>
      </c>
      <c r="M460" s="57" t="str">
        <f t="shared" si="50"/>
        <v>NA</v>
      </c>
      <c r="R460" s="53"/>
      <c r="S460" s="53"/>
      <c r="T460" s="53"/>
      <c r="U460" s="53"/>
      <c r="V460" s="53"/>
    </row>
    <row r="461" spans="1:22" s="51" customFormat="1" x14ac:dyDescent="0.2">
      <c r="B461" s="51" t="s">
        <v>140</v>
      </c>
      <c r="C461" s="51" t="s">
        <v>141</v>
      </c>
      <c r="D461" s="56">
        <v>0</v>
      </c>
      <c r="E461" s="56">
        <v>0</v>
      </c>
      <c r="F461" s="56">
        <v>0</v>
      </c>
      <c r="G461" s="56">
        <v>727.83</v>
      </c>
      <c r="H461" s="56">
        <v>0</v>
      </c>
      <c r="I461" s="56">
        <f t="shared" si="46"/>
        <v>727.83</v>
      </c>
      <c r="J461" s="56">
        <f t="shared" si="47"/>
        <v>-727.83</v>
      </c>
      <c r="K461" s="57" t="str">
        <f t="shared" si="48"/>
        <v>NA</v>
      </c>
      <c r="L461" s="57" t="str">
        <f t="shared" si="49"/>
        <v>NA</v>
      </c>
      <c r="M461" s="57" t="str">
        <f t="shared" si="50"/>
        <v>NA</v>
      </c>
      <c r="R461" s="53"/>
      <c r="S461" s="53"/>
      <c r="T461" s="53"/>
      <c r="U461" s="53"/>
      <c r="V461" s="53"/>
    </row>
    <row r="462" spans="1:22" s="51" customFormat="1" x14ac:dyDescent="0.2">
      <c r="B462" s="51" t="s">
        <v>142</v>
      </c>
      <c r="C462" s="51" t="s">
        <v>143</v>
      </c>
      <c r="D462" s="56"/>
      <c r="E462" s="56"/>
      <c r="F462" s="56">
        <v>0</v>
      </c>
      <c r="G462" s="56">
        <v>0</v>
      </c>
      <c r="H462" s="56">
        <v>0</v>
      </c>
      <c r="I462" s="56">
        <f t="shared" si="46"/>
        <v>0</v>
      </c>
      <c r="J462" s="56">
        <f t="shared" si="47"/>
        <v>0</v>
      </c>
      <c r="K462" s="57" t="str">
        <f t="shared" si="48"/>
        <v>NA</v>
      </c>
      <c r="L462" s="57" t="str">
        <f t="shared" si="49"/>
        <v>NA</v>
      </c>
      <c r="M462" s="57" t="str">
        <f t="shared" si="50"/>
        <v>NA</v>
      </c>
      <c r="R462" s="53"/>
      <c r="S462" s="53"/>
      <c r="T462" s="53"/>
      <c r="U462" s="53"/>
      <c r="V462" s="53"/>
    </row>
    <row r="463" spans="1:22" s="51" customFormat="1" x14ac:dyDescent="0.2">
      <c r="B463" s="51" t="s">
        <v>156</v>
      </c>
      <c r="C463" s="51" t="s">
        <v>157</v>
      </c>
      <c r="D463" s="56">
        <v>0</v>
      </c>
      <c r="E463" s="56">
        <v>0</v>
      </c>
      <c r="F463" s="56">
        <v>1913.56</v>
      </c>
      <c r="G463" s="56">
        <v>8504.27</v>
      </c>
      <c r="H463" s="56">
        <v>0</v>
      </c>
      <c r="I463" s="56">
        <f t="shared" si="46"/>
        <v>8504.27</v>
      </c>
      <c r="J463" s="56">
        <f t="shared" si="47"/>
        <v>-8504.27</v>
      </c>
      <c r="K463" s="57" t="str">
        <f t="shared" si="48"/>
        <v>NA</v>
      </c>
      <c r="L463" s="57" t="str">
        <f t="shared" si="49"/>
        <v>NA</v>
      </c>
      <c r="M463" s="57" t="str">
        <f t="shared" si="50"/>
        <v>NA</v>
      </c>
      <c r="R463" s="53"/>
      <c r="S463" s="53"/>
      <c r="T463" s="53"/>
      <c r="U463" s="53"/>
      <c r="V463" s="53"/>
    </row>
    <row r="464" spans="1:22" s="51" customFormat="1" x14ac:dyDescent="0.2">
      <c r="B464" s="51" t="s">
        <v>158</v>
      </c>
      <c r="C464" s="51" t="s">
        <v>159</v>
      </c>
      <c r="D464" s="56">
        <v>430000</v>
      </c>
      <c r="E464" s="56">
        <v>430000</v>
      </c>
      <c r="F464" s="56">
        <v>46112</v>
      </c>
      <c r="G464" s="56">
        <v>164989.5</v>
      </c>
      <c r="H464" s="56">
        <v>109440</v>
      </c>
      <c r="I464" s="56">
        <f t="shared" si="46"/>
        <v>274429.5</v>
      </c>
      <c r="J464" s="56">
        <f t="shared" si="47"/>
        <v>155570.5</v>
      </c>
      <c r="K464" s="57">
        <f t="shared" si="48"/>
        <v>0.3617918604651163</v>
      </c>
      <c r="L464" s="57">
        <f t="shared" si="49"/>
        <v>-0.89276279069767439</v>
      </c>
      <c r="M464" s="57">
        <f t="shared" si="50"/>
        <v>-7.9128372093023355E-2</v>
      </c>
      <c r="R464" s="53"/>
      <c r="S464" s="53"/>
      <c r="T464" s="53"/>
      <c r="U464" s="53"/>
      <c r="V464" s="53"/>
    </row>
    <row r="465" spans="2:22" s="51" customFormat="1" x14ac:dyDescent="0.2">
      <c r="B465" s="51" t="s">
        <v>257</v>
      </c>
      <c r="C465" s="51" t="s">
        <v>258</v>
      </c>
      <c r="D465" s="56">
        <v>0</v>
      </c>
      <c r="E465" s="56">
        <v>0</v>
      </c>
      <c r="F465" s="56">
        <v>0</v>
      </c>
      <c r="G465" s="56">
        <v>0</v>
      </c>
      <c r="H465" s="56">
        <v>0</v>
      </c>
      <c r="I465" s="56">
        <f t="shared" si="46"/>
        <v>0</v>
      </c>
      <c r="J465" s="56">
        <f t="shared" si="47"/>
        <v>0</v>
      </c>
      <c r="K465" s="57" t="str">
        <f t="shared" si="48"/>
        <v>NA</v>
      </c>
      <c r="L465" s="57" t="str">
        <f t="shared" si="49"/>
        <v>NA</v>
      </c>
      <c r="M465" s="57" t="str">
        <f t="shared" si="50"/>
        <v>NA</v>
      </c>
      <c r="R465" s="53"/>
      <c r="S465" s="53"/>
      <c r="T465" s="53"/>
      <c r="U465" s="53"/>
      <c r="V465" s="53"/>
    </row>
    <row r="466" spans="2:22" s="51" customFormat="1" x14ac:dyDescent="0.2">
      <c r="B466" s="51" t="s">
        <v>473</v>
      </c>
      <c r="C466" s="51" t="s">
        <v>474</v>
      </c>
      <c r="D466" s="56">
        <v>30000</v>
      </c>
      <c r="E466" s="56">
        <v>15000</v>
      </c>
      <c r="F466" s="56">
        <v>0</v>
      </c>
      <c r="G466" s="56">
        <v>0</v>
      </c>
      <c r="H466" s="56">
        <v>15000</v>
      </c>
      <c r="I466" s="56">
        <f t="shared" si="46"/>
        <v>15000</v>
      </c>
      <c r="J466" s="56">
        <f t="shared" si="47"/>
        <v>0</v>
      </c>
      <c r="K466" s="57">
        <f t="shared" si="48"/>
        <v>0</v>
      </c>
      <c r="L466" s="57">
        <f t="shared" si="49"/>
        <v>-1</v>
      </c>
      <c r="M466" s="57">
        <f t="shared" si="50"/>
        <v>-1</v>
      </c>
      <c r="R466" s="53"/>
      <c r="S466" s="53"/>
      <c r="T466" s="53"/>
      <c r="U466" s="53"/>
      <c r="V466" s="53"/>
    </row>
    <row r="467" spans="2:22" s="51" customFormat="1" x14ac:dyDescent="0.2">
      <c r="B467" s="51" t="s">
        <v>235</v>
      </c>
      <c r="C467" s="51" t="s">
        <v>236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46"/>
        <v>0</v>
      </c>
      <c r="J467" s="56">
        <f t="shared" si="47"/>
        <v>0</v>
      </c>
      <c r="K467" s="57" t="str">
        <f t="shared" si="48"/>
        <v>NA</v>
      </c>
      <c r="L467" s="57" t="str">
        <f t="shared" si="49"/>
        <v>NA</v>
      </c>
      <c r="M467" s="57" t="str">
        <f t="shared" si="50"/>
        <v>NA</v>
      </c>
      <c r="R467" s="53"/>
      <c r="S467" s="53"/>
      <c r="T467" s="53"/>
      <c r="U467" s="53"/>
      <c r="V467" s="53"/>
    </row>
    <row r="468" spans="2:22" s="51" customFormat="1" x14ac:dyDescent="0.2">
      <c r="B468" s="51" t="s">
        <v>475</v>
      </c>
      <c r="C468" s="51" t="s">
        <v>476</v>
      </c>
      <c r="D468" s="56">
        <v>55000</v>
      </c>
      <c r="E468" s="56">
        <v>2000</v>
      </c>
      <c r="F468" s="56">
        <v>0</v>
      </c>
      <c r="G468" s="56">
        <v>227.5</v>
      </c>
      <c r="H468" s="56">
        <v>4350</v>
      </c>
      <c r="I468" s="56">
        <f t="shared" si="46"/>
        <v>4577.5</v>
      </c>
      <c r="J468" s="56">
        <f t="shared" si="47"/>
        <v>-2577.5</v>
      </c>
      <c r="K468" s="57">
        <f t="shared" si="48"/>
        <v>-1.2887500000000001</v>
      </c>
      <c r="L468" s="57">
        <f t="shared" si="49"/>
        <v>-1</v>
      </c>
      <c r="M468" s="57">
        <f t="shared" si="50"/>
        <v>-0.72699999999999998</v>
      </c>
      <c r="R468" s="53"/>
      <c r="S468" s="53"/>
      <c r="T468" s="53"/>
      <c r="U468" s="53"/>
      <c r="V468" s="53"/>
    </row>
    <row r="469" spans="2:22" s="51" customFormat="1" x14ac:dyDescent="0.2">
      <c r="B469" s="51" t="s">
        <v>477</v>
      </c>
      <c r="C469" s="51" t="s">
        <v>478</v>
      </c>
      <c r="D469" s="56">
        <v>20000</v>
      </c>
      <c r="E469" s="56">
        <v>20000</v>
      </c>
      <c r="F469" s="56">
        <v>0</v>
      </c>
      <c r="G469" s="56">
        <v>3066.9</v>
      </c>
      <c r="H469" s="56">
        <v>3320.25</v>
      </c>
      <c r="I469" s="56">
        <f t="shared" si="46"/>
        <v>6387.15</v>
      </c>
      <c r="J469" s="56">
        <f t="shared" si="47"/>
        <v>13612.85</v>
      </c>
      <c r="K469" s="57">
        <f t="shared" si="48"/>
        <v>0.68064250000000004</v>
      </c>
      <c r="L469" s="57">
        <f t="shared" si="49"/>
        <v>-1</v>
      </c>
      <c r="M469" s="57">
        <f t="shared" si="50"/>
        <v>-0.63197200000000009</v>
      </c>
      <c r="R469" s="53"/>
      <c r="S469" s="53"/>
      <c r="T469" s="53"/>
      <c r="U469" s="53"/>
      <c r="V469" s="53"/>
    </row>
    <row r="470" spans="2:22" s="51" customFormat="1" x14ac:dyDescent="0.2">
      <c r="B470" s="51" t="s">
        <v>479</v>
      </c>
      <c r="C470" s="51" t="s">
        <v>480</v>
      </c>
      <c r="D470" s="56">
        <v>128000</v>
      </c>
      <c r="E470" s="56">
        <v>371000</v>
      </c>
      <c r="F470" s="56">
        <v>56600</v>
      </c>
      <c r="G470" s="56">
        <v>340859.6</v>
      </c>
      <c r="H470" s="56">
        <v>0</v>
      </c>
      <c r="I470" s="56">
        <f t="shared" si="46"/>
        <v>340859.6</v>
      </c>
      <c r="J470" s="56">
        <f t="shared" si="47"/>
        <v>30140.400000000023</v>
      </c>
      <c r="K470" s="57">
        <f t="shared" si="48"/>
        <v>8.1240970350404382E-2</v>
      </c>
      <c r="L470" s="57">
        <f t="shared" si="49"/>
        <v>-0.84743935309973051</v>
      </c>
      <c r="M470" s="57">
        <f t="shared" si="50"/>
        <v>1.2050216711590294</v>
      </c>
      <c r="R470" s="53"/>
      <c r="S470" s="53"/>
      <c r="T470" s="53"/>
      <c r="U470" s="53"/>
      <c r="V470" s="53"/>
    </row>
    <row r="471" spans="2:22" s="51" customFormat="1" x14ac:dyDescent="0.2">
      <c r="B471" s="51" t="s">
        <v>168</v>
      </c>
      <c r="C471" s="51" t="s">
        <v>169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f t="shared" si="46"/>
        <v>0</v>
      </c>
      <c r="J471" s="56">
        <f t="shared" si="47"/>
        <v>0</v>
      </c>
      <c r="K471" s="57" t="str">
        <f t="shared" si="48"/>
        <v>NA</v>
      </c>
      <c r="L471" s="57" t="str">
        <f t="shared" si="49"/>
        <v>NA</v>
      </c>
      <c r="M471" s="57" t="str">
        <f t="shared" si="50"/>
        <v>NA</v>
      </c>
      <c r="R471" s="53"/>
      <c r="S471" s="53"/>
      <c r="T471" s="53"/>
      <c r="U471" s="53"/>
      <c r="V471" s="53"/>
    </row>
    <row r="472" spans="2:22" s="51" customFormat="1" x14ac:dyDescent="0.2">
      <c r="B472" s="51" t="s">
        <v>243</v>
      </c>
      <c r="C472" s="51" t="s">
        <v>244</v>
      </c>
      <c r="D472" s="56">
        <v>0</v>
      </c>
      <c r="E472" s="56">
        <v>0</v>
      </c>
      <c r="F472" s="56">
        <v>0</v>
      </c>
      <c r="G472" s="56">
        <v>0</v>
      </c>
      <c r="H472" s="56">
        <v>0</v>
      </c>
      <c r="I472" s="56">
        <f t="shared" si="46"/>
        <v>0</v>
      </c>
      <c r="J472" s="56">
        <f t="shared" si="47"/>
        <v>0</v>
      </c>
      <c r="K472" s="57" t="str">
        <f t="shared" si="48"/>
        <v>NA</v>
      </c>
      <c r="L472" s="57" t="str">
        <f t="shared" si="49"/>
        <v>NA</v>
      </c>
      <c r="M472" s="57" t="str">
        <f t="shared" si="50"/>
        <v>NA</v>
      </c>
      <c r="R472" s="53"/>
      <c r="S472" s="53"/>
      <c r="T472" s="53"/>
      <c r="U472" s="53"/>
      <c r="V472" s="53"/>
    </row>
    <row r="473" spans="2:22" s="51" customFormat="1" x14ac:dyDescent="0.2">
      <c r="B473" s="51" t="s">
        <v>180</v>
      </c>
      <c r="C473" s="51" t="s">
        <v>181</v>
      </c>
      <c r="D473" s="56">
        <v>8000</v>
      </c>
      <c r="E473" s="56">
        <v>8000</v>
      </c>
      <c r="F473" s="56">
        <v>1277.92</v>
      </c>
      <c r="G473" s="56">
        <v>4352.03</v>
      </c>
      <c r="H473" s="56">
        <v>1351.84</v>
      </c>
      <c r="I473" s="56">
        <f t="shared" si="46"/>
        <v>5703.87</v>
      </c>
      <c r="J473" s="56">
        <f t="shared" si="47"/>
        <v>2296.13</v>
      </c>
      <c r="K473" s="57">
        <f t="shared" si="48"/>
        <v>0.28701625000000003</v>
      </c>
      <c r="L473" s="57">
        <f t="shared" si="49"/>
        <v>-0.84026000000000001</v>
      </c>
      <c r="M473" s="57">
        <f t="shared" si="50"/>
        <v>0.30560900000000002</v>
      </c>
      <c r="R473" s="53"/>
      <c r="S473" s="53"/>
      <c r="T473" s="53"/>
      <c r="U473" s="53"/>
      <c r="V473" s="53"/>
    </row>
    <row r="474" spans="2:22" s="51" customFormat="1" x14ac:dyDescent="0.2">
      <c r="B474" s="51" t="s">
        <v>481</v>
      </c>
      <c r="C474" s="51" t="s">
        <v>482</v>
      </c>
      <c r="D474" s="56">
        <v>45000</v>
      </c>
      <c r="E474" s="56">
        <v>15000</v>
      </c>
      <c r="F474" s="56">
        <v>0</v>
      </c>
      <c r="G474" s="56">
        <v>4863.13</v>
      </c>
      <c r="H474" s="56">
        <v>0</v>
      </c>
      <c r="I474" s="56">
        <f t="shared" si="46"/>
        <v>4863.13</v>
      </c>
      <c r="J474" s="56">
        <f t="shared" si="47"/>
        <v>10136.869999999999</v>
      </c>
      <c r="K474" s="57">
        <f t="shared" si="48"/>
        <v>0.6757913333333333</v>
      </c>
      <c r="L474" s="57">
        <f t="shared" si="49"/>
        <v>-1</v>
      </c>
      <c r="M474" s="57">
        <f t="shared" si="50"/>
        <v>-0.22189919999999999</v>
      </c>
      <c r="R474" s="53"/>
      <c r="S474" s="53"/>
      <c r="T474" s="53"/>
      <c r="U474" s="53"/>
      <c r="V474" s="53"/>
    </row>
    <row r="475" spans="2:22" s="51" customFormat="1" x14ac:dyDescent="0.2">
      <c r="B475" s="51" t="s">
        <v>483</v>
      </c>
      <c r="C475" s="51" t="s">
        <v>484</v>
      </c>
      <c r="D475" s="56">
        <v>30000</v>
      </c>
      <c r="E475" s="56">
        <v>40000</v>
      </c>
      <c r="F475" s="56">
        <v>0</v>
      </c>
      <c r="G475" s="56">
        <v>1720.62</v>
      </c>
      <c r="H475" s="56">
        <v>3854.2200000000003</v>
      </c>
      <c r="I475" s="56">
        <f t="shared" si="46"/>
        <v>5574.84</v>
      </c>
      <c r="J475" s="56">
        <f t="shared" si="47"/>
        <v>34425.160000000003</v>
      </c>
      <c r="K475" s="57">
        <f t="shared" si="48"/>
        <v>0.86062900000000009</v>
      </c>
      <c r="L475" s="57">
        <f t="shared" si="49"/>
        <v>-1</v>
      </c>
      <c r="M475" s="57">
        <f t="shared" si="50"/>
        <v>-0.89676280000000008</v>
      </c>
      <c r="R475" s="53"/>
      <c r="S475" s="53"/>
      <c r="T475" s="53"/>
      <c r="U475" s="53"/>
      <c r="V475" s="53"/>
    </row>
    <row r="476" spans="2:22" s="51" customFormat="1" x14ac:dyDescent="0.2">
      <c r="B476" s="51" t="s">
        <v>186</v>
      </c>
      <c r="C476" s="51" t="s">
        <v>187</v>
      </c>
      <c r="D476" s="56">
        <v>126082.28</v>
      </c>
      <c r="E476" s="56">
        <v>51082.28</v>
      </c>
      <c r="F476" s="56">
        <v>3.33</v>
      </c>
      <c r="G476" s="56">
        <v>4450.6000000000004</v>
      </c>
      <c r="H476" s="56">
        <v>11255.130000000001</v>
      </c>
      <c r="I476" s="56">
        <f t="shared" si="46"/>
        <v>15705.730000000001</v>
      </c>
      <c r="J476" s="56">
        <f t="shared" si="47"/>
        <v>35376.549999999996</v>
      </c>
      <c r="K476" s="57">
        <f t="shared" si="48"/>
        <v>0.69254054439230195</v>
      </c>
      <c r="L476" s="57">
        <f t="shared" si="49"/>
        <v>-0.99993481105385273</v>
      </c>
      <c r="M476" s="57">
        <f t="shared" si="50"/>
        <v>-0.79089735227166846</v>
      </c>
      <c r="R476" s="53"/>
      <c r="S476" s="53"/>
      <c r="T476" s="53"/>
      <c r="U476" s="53"/>
      <c r="V476" s="53"/>
    </row>
    <row r="477" spans="2:22" s="51" customFormat="1" x14ac:dyDescent="0.2">
      <c r="B477" s="51" t="s">
        <v>485</v>
      </c>
      <c r="C477" s="51" t="s">
        <v>486</v>
      </c>
      <c r="D477" s="56">
        <v>50000</v>
      </c>
      <c r="E477" s="56">
        <v>60000</v>
      </c>
      <c r="F477" s="56">
        <v>28.2</v>
      </c>
      <c r="G477" s="56">
        <v>34585.29</v>
      </c>
      <c r="H477" s="56">
        <v>22717.95</v>
      </c>
      <c r="I477" s="56">
        <f t="shared" si="46"/>
        <v>57303.240000000005</v>
      </c>
      <c r="J477" s="56">
        <f t="shared" si="47"/>
        <v>2696.7599999999948</v>
      </c>
      <c r="K477" s="57">
        <f t="shared" si="48"/>
        <v>4.494599999999991E-2</v>
      </c>
      <c r="L477" s="57">
        <f t="shared" si="49"/>
        <v>-0.99953000000000003</v>
      </c>
      <c r="M477" s="57">
        <f t="shared" si="50"/>
        <v>0.38341160000000002</v>
      </c>
      <c r="R477" s="53"/>
      <c r="S477" s="53"/>
      <c r="T477" s="53"/>
      <c r="U477" s="53"/>
      <c r="V477" s="53"/>
    </row>
    <row r="478" spans="2:22" s="51" customFormat="1" x14ac:dyDescent="0.2">
      <c r="B478" s="51" t="s">
        <v>487</v>
      </c>
      <c r="C478" s="51" t="s">
        <v>488</v>
      </c>
      <c r="D478" s="56">
        <v>350000</v>
      </c>
      <c r="E478" s="56">
        <v>350000</v>
      </c>
      <c r="F478" s="56">
        <v>28745</v>
      </c>
      <c r="G478" s="56">
        <v>172489.44</v>
      </c>
      <c r="H478" s="56">
        <v>153461.47</v>
      </c>
      <c r="I478" s="56">
        <f t="shared" si="46"/>
        <v>325950.91000000003</v>
      </c>
      <c r="J478" s="56">
        <f t="shared" si="47"/>
        <v>24049.089999999967</v>
      </c>
      <c r="K478" s="57">
        <f t="shared" si="48"/>
        <v>6.8711685714285625E-2</v>
      </c>
      <c r="L478" s="57">
        <f t="shared" si="49"/>
        <v>-0.91787142857142856</v>
      </c>
      <c r="M478" s="57">
        <f t="shared" si="50"/>
        <v>0.18278473142857138</v>
      </c>
      <c r="R478" s="53"/>
      <c r="S478" s="53"/>
      <c r="T478" s="53"/>
      <c r="U478" s="53"/>
      <c r="V478" s="53"/>
    </row>
    <row r="479" spans="2:22" s="51" customFormat="1" x14ac:dyDescent="0.2">
      <c r="B479" s="51" t="s">
        <v>489</v>
      </c>
      <c r="C479" s="51" t="s">
        <v>490</v>
      </c>
      <c r="D479" s="56">
        <v>350000</v>
      </c>
      <c r="E479" s="56">
        <v>470000</v>
      </c>
      <c r="F479" s="56">
        <v>8139.55</v>
      </c>
      <c r="G479" s="56">
        <v>377947.81</v>
      </c>
      <c r="H479" s="56">
        <v>72891.360000000001</v>
      </c>
      <c r="I479" s="56">
        <f t="shared" si="46"/>
        <v>450839.17</v>
      </c>
      <c r="J479" s="56">
        <f t="shared" si="47"/>
        <v>19160.830000000016</v>
      </c>
      <c r="K479" s="57">
        <f t="shared" si="48"/>
        <v>4.0767723404255357E-2</v>
      </c>
      <c r="L479" s="57">
        <f t="shared" si="49"/>
        <v>-0.98268180851063835</v>
      </c>
      <c r="M479" s="57">
        <f t="shared" si="50"/>
        <v>0.9299462638297874</v>
      </c>
      <c r="R479" s="53"/>
      <c r="S479" s="53"/>
      <c r="T479" s="53"/>
      <c r="U479" s="53"/>
      <c r="V479" s="53"/>
    </row>
    <row r="480" spans="2:22" s="51" customFormat="1" x14ac:dyDescent="0.2">
      <c r="B480" s="51" t="s">
        <v>211</v>
      </c>
      <c r="C480" s="51" t="s">
        <v>212</v>
      </c>
      <c r="D480" s="56">
        <v>175000</v>
      </c>
      <c r="E480" s="56">
        <v>25000</v>
      </c>
      <c r="F480" s="56">
        <v>0</v>
      </c>
      <c r="G480" s="56">
        <v>18278</v>
      </c>
      <c r="H480" s="56">
        <v>16754.84</v>
      </c>
      <c r="I480" s="56">
        <f t="shared" si="46"/>
        <v>35032.839999999997</v>
      </c>
      <c r="J480" s="56">
        <f t="shared" si="47"/>
        <v>-10032.839999999997</v>
      </c>
      <c r="K480" s="57">
        <f t="shared" si="48"/>
        <v>-0.40131359999999988</v>
      </c>
      <c r="L480" s="57">
        <f t="shared" si="49"/>
        <v>-1</v>
      </c>
      <c r="M480" s="57">
        <f t="shared" si="50"/>
        <v>0.7546879999999998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215</v>
      </c>
      <c r="C481" s="51" t="s">
        <v>216</v>
      </c>
      <c r="D481" s="56">
        <v>60000</v>
      </c>
      <c r="E481" s="56">
        <v>70000</v>
      </c>
      <c r="F481" s="56">
        <v>0</v>
      </c>
      <c r="G481" s="56">
        <v>40835.160000000003</v>
      </c>
      <c r="H481" s="56">
        <v>11290.32</v>
      </c>
      <c r="I481" s="56">
        <f t="shared" si="46"/>
        <v>52125.48</v>
      </c>
      <c r="J481" s="56">
        <f t="shared" si="47"/>
        <v>17874.519999999997</v>
      </c>
      <c r="K481" s="57">
        <f t="shared" si="48"/>
        <v>0.25535028571428564</v>
      </c>
      <c r="L481" s="57">
        <f t="shared" si="49"/>
        <v>-1</v>
      </c>
      <c r="M481" s="57">
        <f t="shared" si="50"/>
        <v>0.40006262857142882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491</v>
      </c>
      <c r="C482" s="51" t="s">
        <v>492</v>
      </c>
      <c r="D482" s="56">
        <v>40000</v>
      </c>
      <c r="E482" s="56">
        <v>40000</v>
      </c>
      <c r="F482" s="56">
        <v>0</v>
      </c>
      <c r="G482" s="56">
        <v>0</v>
      </c>
      <c r="H482" s="56">
        <v>22320</v>
      </c>
      <c r="I482" s="56">
        <f t="shared" si="46"/>
        <v>22320</v>
      </c>
      <c r="J482" s="56">
        <f t="shared" si="47"/>
        <v>17680</v>
      </c>
      <c r="K482" s="57">
        <f t="shared" si="48"/>
        <v>0.442</v>
      </c>
      <c r="L482" s="57">
        <f t="shared" si="49"/>
        <v>-1</v>
      </c>
      <c r="M482" s="57">
        <f t="shared" si="50"/>
        <v>-1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217</v>
      </c>
      <c r="C483" s="51" t="s">
        <v>218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f t="shared" si="46"/>
        <v>0</v>
      </c>
      <c r="J483" s="56">
        <f t="shared" si="47"/>
        <v>0</v>
      </c>
      <c r="K483" s="57" t="str">
        <f t="shared" si="48"/>
        <v>NA</v>
      </c>
      <c r="L483" s="57" t="str">
        <f t="shared" si="49"/>
        <v>NA</v>
      </c>
      <c r="M483" s="57" t="str">
        <f t="shared" si="50"/>
        <v>NA</v>
      </c>
      <c r="R483" s="53"/>
      <c r="S483" s="53"/>
      <c r="T483" s="53"/>
      <c r="U483" s="53"/>
      <c r="V483" s="53"/>
    </row>
    <row r="484" spans="1:22" s="51" customFormat="1" x14ac:dyDescent="0.2">
      <c r="A484" s="63" t="s">
        <v>404</v>
      </c>
      <c r="B484" s="63"/>
      <c r="C484" s="63"/>
      <c r="D484" s="64">
        <v>1897082.28</v>
      </c>
      <c r="E484" s="64">
        <v>1967082.28</v>
      </c>
      <c r="F484" s="64">
        <v>192194.56</v>
      </c>
      <c r="G484" s="64">
        <v>1482586.58</v>
      </c>
      <c r="H484" s="64">
        <v>448007.38</v>
      </c>
      <c r="I484" s="64">
        <f t="shared" si="46"/>
        <v>1930593.96</v>
      </c>
      <c r="J484" s="64">
        <f t="shared" si="47"/>
        <v>36488.320000000065</v>
      </c>
      <c r="K484" s="65">
        <f t="shared" si="48"/>
        <v>1.8549463014836402E-2</v>
      </c>
      <c r="L484" s="65">
        <f t="shared" si="49"/>
        <v>-0.90229460050852572</v>
      </c>
      <c r="M484" s="65">
        <f t="shared" si="50"/>
        <v>0.80887593171750805</v>
      </c>
      <c r="R484" s="53"/>
      <c r="S484" s="53"/>
      <c r="T484" s="53"/>
      <c r="U484" s="53"/>
      <c r="V484" s="53"/>
    </row>
    <row r="485" spans="1:22" s="51" customFormat="1" x14ac:dyDescent="0.2">
      <c r="A485" s="51" t="s">
        <v>493</v>
      </c>
      <c r="B485" s="51" t="s">
        <v>158</v>
      </c>
      <c r="C485" s="51" t="s">
        <v>159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46"/>
        <v>0</v>
      </c>
      <c r="J485" s="56">
        <f t="shared" si="47"/>
        <v>0</v>
      </c>
      <c r="K485" s="57" t="str">
        <f t="shared" si="48"/>
        <v>NA</v>
      </c>
      <c r="L485" s="57" t="str">
        <f t="shared" si="49"/>
        <v>NA</v>
      </c>
      <c r="M485" s="57" t="str">
        <f t="shared" si="50"/>
        <v>NA</v>
      </c>
      <c r="R485" s="53"/>
      <c r="S485" s="53"/>
      <c r="T485" s="53"/>
      <c r="U485" s="53"/>
      <c r="V485" s="53"/>
    </row>
    <row r="486" spans="1:22" s="51" customFormat="1" x14ac:dyDescent="0.2">
      <c r="B486" s="51" t="s">
        <v>172</v>
      </c>
      <c r="C486" s="51" t="s">
        <v>173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f t="shared" si="46"/>
        <v>0</v>
      </c>
      <c r="J486" s="56">
        <f t="shared" si="47"/>
        <v>0</v>
      </c>
      <c r="K486" s="57" t="str">
        <f t="shared" si="48"/>
        <v>NA</v>
      </c>
      <c r="L486" s="57" t="str">
        <f t="shared" si="49"/>
        <v>NA</v>
      </c>
      <c r="M486" s="57" t="str">
        <f t="shared" si="50"/>
        <v>NA</v>
      </c>
      <c r="R486" s="53"/>
      <c r="S486" s="53"/>
      <c r="T486" s="53"/>
      <c r="U486" s="53"/>
      <c r="V486" s="53"/>
    </row>
    <row r="487" spans="1:22" s="51" customFormat="1" x14ac:dyDescent="0.2">
      <c r="B487" s="51" t="s">
        <v>186</v>
      </c>
      <c r="C487" s="51" t="s">
        <v>187</v>
      </c>
      <c r="D487" s="56">
        <v>0</v>
      </c>
      <c r="E487" s="56">
        <v>0</v>
      </c>
      <c r="F487" s="56">
        <v>0</v>
      </c>
      <c r="G487" s="56">
        <v>0</v>
      </c>
      <c r="H487" s="56">
        <v>0</v>
      </c>
      <c r="I487" s="56">
        <f t="shared" si="46"/>
        <v>0</v>
      </c>
      <c r="J487" s="56">
        <f t="shared" si="47"/>
        <v>0</v>
      </c>
      <c r="K487" s="57" t="str">
        <f t="shared" si="48"/>
        <v>NA</v>
      </c>
      <c r="L487" s="57" t="str">
        <f t="shared" si="49"/>
        <v>NA</v>
      </c>
      <c r="M487" s="57" t="str">
        <f t="shared" si="50"/>
        <v>NA</v>
      </c>
      <c r="R487" s="53"/>
      <c r="S487" s="53"/>
      <c r="T487" s="53"/>
      <c r="U487" s="53"/>
      <c r="V487" s="53"/>
    </row>
    <row r="488" spans="1:22" s="51" customFormat="1" x14ac:dyDescent="0.2">
      <c r="A488" s="63" t="s">
        <v>494</v>
      </c>
      <c r="B488" s="63"/>
      <c r="C488" s="63"/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f t="shared" si="46"/>
        <v>0</v>
      </c>
      <c r="J488" s="64">
        <f t="shared" si="47"/>
        <v>0</v>
      </c>
      <c r="K488" s="65" t="str">
        <f t="shared" si="48"/>
        <v>NA</v>
      </c>
      <c r="L488" s="65" t="str">
        <f t="shared" si="49"/>
        <v>NA</v>
      </c>
      <c r="M488" s="65" t="str">
        <f t="shared" si="50"/>
        <v>NA</v>
      </c>
      <c r="R488" s="53"/>
      <c r="S488" s="53"/>
      <c r="T488" s="53"/>
      <c r="U488" s="53"/>
      <c r="V488" s="53"/>
    </row>
    <row r="489" spans="1:22" s="51" customFormat="1" x14ac:dyDescent="0.2">
      <c r="A489" s="51" t="s">
        <v>495</v>
      </c>
      <c r="B489" s="51" t="s">
        <v>132</v>
      </c>
      <c r="C489" s="51" t="s">
        <v>133</v>
      </c>
      <c r="D489" s="56">
        <v>0</v>
      </c>
      <c r="E489" s="56">
        <v>0</v>
      </c>
      <c r="F489" s="56">
        <v>0</v>
      </c>
      <c r="G489" s="56">
        <v>0</v>
      </c>
      <c r="H489" s="56">
        <v>0</v>
      </c>
      <c r="I489" s="56">
        <f t="shared" si="46"/>
        <v>0</v>
      </c>
      <c r="J489" s="56">
        <f t="shared" si="47"/>
        <v>0</v>
      </c>
      <c r="K489" s="57" t="str">
        <f t="shared" si="48"/>
        <v>NA</v>
      </c>
      <c r="L489" s="57" t="str">
        <f t="shared" si="49"/>
        <v>NA</v>
      </c>
      <c r="M489" s="57" t="str">
        <f t="shared" si="50"/>
        <v>NA</v>
      </c>
      <c r="R489" s="53"/>
      <c r="S489" s="53"/>
      <c r="T489" s="53"/>
      <c r="U489" s="53"/>
      <c r="V489" s="53"/>
    </row>
    <row r="490" spans="1:22" s="51" customFormat="1" x14ac:dyDescent="0.2">
      <c r="B490" s="51" t="s">
        <v>156</v>
      </c>
      <c r="C490" s="51" t="s">
        <v>157</v>
      </c>
      <c r="D490" s="56">
        <v>0</v>
      </c>
      <c r="E490" s="56">
        <v>0</v>
      </c>
      <c r="F490" s="56">
        <v>0</v>
      </c>
      <c r="G490" s="56">
        <v>0</v>
      </c>
      <c r="H490" s="56">
        <v>0</v>
      </c>
      <c r="I490" s="56">
        <f t="shared" si="46"/>
        <v>0</v>
      </c>
      <c r="J490" s="56">
        <f t="shared" si="47"/>
        <v>0</v>
      </c>
      <c r="K490" s="57" t="str">
        <f t="shared" si="48"/>
        <v>NA</v>
      </c>
      <c r="L490" s="57" t="str">
        <f t="shared" si="49"/>
        <v>NA</v>
      </c>
      <c r="M490" s="57" t="str">
        <f t="shared" si="50"/>
        <v>NA</v>
      </c>
      <c r="R490" s="53"/>
      <c r="S490" s="53"/>
      <c r="T490" s="53"/>
      <c r="U490" s="53"/>
      <c r="V490" s="53"/>
    </row>
    <row r="491" spans="1:22" s="51" customFormat="1" x14ac:dyDescent="0.2">
      <c r="B491" s="51" t="s">
        <v>158</v>
      </c>
      <c r="C491" s="51" t="s">
        <v>159</v>
      </c>
      <c r="D491" s="56">
        <v>26102643</v>
      </c>
      <c r="E491" s="56">
        <v>1084000</v>
      </c>
      <c r="F491" s="56">
        <v>0</v>
      </c>
      <c r="G491" s="56">
        <v>658909.89</v>
      </c>
      <c r="H491" s="56">
        <v>24000</v>
      </c>
      <c r="I491" s="56">
        <f t="shared" si="46"/>
        <v>682909.89</v>
      </c>
      <c r="J491" s="56">
        <f t="shared" si="47"/>
        <v>401090.11</v>
      </c>
      <c r="K491" s="57">
        <f t="shared" si="48"/>
        <v>0.37000932656826568</v>
      </c>
      <c r="L491" s="57">
        <f t="shared" si="49"/>
        <v>-1</v>
      </c>
      <c r="M491" s="57">
        <f t="shared" si="50"/>
        <v>0.45884108487084885</v>
      </c>
      <c r="R491" s="53"/>
      <c r="S491" s="53"/>
      <c r="T491" s="53"/>
      <c r="U491" s="53"/>
      <c r="V491" s="53"/>
    </row>
    <row r="492" spans="1:22" s="51" customFormat="1" x14ac:dyDescent="0.2">
      <c r="B492" s="51" t="s">
        <v>324</v>
      </c>
      <c r="C492" s="51" t="s">
        <v>325</v>
      </c>
      <c r="D492" s="56">
        <v>5790672.4499999983</v>
      </c>
      <c r="E492" s="56">
        <v>3647065.6299999994</v>
      </c>
      <c r="F492" s="56">
        <v>0</v>
      </c>
      <c r="G492" s="56">
        <v>150377.01</v>
      </c>
      <c r="H492" s="56">
        <v>267540.52999999997</v>
      </c>
      <c r="I492" s="56">
        <f t="shared" si="46"/>
        <v>417917.54</v>
      </c>
      <c r="J492" s="56">
        <f t="shared" si="47"/>
        <v>3229148.0899999994</v>
      </c>
      <c r="K492" s="57">
        <f t="shared" si="48"/>
        <v>0.88540992063254975</v>
      </c>
      <c r="L492" s="57">
        <f t="shared" si="49"/>
        <v>-1</v>
      </c>
      <c r="M492" s="57">
        <f t="shared" si="50"/>
        <v>-0.90104241036101118</v>
      </c>
      <c r="R492" s="53"/>
      <c r="S492" s="53"/>
      <c r="T492" s="53"/>
      <c r="U492" s="53"/>
      <c r="V492" s="53"/>
    </row>
    <row r="493" spans="1:22" s="51" customFormat="1" x14ac:dyDescent="0.2">
      <c r="B493" s="51" t="s">
        <v>209</v>
      </c>
      <c r="C493" s="51" t="s">
        <v>210</v>
      </c>
      <c r="D493" s="56">
        <v>122405459.94999997</v>
      </c>
      <c r="E493" s="56">
        <v>133499869.11</v>
      </c>
      <c r="F493" s="56">
        <v>271161</v>
      </c>
      <c r="G493" s="56">
        <v>5278460.669999999</v>
      </c>
      <c r="H493" s="56">
        <v>9792520.8300000001</v>
      </c>
      <c r="I493" s="56">
        <f t="shared" si="46"/>
        <v>15070981.5</v>
      </c>
      <c r="J493" s="56">
        <f t="shared" si="47"/>
        <v>118428887.61</v>
      </c>
      <c r="K493" s="57">
        <f t="shared" si="48"/>
        <v>0.8871086421247204</v>
      </c>
      <c r="L493" s="57">
        <f t="shared" si="49"/>
        <v>-0.99796882946921417</v>
      </c>
      <c r="M493" s="57">
        <f t="shared" si="50"/>
        <v>-0.90510623199516627</v>
      </c>
      <c r="R493" s="53"/>
      <c r="S493" s="53"/>
      <c r="T493" s="53"/>
      <c r="U493" s="53"/>
      <c r="V493" s="53"/>
    </row>
    <row r="494" spans="1:22" s="51" customFormat="1" x14ac:dyDescent="0.2">
      <c r="B494" s="51" t="s">
        <v>211</v>
      </c>
      <c r="C494" s="51" t="s">
        <v>212</v>
      </c>
      <c r="D494" s="56">
        <v>4488000</v>
      </c>
      <c r="E494" s="56">
        <v>4614423.5</v>
      </c>
      <c r="F494" s="56">
        <v>0</v>
      </c>
      <c r="G494" s="56">
        <v>0</v>
      </c>
      <c r="H494" s="56">
        <v>0</v>
      </c>
      <c r="I494" s="56">
        <f t="shared" si="46"/>
        <v>0</v>
      </c>
      <c r="J494" s="56">
        <f t="shared" si="47"/>
        <v>4614423.5</v>
      </c>
      <c r="K494" s="57">
        <f t="shared" si="48"/>
        <v>1</v>
      </c>
      <c r="L494" s="57">
        <f t="shared" si="49"/>
        <v>-1</v>
      </c>
      <c r="M494" s="57">
        <f t="shared" si="50"/>
        <v>-1</v>
      </c>
      <c r="R494" s="53"/>
      <c r="S494" s="53"/>
      <c r="T494" s="53"/>
      <c r="U494" s="53"/>
      <c r="V494" s="53"/>
    </row>
    <row r="495" spans="1:22" s="51" customFormat="1" x14ac:dyDescent="0.2">
      <c r="B495" s="51" t="s">
        <v>213</v>
      </c>
      <c r="C495" s="51" t="s">
        <v>214</v>
      </c>
      <c r="D495" s="56">
        <v>0</v>
      </c>
      <c r="E495" s="56">
        <v>0</v>
      </c>
      <c r="F495" s="56">
        <v>0</v>
      </c>
      <c r="G495" s="56">
        <v>0</v>
      </c>
      <c r="H495" s="56">
        <v>0</v>
      </c>
      <c r="I495" s="56">
        <f t="shared" si="46"/>
        <v>0</v>
      </c>
      <c r="J495" s="56">
        <f t="shared" si="47"/>
        <v>0</v>
      </c>
      <c r="K495" s="57" t="str">
        <f t="shared" si="48"/>
        <v>NA</v>
      </c>
      <c r="L495" s="57" t="str">
        <f t="shared" si="49"/>
        <v>NA</v>
      </c>
      <c r="M495" s="57" t="str">
        <f t="shared" si="50"/>
        <v>NA</v>
      </c>
      <c r="R495" s="53"/>
      <c r="S495" s="53"/>
      <c r="T495" s="53"/>
      <c r="U495" s="53"/>
      <c r="V495" s="53"/>
    </row>
    <row r="496" spans="1:22" s="51" customFormat="1" x14ac:dyDescent="0.2">
      <c r="A496" s="63" t="s">
        <v>496</v>
      </c>
      <c r="B496" s="63"/>
      <c r="C496" s="63"/>
      <c r="D496" s="64">
        <v>158786775.39999998</v>
      </c>
      <c r="E496" s="64">
        <v>142845358.24000001</v>
      </c>
      <c r="F496" s="64">
        <v>271161</v>
      </c>
      <c r="G496" s="64">
        <v>6087747.5699999994</v>
      </c>
      <c r="H496" s="64">
        <v>10084061.359999999</v>
      </c>
      <c r="I496" s="64">
        <f t="shared" si="46"/>
        <v>16171808.93</v>
      </c>
      <c r="J496" s="64">
        <f t="shared" si="47"/>
        <v>126673549.31</v>
      </c>
      <c r="K496" s="65">
        <f t="shared" si="48"/>
        <v>0.88678799836933364</v>
      </c>
      <c r="L496" s="65">
        <f t="shared" si="49"/>
        <v>-0.99810171640618228</v>
      </c>
      <c r="M496" s="65">
        <f t="shared" si="50"/>
        <v>-0.89771740329530225</v>
      </c>
      <c r="R496" s="53"/>
      <c r="S496" s="53"/>
      <c r="T496" s="53"/>
      <c r="U496" s="53"/>
      <c r="V496" s="53"/>
    </row>
    <row r="497" spans="1:22" s="51" customFormat="1" x14ac:dyDescent="0.2">
      <c r="A497" s="51" t="s">
        <v>32</v>
      </c>
      <c r="B497" s="51" t="s">
        <v>33</v>
      </c>
      <c r="C497" s="51" t="s">
        <v>34</v>
      </c>
      <c r="D497" s="56">
        <v>891245</v>
      </c>
      <c r="E497" s="56">
        <v>891245</v>
      </c>
      <c r="F497" s="56">
        <v>0</v>
      </c>
      <c r="G497" s="56">
        <v>82143.919999999984</v>
      </c>
      <c r="H497" s="56">
        <v>0</v>
      </c>
      <c r="I497" s="56">
        <f t="shared" si="46"/>
        <v>82143.919999999984</v>
      </c>
      <c r="J497" s="56">
        <f t="shared" si="47"/>
        <v>809101.08000000007</v>
      </c>
      <c r="K497" s="57">
        <f t="shared" si="48"/>
        <v>0.90783239176657382</v>
      </c>
      <c r="L497" s="57">
        <f t="shared" si="49"/>
        <v>-1</v>
      </c>
      <c r="M497" s="57">
        <f t="shared" si="50"/>
        <v>-0.77879774023977699</v>
      </c>
      <c r="R497" s="53"/>
      <c r="S497" s="53"/>
      <c r="T497" s="53"/>
      <c r="U497" s="53"/>
      <c r="V497" s="53"/>
    </row>
    <row r="498" spans="1:22" s="51" customFormat="1" x14ac:dyDescent="0.2">
      <c r="B498" s="51" t="s">
        <v>392</v>
      </c>
      <c r="C498" s="51" t="s">
        <v>393</v>
      </c>
      <c r="D498" s="56">
        <v>0</v>
      </c>
      <c r="E498" s="56">
        <v>0</v>
      </c>
      <c r="F498" s="56">
        <v>1541727.65</v>
      </c>
      <c r="G498" s="56">
        <v>8654013.2200000007</v>
      </c>
      <c r="H498" s="56">
        <v>0</v>
      </c>
      <c r="I498" s="56">
        <f t="shared" si="46"/>
        <v>8654013.2200000007</v>
      </c>
      <c r="J498" s="56">
        <f t="shared" si="47"/>
        <v>-8654013.2200000007</v>
      </c>
      <c r="K498" s="57" t="str">
        <f t="shared" si="48"/>
        <v>NA</v>
      </c>
      <c r="L498" s="57" t="str">
        <f t="shared" si="49"/>
        <v>NA</v>
      </c>
      <c r="M498" s="57" t="str">
        <f t="shared" si="50"/>
        <v>NA</v>
      </c>
      <c r="R498" s="53"/>
      <c r="S498" s="53"/>
      <c r="T498" s="53"/>
      <c r="U498" s="53"/>
      <c r="V498" s="53"/>
    </row>
    <row r="499" spans="1:22" s="51" customFormat="1" x14ac:dyDescent="0.2">
      <c r="B499" s="51" t="s">
        <v>497</v>
      </c>
      <c r="C499" s="51" t="s">
        <v>498</v>
      </c>
      <c r="D499" s="56">
        <v>0</v>
      </c>
      <c r="E499" s="56">
        <v>0</v>
      </c>
      <c r="F499" s="56">
        <v>0</v>
      </c>
      <c r="G499" s="56">
        <v>0</v>
      </c>
      <c r="H499" s="56">
        <v>0</v>
      </c>
      <c r="I499" s="56">
        <f t="shared" si="46"/>
        <v>0</v>
      </c>
      <c r="J499" s="56">
        <f t="shared" si="47"/>
        <v>0</v>
      </c>
      <c r="K499" s="57" t="str">
        <f t="shared" si="48"/>
        <v>NA</v>
      </c>
      <c r="L499" s="57" t="str">
        <f t="shared" si="49"/>
        <v>NA</v>
      </c>
      <c r="M499" s="57" t="str">
        <f t="shared" si="50"/>
        <v>NA</v>
      </c>
      <c r="R499" s="53"/>
      <c r="S499" s="53"/>
      <c r="T499" s="53"/>
      <c r="U499" s="53"/>
      <c r="V499" s="53"/>
    </row>
    <row r="500" spans="1:22" s="51" customFormat="1" x14ac:dyDescent="0.2">
      <c r="B500" s="51" t="s">
        <v>499</v>
      </c>
      <c r="C500" s="51" t="s">
        <v>500</v>
      </c>
      <c r="D500" s="56">
        <v>0</v>
      </c>
      <c r="E500" s="56">
        <v>0</v>
      </c>
      <c r="F500" s="56">
        <v>0</v>
      </c>
      <c r="G500" s="56">
        <v>0</v>
      </c>
      <c r="H500" s="56">
        <v>0</v>
      </c>
      <c r="I500" s="56">
        <f t="shared" si="46"/>
        <v>0</v>
      </c>
      <c r="J500" s="56">
        <f t="shared" si="47"/>
        <v>0</v>
      </c>
      <c r="K500" s="57" t="str">
        <f t="shared" si="48"/>
        <v>NA</v>
      </c>
      <c r="L500" s="57" t="str">
        <f t="shared" si="49"/>
        <v>NA</v>
      </c>
      <c r="M500" s="57" t="str">
        <f t="shared" si="50"/>
        <v>NA</v>
      </c>
      <c r="R500" s="53"/>
      <c r="S500" s="53"/>
      <c r="T500" s="53"/>
      <c r="U500" s="53"/>
      <c r="V500" s="53"/>
    </row>
    <row r="501" spans="1:22" s="51" customFormat="1" x14ac:dyDescent="0.2">
      <c r="B501" s="51" t="s">
        <v>501</v>
      </c>
      <c r="C501" s="51" t="s">
        <v>502</v>
      </c>
      <c r="D501" s="56">
        <v>0</v>
      </c>
      <c r="E501" s="56">
        <v>0</v>
      </c>
      <c r="F501" s="56">
        <v>0</v>
      </c>
      <c r="G501" s="56">
        <v>0</v>
      </c>
      <c r="H501" s="56">
        <v>0</v>
      </c>
      <c r="I501" s="56">
        <f t="shared" si="46"/>
        <v>0</v>
      </c>
      <c r="J501" s="56">
        <f t="shared" si="47"/>
        <v>0</v>
      </c>
      <c r="K501" s="57" t="str">
        <f t="shared" si="48"/>
        <v>NA</v>
      </c>
      <c r="L501" s="57" t="str">
        <f t="shared" si="49"/>
        <v>NA</v>
      </c>
      <c r="M501" s="57" t="str">
        <f t="shared" si="50"/>
        <v>NA</v>
      </c>
      <c r="R501" s="53"/>
      <c r="S501" s="53"/>
      <c r="T501" s="53"/>
      <c r="U501" s="53"/>
      <c r="V501" s="53"/>
    </row>
    <row r="502" spans="1:22" s="51" customFormat="1" x14ac:dyDescent="0.2">
      <c r="B502" s="51" t="s">
        <v>503</v>
      </c>
      <c r="C502" s="51" t="s">
        <v>504</v>
      </c>
      <c r="D502" s="56">
        <v>0</v>
      </c>
      <c r="E502" s="56">
        <v>0</v>
      </c>
      <c r="F502" s="56">
        <v>0</v>
      </c>
      <c r="G502" s="56">
        <v>0</v>
      </c>
      <c r="H502" s="56">
        <v>0</v>
      </c>
      <c r="I502" s="56">
        <f t="shared" si="46"/>
        <v>0</v>
      </c>
      <c r="J502" s="56">
        <f t="shared" si="47"/>
        <v>0</v>
      </c>
      <c r="K502" s="57" t="str">
        <f t="shared" si="48"/>
        <v>NA</v>
      </c>
      <c r="L502" s="57" t="str">
        <f t="shared" si="49"/>
        <v>NA</v>
      </c>
      <c r="M502" s="57" t="str">
        <f t="shared" si="50"/>
        <v>NA</v>
      </c>
      <c r="R502" s="53"/>
      <c r="S502" s="53"/>
      <c r="T502" s="53"/>
      <c r="U502" s="53"/>
      <c r="V502" s="53"/>
    </row>
    <row r="503" spans="1:22" s="51" customFormat="1" x14ac:dyDescent="0.2">
      <c r="B503" s="51" t="s">
        <v>505</v>
      </c>
      <c r="C503" s="51" t="s">
        <v>506</v>
      </c>
      <c r="D503" s="56">
        <v>0</v>
      </c>
      <c r="E503" s="56">
        <v>0</v>
      </c>
      <c r="F503" s="56">
        <v>0</v>
      </c>
      <c r="G503" s="56">
        <v>0</v>
      </c>
      <c r="H503" s="56">
        <v>0</v>
      </c>
      <c r="I503" s="56">
        <f t="shared" si="46"/>
        <v>0</v>
      </c>
      <c r="J503" s="56">
        <f t="shared" si="47"/>
        <v>0</v>
      </c>
      <c r="K503" s="57" t="str">
        <f t="shared" si="48"/>
        <v>NA</v>
      </c>
      <c r="L503" s="57" t="str">
        <f t="shared" si="49"/>
        <v>NA</v>
      </c>
      <c r="M503" s="57" t="str">
        <f t="shared" si="50"/>
        <v>NA</v>
      </c>
      <c r="R503" s="53"/>
      <c r="S503" s="53"/>
      <c r="T503" s="53"/>
      <c r="U503" s="53"/>
      <c r="V503" s="53"/>
    </row>
    <row r="504" spans="1:22" s="51" customFormat="1" x14ac:dyDescent="0.2">
      <c r="A504" s="63" t="s">
        <v>35</v>
      </c>
      <c r="B504" s="63"/>
      <c r="C504" s="63"/>
      <c r="D504" s="64">
        <v>891245</v>
      </c>
      <c r="E504" s="64">
        <v>891245</v>
      </c>
      <c r="F504" s="64">
        <v>1541727.65</v>
      </c>
      <c r="G504" s="64">
        <v>8736157.1400000006</v>
      </c>
      <c r="H504" s="64">
        <v>0</v>
      </c>
      <c r="I504" s="64">
        <f t="shared" si="46"/>
        <v>8736157.1400000006</v>
      </c>
      <c r="J504" s="64">
        <f t="shared" si="47"/>
        <v>-7844912.1400000006</v>
      </c>
      <c r="K504" s="65">
        <f t="shared" si="48"/>
        <v>-8.8021948398027483</v>
      </c>
      <c r="L504" s="65">
        <f t="shared" si="49"/>
        <v>0.7298584003276315</v>
      </c>
      <c r="M504" s="65">
        <f t="shared" si="50"/>
        <v>22.525267615526595</v>
      </c>
      <c r="R504" s="53"/>
      <c r="S504" s="53"/>
      <c r="T504" s="53"/>
      <c r="U504" s="53"/>
      <c r="V504" s="53"/>
    </row>
    <row r="505" spans="1:22" s="10" customFormat="1" x14ac:dyDescent="0.2">
      <c r="A505" s="23"/>
      <c r="B505" s="31"/>
      <c r="C505" s="23"/>
      <c r="D505" s="18"/>
      <c r="E505" s="18"/>
      <c r="F505" s="18"/>
      <c r="G505" s="18"/>
      <c r="H505" s="18"/>
      <c r="I505" s="18"/>
      <c r="J505" s="18"/>
      <c r="K505" s="37"/>
      <c r="L505" s="37"/>
      <c r="M505" s="37"/>
      <c r="N505" s="17"/>
      <c r="O505" s="17"/>
      <c r="P505" s="17"/>
      <c r="Q505" s="17"/>
      <c r="R505" s="17"/>
      <c r="S505" s="17"/>
      <c r="T505" s="17"/>
      <c r="U505" s="17"/>
      <c r="V505" s="17"/>
    </row>
    <row r="506" spans="1:22" ht="15.75" x14ac:dyDescent="0.25">
      <c r="A506" s="25" t="s">
        <v>11</v>
      </c>
      <c r="B506" s="32"/>
      <c r="C506" s="25"/>
      <c r="D506" s="6">
        <f>+D100+D150+D189+D223+D233+D267+D295+D315+D336+D365+D388+D413+D440+D457+D484+D488+D496+D504</f>
        <v>916291194.19999993</v>
      </c>
      <c r="E506" s="6">
        <f t="shared" ref="E506:J506" si="51">+E100+E150+E189+E223+E233+E267+E295+E315+E336+E365+E388+E413+E440+E457+E484+E488+E496+E504</f>
        <v>823627378.28999996</v>
      </c>
      <c r="F506" s="6">
        <f t="shared" si="51"/>
        <v>10744465.800000001</v>
      </c>
      <c r="G506" s="6">
        <f t="shared" si="51"/>
        <v>103679299.28999999</v>
      </c>
      <c r="H506" s="6">
        <f t="shared" si="51"/>
        <v>24202182.710000001</v>
      </c>
      <c r="I506" s="6">
        <f t="shared" si="51"/>
        <v>127881482.00000001</v>
      </c>
      <c r="J506" s="6">
        <f t="shared" si="51"/>
        <v>695745896.29000008</v>
      </c>
      <c r="K506" s="38">
        <f>IF(E506=0,"NA",J506/E506)</f>
        <v>0.84473381365065225</v>
      </c>
      <c r="L506" s="38">
        <f>IF(E506=0,"NA",(  ( F506 - (E506/$L$6)) / (E506/$L$6)))</f>
        <v>-0.9869547005318019</v>
      </c>
      <c r="M506" s="38">
        <f>IF(E506=0,"NA",(  ( G506 - ($M$6*(E506/12))) / ($M$6*(E506/12))))</f>
        <v>-0.69788483863586848</v>
      </c>
      <c r="N506" s="10"/>
    </row>
    <row r="514" spans="11:11" x14ac:dyDescent="0.2">
      <c r="K514" s="18"/>
    </row>
    <row r="515" spans="11:11" x14ac:dyDescent="0.2">
      <c r="K515" s="18"/>
    </row>
  </sheetData>
  <autoFilter ref="A7:M506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workbookViewId="0">
      <pane ySplit="7" topLeftCell="A8" activePane="bottomLeft" state="frozen"/>
      <selection activeCell="B36" sqref="B36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2" s="1" customFormat="1" ht="18.75" x14ac:dyDescent="0.3">
      <c r="A2" s="70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22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22" s="1" customFormat="1" ht="15" x14ac:dyDescent="0.25">
      <c r="A4" s="71">
        <v>45260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22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22</v>
      </c>
      <c r="B8" s="51" t="s">
        <v>23</v>
      </c>
      <c r="C8" s="51" t="s">
        <v>24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25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26</v>
      </c>
      <c r="B10" s="51" t="s">
        <v>27</v>
      </c>
      <c r="C10" s="51" t="s">
        <v>28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29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32</v>
      </c>
      <c r="B14" s="31" t="s">
        <v>33</v>
      </c>
      <c r="C14" s="23" t="s">
        <v>34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35</v>
      </c>
      <c r="B15" s="63"/>
      <c r="C15" s="63"/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f t="shared" ref="I15:I18" si="8">SUM(G15:H15)</f>
        <v>0</v>
      </c>
      <c r="J15" s="64">
        <f t="shared" ref="J15:J18" si="9">E15-I15</f>
        <v>0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36</v>
      </c>
      <c r="B16" s="51" t="s">
        <v>30</v>
      </c>
      <c r="C16" s="51" t="s">
        <v>31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37</v>
      </c>
      <c r="C17" s="51" t="s">
        <v>38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39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0</v>
      </c>
      <c r="H20" s="6">
        <f t="shared" si="13"/>
        <v>0</v>
      </c>
      <c r="I20" s="6">
        <f t="shared" si="13"/>
        <v>0</v>
      </c>
      <c r="J20" s="6">
        <f t="shared" si="13"/>
        <v>0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9"/>
  <sheetViews>
    <sheetView workbookViewId="0">
      <pane ySplit="7" topLeftCell="A8" activePane="bottomLeft" state="frozen"/>
      <selection activeCell="B36" sqref="B36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2" s="1" customFormat="1" ht="18.75" x14ac:dyDescent="0.3">
      <c r="A2" s="70" t="s">
        <v>42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22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22" s="1" customFormat="1" ht="15" x14ac:dyDescent="0.25">
      <c r="A4" s="71">
        <v>45260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22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46</v>
      </c>
      <c r="B8" s="51" t="s">
        <v>507</v>
      </c>
      <c r="C8" s="51" t="s">
        <v>508</v>
      </c>
      <c r="D8" s="56">
        <v>429000000</v>
      </c>
      <c r="E8" s="56">
        <v>429000000</v>
      </c>
      <c r="F8" s="56">
        <v>0</v>
      </c>
      <c r="G8" s="56">
        <v>37140685.200000003</v>
      </c>
      <c r="H8" s="56">
        <v>0</v>
      </c>
      <c r="I8" s="56">
        <f t="shared" ref="I8" si="0">SUM(G8:H8)</f>
        <v>37140685.200000003</v>
      </c>
      <c r="J8" s="56">
        <f t="shared" ref="J8" si="1">E8-I8</f>
        <v>391859314.80000001</v>
      </c>
      <c r="K8" s="57">
        <f t="shared" ref="K8:K9" si="2">IF(E8=0,"NA",J8/E8)</f>
        <v>0.91342497622377627</v>
      </c>
      <c r="L8" s="57">
        <f t="shared" ref="L8:L9" si="3">IF(E8=0,"NA",(  ( F8 - (E8/$L$6)) / (E8/$L$6)))</f>
        <v>-1</v>
      </c>
      <c r="M8" s="57">
        <f t="shared" ref="M8:M9" si="4">IF(E8=0,"NA",(  ( G8 - ($M$6*(E8/12))) / ($M$6*(E8/12))))</f>
        <v>-0.79221994293706299</v>
      </c>
      <c r="R8" s="53"/>
      <c r="S8" s="53"/>
      <c r="T8" s="53"/>
      <c r="U8" s="53"/>
      <c r="V8" s="53"/>
    </row>
    <row r="9" spans="1:22" s="51" customFormat="1" x14ac:dyDescent="0.2">
      <c r="B9" s="51" t="s">
        <v>55</v>
      </c>
      <c r="C9" s="51" t="s">
        <v>56</v>
      </c>
      <c r="D9" s="56">
        <v>11000</v>
      </c>
      <c r="E9" s="56">
        <v>86573.36</v>
      </c>
      <c r="F9" s="56">
        <v>0</v>
      </c>
      <c r="G9" s="56">
        <v>94517.01</v>
      </c>
      <c r="H9" s="56">
        <v>0</v>
      </c>
      <c r="I9" s="56">
        <f t="shared" ref="I9" si="5">SUM(G9:H9)</f>
        <v>94517.01</v>
      </c>
      <c r="J9" s="56">
        <f t="shared" ref="J9" si="6">E9-I9</f>
        <v>-7943.6499999999942</v>
      </c>
      <c r="K9" s="57">
        <f t="shared" si="2"/>
        <v>-9.1756286229389666E-2</v>
      </c>
      <c r="L9" s="57">
        <f t="shared" si="3"/>
        <v>-1</v>
      </c>
      <c r="M9" s="57">
        <f t="shared" si="4"/>
        <v>1.620215086950535</v>
      </c>
      <c r="R9" s="53"/>
      <c r="S9" s="53"/>
      <c r="T9" s="53"/>
      <c r="U9" s="53"/>
      <c r="V9" s="53"/>
    </row>
    <row r="10" spans="1:22" s="51" customFormat="1" x14ac:dyDescent="0.2">
      <c r="B10" s="51" t="s">
        <v>69</v>
      </c>
      <c r="C10" s="51" t="s">
        <v>70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23" si="7">SUM(G10:H10)</f>
        <v>0</v>
      </c>
      <c r="J10" s="56">
        <f t="shared" ref="J10:J23" si="8">E10-I10</f>
        <v>0</v>
      </c>
      <c r="K10" s="57" t="str">
        <f t="shared" ref="K10:K23" si="9">IF(E10=0,"NA",J10/E10)</f>
        <v>NA</v>
      </c>
      <c r="L10" s="57" t="str">
        <f t="shared" ref="L10:L23" si="10">IF(E10=0,"NA",(  ( F10 - (E10/$L$6)) / (E10/$L$6)))</f>
        <v>NA</v>
      </c>
      <c r="M10" s="57" t="str">
        <f t="shared" ref="M10:M23" si="11">IF(E10=0,"NA",(  ( G10 - ($M$6*(E10/12))) / ($M$6*(E10/12))))</f>
        <v>NA</v>
      </c>
      <c r="R10" s="53"/>
      <c r="S10" s="53"/>
      <c r="T10" s="53"/>
      <c r="U10" s="53"/>
      <c r="V10" s="53"/>
    </row>
    <row r="11" spans="1:22" s="51" customFormat="1" x14ac:dyDescent="0.2">
      <c r="B11" s="51" t="s">
        <v>407</v>
      </c>
      <c r="C11" s="51" t="s">
        <v>408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ref="I11:I15" si="12">SUM(G11:H11)</f>
        <v>0</v>
      </c>
      <c r="J11" s="56">
        <f t="shared" ref="J11:J17" si="13">E11-I11</f>
        <v>0</v>
      </c>
      <c r="K11" s="57" t="str">
        <f t="shared" ref="K11:K17" si="14">IF(E11=0,"NA",J11/E11)</f>
        <v>NA</v>
      </c>
      <c r="L11" s="57" t="str">
        <f t="shared" ref="L11:L17" si="15">IF(E11=0,"NA",(  ( F11 - (E11/$L$6)) / (E11/$L$6)))</f>
        <v>NA</v>
      </c>
      <c r="M11" s="57" t="str">
        <f t="shared" ref="M11:M17" si="16">IF(E11=0,"NA",(  ( G11 - ($M$6*(E11/12))) / ($M$6*(E11/12))))</f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409</v>
      </c>
      <c r="C12" s="51" t="s">
        <v>410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si="12"/>
        <v>0</v>
      </c>
      <c r="J12" s="56">
        <f t="shared" si="13"/>
        <v>0</v>
      </c>
      <c r="K12" s="57" t="str">
        <f t="shared" si="14"/>
        <v>NA</v>
      </c>
      <c r="L12" s="57" t="str">
        <f t="shared" si="15"/>
        <v>NA</v>
      </c>
      <c r="M12" s="57" t="str">
        <f t="shared" si="16"/>
        <v>NA</v>
      </c>
      <c r="R12" s="53"/>
      <c r="S12" s="53"/>
      <c r="T12" s="53"/>
      <c r="U12" s="53"/>
      <c r="V12" s="53"/>
    </row>
    <row r="13" spans="1:22" s="51" customFormat="1" x14ac:dyDescent="0.2">
      <c r="A13" s="63" t="s">
        <v>73</v>
      </c>
      <c r="B13" s="63"/>
      <c r="C13" s="63"/>
      <c r="D13" s="64">
        <v>429011000</v>
      </c>
      <c r="E13" s="64">
        <v>429086573.36000001</v>
      </c>
      <c r="F13" s="64">
        <v>0</v>
      </c>
      <c r="G13" s="64">
        <v>37235202.210000001</v>
      </c>
      <c r="H13" s="64">
        <v>0</v>
      </c>
      <c r="I13" s="64">
        <f t="shared" si="12"/>
        <v>37235202.210000001</v>
      </c>
      <c r="J13" s="64">
        <f t="shared" si="13"/>
        <v>391851371.15000004</v>
      </c>
      <c r="K13" s="65">
        <f t="shared" si="14"/>
        <v>0.91322216885411611</v>
      </c>
      <c r="L13" s="65">
        <f t="shared" si="15"/>
        <v>-1</v>
      </c>
      <c r="M13" s="65">
        <f t="shared" si="16"/>
        <v>-0.79173320524987856</v>
      </c>
      <c r="R13" s="53"/>
      <c r="S13" s="53"/>
      <c r="T13" s="53"/>
      <c r="U13" s="53"/>
      <c r="V13" s="53"/>
    </row>
    <row r="14" spans="1:22" s="51" customFormat="1" x14ac:dyDescent="0.2">
      <c r="A14" s="51" t="s">
        <v>22</v>
      </c>
      <c r="B14" s="51" t="s">
        <v>23</v>
      </c>
      <c r="C14" s="51" t="s">
        <v>24</v>
      </c>
      <c r="D14" s="56">
        <v>2800000</v>
      </c>
      <c r="E14" s="56">
        <v>2800000</v>
      </c>
      <c r="F14" s="56">
        <v>0</v>
      </c>
      <c r="G14" s="56">
        <v>8836040.2299999986</v>
      </c>
      <c r="H14" s="56">
        <v>0</v>
      </c>
      <c r="I14" s="56">
        <f t="shared" si="12"/>
        <v>8836040.2299999986</v>
      </c>
      <c r="J14" s="56">
        <f t="shared" si="13"/>
        <v>-6036040.2299999986</v>
      </c>
      <c r="K14" s="57">
        <f t="shared" si="14"/>
        <v>-2.155728653571428</v>
      </c>
      <c r="L14" s="57">
        <f t="shared" si="15"/>
        <v>-1</v>
      </c>
      <c r="M14" s="57">
        <f t="shared" si="16"/>
        <v>6.5737487685714271</v>
      </c>
      <c r="R14" s="53"/>
      <c r="S14" s="53"/>
      <c r="T14" s="53"/>
      <c r="U14" s="53"/>
      <c r="V14" s="53"/>
    </row>
    <row r="15" spans="1:22" s="51" customFormat="1" x14ac:dyDescent="0.2">
      <c r="A15" s="63" t="s">
        <v>25</v>
      </c>
      <c r="B15" s="63"/>
      <c r="C15" s="63"/>
      <c r="D15" s="64">
        <v>2800000</v>
      </c>
      <c r="E15" s="64">
        <v>2800000</v>
      </c>
      <c r="F15" s="64">
        <v>0</v>
      </c>
      <c r="G15" s="64">
        <v>8836040.2299999986</v>
      </c>
      <c r="H15" s="64">
        <v>0</v>
      </c>
      <c r="I15" s="64">
        <f t="shared" si="12"/>
        <v>8836040.2299999986</v>
      </c>
      <c r="J15" s="64">
        <f t="shared" si="13"/>
        <v>-6036040.2299999986</v>
      </c>
      <c r="K15" s="65">
        <f t="shared" si="14"/>
        <v>-2.155728653571428</v>
      </c>
      <c r="L15" s="65">
        <f t="shared" si="15"/>
        <v>-1</v>
      </c>
      <c r="M15" s="65">
        <f t="shared" si="16"/>
        <v>6.5737487685714271</v>
      </c>
      <c r="R15" s="53"/>
      <c r="S15" s="53"/>
      <c r="T15" s="53"/>
      <c r="U15" s="53"/>
      <c r="V15" s="53"/>
    </row>
    <row r="16" spans="1:22" s="51" customFormat="1" x14ac:dyDescent="0.2">
      <c r="A16" s="51" t="s">
        <v>74</v>
      </c>
      <c r="B16" s="51" t="s">
        <v>509</v>
      </c>
      <c r="C16" s="51" t="s">
        <v>510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ref="I16:I17" si="17">SUM(G16:H16)</f>
        <v>0</v>
      </c>
      <c r="J16" s="56">
        <f t="shared" si="13"/>
        <v>0</v>
      </c>
      <c r="K16" s="57" t="str">
        <f t="shared" si="14"/>
        <v>NA</v>
      </c>
      <c r="L16" s="57" t="str">
        <f t="shared" si="15"/>
        <v>NA</v>
      </c>
      <c r="M16" s="57" t="str">
        <f t="shared" si="16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85</v>
      </c>
      <c r="C17" s="51" t="s">
        <v>86</v>
      </c>
      <c r="D17" s="56"/>
      <c r="E17" s="56"/>
      <c r="F17" s="56">
        <v>0</v>
      </c>
      <c r="G17" s="56">
        <v>0</v>
      </c>
      <c r="H17" s="56">
        <v>0</v>
      </c>
      <c r="I17" s="56">
        <f t="shared" si="17"/>
        <v>0</v>
      </c>
      <c r="J17" s="56">
        <f t="shared" si="13"/>
        <v>0</v>
      </c>
      <c r="K17" s="57" t="str">
        <f t="shared" si="14"/>
        <v>NA</v>
      </c>
      <c r="L17" s="57" t="str">
        <f t="shared" si="15"/>
        <v>NA</v>
      </c>
      <c r="M17" s="57" t="str">
        <f t="shared" si="16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93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7"/>
        <v>0</v>
      </c>
      <c r="J18" s="64">
        <f t="shared" si="8"/>
        <v>0</v>
      </c>
      <c r="K18" s="65" t="str">
        <f t="shared" si="9"/>
        <v>NA</v>
      </c>
      <c r="L18" s="65" t="str">
        <f t="shared" si="10"/>
        <v>NA</v>
      </c>
      <c r="M18" s="65" t="str">
        <f t="shared" si="11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26</v>
      </c>
      <c r="B19" s="51" t="s">
        <v>27</v>
      </c>
      <c r="C19" s="51" t="s">
        <v>28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7"/>
        <v>0</v>
      </c>
      <c r="J19" s="56">
        <f t="shared" si="8"/>
        <v>0</v>
      </c>
      <c r="K19" s="57" t="str">
        <f t="shared" si="9"/>
        <v>NA</v>
      </c>
      <c r="L19" s="57" t="str">
        <f t="shared" si="10"/>
        <v>NA</v>
      </c>
      <c r="M19" s="57" t="str">
        <f t="shared" si="11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513</v>
      </c>
      <c r="C20" s="51" t="s">
        <v>514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7"/>
        <v>0</v>
      </c>
      <c r="J20" s="56">
        <f t="shared" si="8"/>
        <v>0</v>
      </c>
      <c r="K20" s="57" t="str">
        <f t="shared" si="9"/>
        <v>NA</v>
      </c>
      <c r="L20" s="57" t="str">
        <f t="shared" si="10"/>
        <v>NA</v>
      </c>
      <c r="M20" s="57" t="str">
        <f t="shared" si="11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511</v>
      </c>
      <c r="C21" s="51" t="s">
        <v>512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7"/>
        <v>0</v>
      </c>
      <c r="J21" s="56">
        <f t="shared" si="8"/>
        <v>0</v>
      </c>
      <c r="K21" s="57" t="str">
        <f t="shared" si="9"/>
        <v>NA</v>
      </c>
      <c r="L21" s="57" t="str">
        <f t="shared" si="10"/>
        <v>NA</v>
      </c>
      <c r="M21" s="57" t="str">
        <f t="shared" si="11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515</v>
      </c>
      <c r="C22" s="51" t="s">
        <v>454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si="7"/>
        <v>0</v>
      </c>
      <c r="J22" s="56">
        <f t="shared" si="8"/>
        <v>0</v>
      </c>
      <c r="K22" s="57" t="str">
        <f t="shared" si="9"/>
        <v>NA</v>
      </c>
      <c r="L22" s="57" t="str">
        <f t="shared" si="10"/>
        <v>NA</v>
      </c>
      <c r="M22" s="57" t="str">
        <f t="shared" si="11"/>
        <v>NA</v>
      </c>
      <c r="R22" s="53"/>
      <c r="S22" s="53"/>
      <c r="T22" s="53"/>
      <c r="U22" s="53"/>
      <c r="V22" s="53"/>
    </row>
    <row r="23" spans="1:22" s="51" customFormat="1" x14ac:dyDescent="0.2">
      <c r="B23" s="51" t="s">
        <v>516</v>
      </c>
      <c r="C23" s="51" t="s">
        <v>517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7"/>
        <v>0</v>
      </c>
      <c r="J23" s="56">
        <f t="shared" si="8"/>
        <v>0</v>
      </c>
      <c r="K23" s="57" t="str">
        <f t="shared" si="9"/>
        <v>NA</v>
      </c>
      <c r="L23" s="57" t="str">
        <f t="shared" si="10"/>
        <v>NA</v>
      </c>
      <c r="M23" s="57" t="str">
        <f t="shared" si="11"/>
        <v>NA</v>
      </c>
      <c r="R23" s="53"/>
      <c r="S23" s="53"/>
      <c r="T23" s="53"/>
      <c r="U23" s="53"/>
      <c r="V23" s="53"/>
    </row>
    <row r="24" spans="1:22" s="51" customFormat="1" x14ac:dyDescent="0.2">
      <c r="A24" s="63" t="s">
        <v>29</v>
      </c>
      <c r="B24" s="63"/>
      <c r="C24" s="63"/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f t="shared" ref="I24" si="18">SUM(G24:H24)</f>
        <v>0</v>
      </c>
      <c r="J24" s="64">
        <f t="shared" ref="J24" si="19">E24-I24</f>
        <v>0</v>
      </c>
      <c r="K24" s="65" t="str">
        <f t="shared" ref="K24" si="20">IF(E24=0,"NA",J24/E24)</f>
        <v>NA</v>
      </c>
      <c r="L24" s="65" t="str">
        <f t="shared" ref="L24" si="21">IF(E24=0,"NA",(  ( F24 - (E24/$L$6)) / (E24/$L$6)))</f>
        <v>NA</v>
      </c>
      <c r="M24" s="65" t="str">
        <f t="shared" ref="M24" si="22">IF(E24=0,"NA",(  ( G24 - ($M$6*(E24/12))) / ($M$6*(E24/12))))</f>
        <v>NA</v>
      </c>
      <c r="R24" s="53"/>
      <c r="S24" s="53"/>
      <c r="T24" s="53"/>
      <c r="U24" s="53"/>
      <c r="V24" s="53"/>
    </row>
    <row r="25" spans="1:22" s="17" customFormat="1" x14ac:dyDescent="0.2">
      <c r="A25" s="44"/>
      <c r="B25" s="45"/>
      <c r="C25" s="44"/>
      <c r="D25" s="46"/>
      <c r="E25" s="46"/>
      <c r="F25" s="46"/>
      <c r="G25" s="46"/>
      <c r="H25" s="46"/>
      <c r="I25" s="46"/>
      <c r="J25" s="46"/>
      <c r="K25" s="41"/>
      <c r="L25" s="41"/>
      <c r="M25" s="41"/>
    </row>
    <row r="26" spans="1:22" s="17" customFormat="1" ht="15.75" x14ac:dyDescent="0.25">
      <c r="A26" s="25" t="s">
        <v>12</v>
      </c>
      <c r="B26" s="32"/>
      <c r="C26" s="25"/>
      <c r="D26" s="6">
        <f>+D13+D15+D18+D24</f>
        <v>431811000</v>
      </c>
      <c r="E26" s="6">
        <f t="shared" ref="E26:J26" si="23">+E13+E15+E18+E24</f>
        <v>431886573.36000001</v>
      </c>
      <c r="F26" s="6">
        <f t="shared" si="23"/>
        <v>0</v>
      </c>
      <c r="G26" s="6">
        <f t="shared" si="23"/>
        <v>46071242.439999998</v>
      </c>
      <c r="H26" s="6">
        <f t="shared" si="23"/>
        <v>0</v>
      </c>
      <c r="I26" s="6">
        <f t="shared" si="23"/>
        <v>46071242.439999998</v>
      </c>
      <c r="J26" s="6">
        <f t="shared" si="23"/>
        <v>385815330.92000002</v>
      </c>
      <c r="K26" s="38">
        <f t="shared" ref="K26" si="24">IF(E26=0,"NA",J26/E26)</f>
        <v>0.89332559685388224</v>
      </c>
      <c r="L26" s="38">
        <f t="shared" ref="L26" si="25">IF(E26=0,"NA",(  ( F26 - (E26/$L$6)) / (E26/$L$6)))</f>
        <v>-1</v>
      </c>
      <c r="M26" s="38">
        <f t="shared" ref="M26" si="26">IF(E26=0,"NA",(  ( G26 - ($M$6*(E26/12))) / ($M$6*(E26/12))))</f>
        <v>-0.74398143244931736</v>
      </c>
    </row>
    <row r="27" spans="1:22" s="16" customFormat="1" x14ac:dyDescent="0.2">
      <c r="A27" s="17"/>
      <c r="B27" s="43"/>
      <c r="C27" s="17"/>
      <c r="D27" s="18"/>
      <c r="E27" s="18"/>
      <c r="F27" s="18"/>
      <c r="G27" s="18"/>
      <c r="H27" s="18"/>
      <c r="I27" s="18"/>
      <c r="J27" s="18"/>
      <c r="K27" s="37"/>
      <c r="L27" s="37"/>
      <c r="M27" s="37"/>
    </row>
    <row r="28" spans="1:22" s="51" customFormat="1" x14ac:dyDescent="0.2">
      <c r="A28" s="51" t="s">
        <v>100</v>
      </c>
      <c r="B28" s="51" t="s">
        <v>101</v>
      </c>
      <c r="C28" s="51" t="s">
        <v>102</v>
      </c>
      <c r="D28" s="56"/>
      <c r="E28" s="56"/>
      <c r="F28" s="56">
        <v>0</v>
      </c>
      <c r="G28" s="56">
        <v>0</v>
      </c>
      <c r="H28" s="56">
        <v>0</v>
      </c>
      <c r="I28" s="56">
        <f t="shared" ref="I28:I47" si="27">SUM(G28:H28)</f>
        <v>0</v>
      </c>
      <c r="J28" s="56">
        <f t="shared" ref="J28:J47" si="28">E28-I28</f>
        <v>0</v>
      </c>
      <c r="K28" s="57" t="str">
        <f t="shared" ref="K28:K47" si="29">IF(E28=0,"NA",J28/E28)</f>
        <v>NA</v>
      </c>
      <c r="L28" s="57" t="str">
        <f t="shared" ref="L28:L47" si="30">IF(E28=0,"NA",(  ( F28 - (E28/$L$6)) / (E28/$L$6)))</f>
        <v>NA</v>
      </c>
      <c r="M28" s="57" t="str">
        <f t="shared" ref="M28:M47" si="31">IF(E28=0,"NA",(  ( G28 - ($M$6*(E28/12))) / ($M$6*(E28/12))))</f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156</v>
      </c>
      <c r="C29" s="51" t="s">
        <v>157</v>
      </c>
      <c r="D29" s="56"/>
      <c r="E29" s="56"/>
      <c r="F29" s="56">
        <v>0</v>
      </c>
      <c r="G29" s="56">
        <v>0</v>
      </c>
      <c r="H29" s="56">
        <v>0</v>
      </c>
      <c r="I29" s="56">
        <f t="shared" ref="I29:I32" si="32">SUM(G29:H29)</f>
        <v>0</v>
      </c>
      <c r="J29" s="56">
        <f t="shared" ref="J29:J46" si="33">E29-I29</f>
        <v>0</v>
      </c>
      <c r="K29" s="57" t="str">
        <f t="shared" ref="K29:K46" si="34">IF(E29=0,"NA",J29/E29)</f>
        <v>NA</v>
      </c>
      <c r="L29" s="57" t="str">
        <f t="shared" ref="L29:L46" si="35">IF(E29=0,"NA",(  ( F29 - (E29/$L$6)) / (E29/$L$6)))</f>
        <v>NA</v>
      </c>
      <c r="M29" s="57" t="str">
        <f t="shared" ref="M29:M46" si="36">IF(E29=0,"NA",(  ( G29 - ($M$6*(E29/12))) / ($M$6*(E29/12))))</f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158</v>
      </c>
      <c r="C30" s="51" t="s">
        <v>159</v>
      </c>
      <c r="D30" s="56">
        <v>5000</v>
      </c>
      <c r="E30" s="56">
        <v>5000</v>
      </c>
      <c r="F30" s="56">
        <v>0</v>
      </c>
      <c r="G30" s="56">
        <v>0</v>
      </c>
      <c r="H30" s="56">
        <v>0</v>
      </c>
      <c r="I30" s="56">
        <f t="shared" si="32"/>
        <v>0</v>
      </c>
      <c r="J30" s="56">
        <f t="shared" si="33"/>
        <v>5000</v>
      </c>
      <c r="K30" s="57">
        <f t="shared" si="34"/>
        <v>1</v>
      </c>
      <c r="L30" s="57">
        <f t="shared" si="35"/>
        <v>-1</v>
      </c>
      <c r="M30" s="57">
        <f t="shared" si="36"/>
        <v>-1</v>
      </c>
      <c r="R30" s="53"/>
      <c r="S30" s="53"/>
      <c r="T30" s="53"/>
      <c r="U30" s="53"/>
      <c r="V30" s="53"/>
    </row>
    <row r="31" spans="1:22" s="51" customFormat="1" x14ac:dyDescent="0.2">
      <c r="B31" s="51" t="s">
        <v>186</v>
      </c>
      <c r="C31" s="51" t="s">
        <v>187</v>
      </c>
      <c r="D31" s="56">
        <v>500</v>
      </c>
      <c r="E31" s="56">
        <v>500</v>
      </c>
      <c r="F31" s="56">
        <v>0</v>
      </c>
      <c r="G31" s="56">
        <v>291.55</v>
      </c>
      <c r="H31" s="56">
        <v>0</v>
      </c>
      <c r="I31" s="56">
        <f t="shared" si="32"/>
        <v>291.55</v>
      </c>
      <c r="J31" s="56">
        <f t="shared" si="33"/>
        <v>208.45</v>
      </c>
      <c r="K31" s="57">
        <f t="shared" si="34"/>
        <v>0.41689999999999999</v>
      </c>
      <c r="L31" s="57">
        <f t="shared" si="35"/>
        <v>-1</v>
      </c>
      <c r="M31" s="57">
        <f t="shared" si="36"/>
        <v>0.39944000000000018</v>
      </c>
      <c r="R31" s="53"/>
      <c r="S31" s="53"/>
      <c r="T31" s="53"/>
      <c r="U31" s="53"/>
      <c r="V31" s="53"/>
    </row>
    <row r="32" spans="1:22" s="51" customFormat="1" x14ac:dyDescent="0.2">
      <c r="B32" s="51" t="s">
        <v>191</v>
      </c>
      <c r="C32" s="51" t="s">
        <v>192</v>
      </c>
      <c r="D32" s="56"/>
      <c r="E32" s="56"/>
      <c r="F32" s="56">
        <v>0</v>
      </c>
      <c r="G32" s="56">
        <v>0</v>
      </c>
      <c r="H32" s="56">
        <v>0</v>
      </c>
      <c r="I32" s="56">
        <f t="shared" si="32"/>
        <v>0</v>
      </c>
      <c r="J32" s="56">
        <f t="shared" si="33"/>
        <v>0</v>
      </c>
      <c r="K32" s="57" t="str">
        <f t="shared" si="34"/>
        <v>NA</v>
      </c>
      <c r="L32" s="57" t="str">
        <f t="shared" si="35"/>
        <v>NA</v>
      </c>
      <c r="M32" s="57" t="str">
        <f t="shared" si="36"/>
        <v>NA</v>
      </c>
      <c r="R32" s="53"/>
      <c r="S32" s="53"/>
      <c r="T32" s="53"/>
      <c r="U32" s="53"/>
      <c r="V32" s="53"/>
    </row>
    <row r="33" spans="1:22" s="51" customFormat="1" x14ac:dyDescent="0.2">
      <c r="B33" s="51" t="s">
        <v>193</v>
      </c>
      <c r="C33" s="51" t="s">
        <v>194</v>
      </c>
      <c r="D33" s="56">
        <v>0</v>
      </c>
      <c r="E33" s="56">
        <v>-960000</v>
      </c>
      <c r="F33" s="56">
        <v>1023.75</v>
      </c>
      <c r="G33" s="56">
        <v>375893.3</v>
      </c>
      <c r="H33" s="56">
        <v>639721.12</v>
      </c>
      <c r="I33" s="56">
        <f t="shared" ref="I33:I41" si="37">SUM(G33:H33)</f>
        <v>1015614.4199999999</v>
      </c>
      <c r="J33" s="56">
        <f t="shared" ref="J33:J41" si="38">E33-I33</f>
        <v>-1975614.42</v>
      </c>
      <c r="K33" s="57">
        <f t="shared" ref="K33:K41" si="39">IF(E33=0,"NA",J33/E33)</f>
        <v>2.0579316875</v>
      </c>
      <c r="L33" s="57">
        <f t="shared" ref="L33:L41" si="40">IF(E33=0,"NA",(  ( F33 - (E33/$L$6)) / (E33/$L$6)))</f>
        <v>-1.0010664062500001</v>
      </c>
      <c r="M33" s="57">
        <f t="shared" ref="M33:M41" si="41">IF(E33=0,"NA",(  ( G33 - ($M$6*(E33/12))) / ($M$6*(E33/12))))</f>
        <v>-1.9397332500000002</v>
      </c>
      <c r="R33" s="53"/>
      <c r="S33" s="53"/>
      <c r="T33" s="53"/>
      <c r="U33" s="53"/>
      <c r="V33" s="53"/>
    </row>
    <row r="34" spans="1:22" s="51" customFormat="1" x14ac:dyDescent="0.2">
      <c r="B34" s="51" t="s">
        <v>197</v>
      </c>
      <c r="C34" s="51" t="s">
        <v>198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37"/>
        <v>0</v>
      </c>
      <c r="J34" s="56">
        <f t="shared" si="38"/>
        <v>0</v>
      </c>
      <c r="K34" s="57" t="str">
        <f t="shared" si="39"/>
        <v>NA</v>
      </c>
      <c r="L34" s="57" t="str">
        <f t="shared" si="40"/>
        <v>NA</v>
      </c>
      <c r="M34" s="57" t="str">
        <f t="shared" si="41"/>
        <v>NA</v>
      </c>
      <c r="R34" s="53"/>
      <c r="S34" s="53"/>
      <c r="T34" s="53"/>
      <c r="U34" s="53"/>
      <c r="V34" s="53"/>
    </row>
    <row r="35" spans="1:22" s="51" customFormat="1" x14ac:dyDescent="0.2">
      <c r="B35" s="51" t="s">
        <v>211</v>
      </c>
      <c r="C35" s="51" t="s">
        <v>212</v>
      </c>
      <c r="D35" s="56">
        <v>0</v>
      </c>
      <c r="E35" s="56">
        <v>960000</v>
      </c>
      <c r="F35" s="56">
        <v>8649</v>
      </c>
      <c r="G35" s="56">
        <v>201775.48</v>
      </c>
      <c r="H35" s="56">
        <v>273017.06</v>
      </c>
      <c r="I35" s="56">
        <f t="shared" si="37"/>
        <v>474792.54000000004</v>
      </c>
      <c r="J35" s="56">
        <f t="shared" si="38"/>
        <v>485207.45999999996</v>
      </c>
      <c r="K35" s="57">
        <f t="shared" si="39"/>
        <v>0.50542443749999999</v>
      </c>
      <c r="L35" s="57">
        <f t="shared" si="40"/>
        <v>-0.99099062500000001</v>
      </c>
      <c r="M35" s="57">
        <f t="shared" si="41"/>
        <v>-0.49556129999999998</v>
      </c>
      <c r="R35" s="53"/>
      <c r="S35" s="53"/>
      <c r="T35" s="53"/>
      <c r="U35" s="53"/>
      <c r="V35" s="53"/>
    </row>
    <row r="36" spans="1:22" s="51" customFormat="1" x14ac:dyDescent="0.2">
      <c r="B36" s="51" t="s">
        <v>213</v>
      </c>
      <c r="C36" s="51" t="s">
        <v>214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37"/>
        <v>0</v>
      </c>
      <c r="J36" s="56">
        <f t="shared" si="38"/>
        <v>0</v>
      </c>
      <c r="K36" s="57" t="str">
        <f t="shared" si="39"/>
        <v>NA</v>
      </c>
      <c r="L36" s="57" t="str">
        <f t="shared" si="40"/>
        <v>NA</v>
      </c>
      <c r="M36" s="57" t="str">
        <f t="shared" si="41"/>
        <v>NA</v>
      </c>
      <c r="R36" s="53"/>
      <c r="S36" s="53"/>
      <c r="T36" s="53"/>
      <c r="U36" s="53"/>
      <c r="V36" s="53"/>
    </row>
    <row r="37" spans="1:22" s="51" customFormat="1" x14ac:dyDescent="0.2">
      <c r="B37" s="51" t="s">
        <v>570</v>
      </c>
      <c r="C37" s="51" t="s">
        <v>571</v>
      </c>
      <c r="D37" s="56"/>
      <c r="E37" s="56"/>
      <c r="F37" s="56">
        <v>0</v>
      </c>
      <c r="G37" s="56">
        <v>0</v>
      </c>
      <c r="H37" s="56">
        <v>0</v>
      </c>
      <c r="I37" s="56">
        <f t="shared" si="37"/>
        <v>0</v>
      </c>
      <c r="J37" s="56">
        <f t="shared" si="38"/>
        <v>0</v>
      </c>
      <c r="K37" s="57" t="str">
        <f t="shared" si="39"/>
        <v>NA</v>
      </c>
      <c r="L37" s="57" t="str">
        <f t="shared" si="40"/>
        <v>NA</v>
      </c>
      <c r="M37" s="57" t="str">
        <f t="shared" si="41"/>
        <v>NA</v>
      </c>
      <c r="R37" s="53"/>
      <c r="S37" s="53"/>
      <c r="T37" s="53"/>
      <c r="U37" s="53"/>
      <c r="V37" s="53"/>
    </row>
    <row r="38" spans="1:22" s="51" customFormat="1" x14ac:dyDescent="0.2">
      <c r="B38" s="51" t="s">
        <v>564</v>
      </c>
      <c r="C38" s="51" t="s">
        <v>565</v>
      </c>
      <c r="D38" s="56"/>
      <c r="E38" s="56"/>
      <c r="F38" s="56">
        <v>0</v>
      </c>
      <c r="G38" s="56">
        <v>0</v>
      </c>
      <c r="H38" s="56">
        <v>0</v>
      </c>
      <c r="I38" s="56">
        <f t="shared" si="37"/>
        <v>0</v>
      </c>
      <c r="J38" s="56">
        <f t="shared" si="38"/>
        <v>0</v>
      </c>
      <c r="K38" s="57" t="str">
        <f t="shared" si="39"/>
        <v>NA</v>
      </c>
      <c r="L38" s="57" t="str">
        <f t="shared" si="40"/>
        <v>NA</v>
      </c>
      <c r="M38" s="57" t="str">
        <f t="shared" si="41"/>
        <v>NA</v>
      </c>
      <c r="R38" s="53"/>
      <c r="S38" s="53"/>
      <c r="T38" s="53"/>
      <c r="U38" s="53"/>
      <c r="V38" s="53"/>
    </row>
    <row r="39" spans="1:22" s="51" customFormat="1" x14ac:dyDescent="0.2">
      <c r="B39" s="51" t="s">
        <v>566</v>
      </c>
      <c r="C39" s="51" t="s">
        <v>567</v>
      </c>
      <c r="D39" s="56"/>
      <c r="E39" s="56"/>
      <c r="F39" s="56">
        <v>0</v>
      </c>
      <c r="G39" s="56">
        <v>0</v>
      </c>
      <c r="H39" s="56">
        <v>0</v>
      </c>
      <c r="I39" s="56">
        <f t="shared" si="37"/>
        <v>0</v>
      </c>
      <c r="J39" s="56">
        <f t="shared" si="38"/>
        <v>0</v>
      </c>
      <c r="K39" s="57" t="str">
        <f t="shared" si="39"/>
        <v>NA</v>
      </c>
      <c r="L39" s="57" t="str">
        <f t="shared" si="40"/>
        <v>NA</v>
      </c>
      <c r="M39" s="57" t="str">
        <f t="shared" si="41"/>
        <v>NA</v>
      </c>
      <c r="R39" s="53"/>
      <c r="S39" s="53"/>
      <c r="T39" s="53"/>
      <c r="U39" s="53"/>
      <c r="V39" s="53"/>
    </row>
    <row r="40" spans="1:22" s="51" customFormat="1" x14ac:dyDescent="0.2">
      <c r="B40" s="51" t="s">
        <v>568</v>
      </c>
      <c r="C40" s="51" t="s">
        <v>569</v>
      </c>
      <c r="D40" s="56"/>
      <c r="E40" s="56"/>
      <c r="F40" s="56">
        <v>0</v>
      </c>
      <c r="G40" s="56">
        <v>0</v>
      </c>
      <c r="H40" s="56">
        <v>0</v>
      </c>
      <c r="I40" s="56">
        <f t="shared" si="37"/>
        <v>0</v>
      </c>
      <c r="J40" s="56">
        <f t="shared" si="38"/>
        <v>0</v>
      </c>
      <c r="K40" s="57" t="str">
        <f t="shared" si="39"/>
        <v>NA</v>
      </c>
      <c r="L40" s="57" t="str">
        <f t="shared" si="40"/>
        <v>NA</v>
      </c>
      <c r="M40" s="57" t="str">
        <f t="shared" si="41"/>
        <v>NA</v>
      </c>
      <c r="R40" s="53"/>
      <c r="S40" s="53"/>
      <c r="T40" s="53"/>
      <c r="U40" s="53"/>
      <c r="V40" s="53"/>
    </row>
    <row r="41" spans="1:22" s="51" customFormat="1" x14ac:dyDescent="0.2">
      <c r="A41" s="63" t="s">
        <v>219</v>
      </c>
      <c r="B41" s="63"/>
      <c r="C41" s="63"/>
      <c r="D41" s="64">
        <v>5500</v>
      </c>
      <c r="E41" s="64">
        <v>5500</v>
      </c>
      <c r="F41" s="64">
        <v>9672.75</v>
      </c>
      <c r="G41" s="64">
        <v>577960.32999999996</v>
      </c>
      <c r="H41" s="64">
        <v>912738.17999999993</v>
      </c>
      <c r="I41" s="64">
        <f t="shared" si="37"/>
        <v>1490698.5099999998</v>
      </c>
      <c r="J41" s="64">
        <f t="shared" si="38"/>
        <v>-1485198.5099999998</v>
      </c>
      <c r="K41" s="65">
        <f t="shared" si="39"/>
        <v>-270.03609272727266</v>
      </c>
      <c r="L41" s="65">
        <f t="shared" si="40"/>
        <v>0.75868181818181823</v>
      </c>
      <c r="M41" s="65">
        <f t="shared" si="41"/>
        <v>251.20087127272728</v>
      </c>
      <c r="R41" s="53"/>
      <c r="S41" s="53"/>
      <c r="T41" s="53"/>
      <c r="U41" s="53"/>
      <c r="V41" s="53"/>
    </row>
    <row r="42" spans="1:22" s="51" customFormat="1" x14ac:dyDescent="0.2">
      <c r="A42" s="51" t="s">
        <v>220</v>
      </c>
      <c r="B42" s="51" t="s">
        <v>132</v>
      </c>
      <c r="C42" s="51" t="s">
        <v>133</v>
      </c>
      <c r="D42" s="56">
        <v>0</v>
      </c>
      <c r="E42" s="56">
        <v>8000</v>
      </c>
      <c r="F42" s="56">
        <v>0</v>
      </c>
      <c r="G42" s="56">
        <v>7715.18</v>
      </c>
      <c r="H42" s="56">
        <v>0</v>
      </c>
      <c r="I42" s="56">
        <f t="shared" ref="I42:I46" si="42">SUM(G42:H42)</f>
        <v>7715.18</v>
      </c>
      <c r="J42" s="56">
        <f t="shared" si="33"/>
        <v>284.81999999999971</v>
      </c>
      <c r="K42" s="57">
        <f t="shared" si="34"/>
        <v>3.5602499999999961E-2</v>
      </c>
      <c r="L42" s="57">
        <f t="shared" si="35"/>
        <v>-1</v>
      </c>
      <c r="M42" s="57">
        <f t="shared" si="36"/>
        <v>1.3145540000000002</v>
      </c>
      <c r="R42" s="53"/>
      <c r="S42" s="53"/>
      <c r="T42" s="53"/>
      <c r="U42" s="53"/>
      <c r="V42" s="53"/>
    </row>
    <row r="43" spans="1:22" s="51" customFormat="1" x14ac:dyDescent="0.2">
      <c r="B43" s="51" t="s">
        <v>156</v>
      </c>
      <c r="C43" s="51" t="s">
        <v>157</v>
      </c>
      <c r="D43" s="56">
        <v>0</v>
      </c>
      <c r="E43" s="56">
        <v>0</v>
      </c>
      <c r="F43" s="56">
        <v>0</v>
      </c>
      <c r="G43" s="56">
        <v>331.83</v>
      </c>
      <c r="H43" s="56">
        <v>0</v>
      </c>
      <c r="I43" s="56">
        <f t="shared" si="42"/>
        <v>331.83</v>
      </c>
      <c r="J43" s="56">
        <f t="shared" si="33"/>
        <v>-331.83</v>
      </c>
      <c r="K43" s="57" t="str">
        <f t="shared" si="34"/>
        <v>NA</v>
      </c>
      <c r="L43" s="57" t="str">
        <f t="shared" si="35"/>
        <v>NA</v>
      </c>
      <c r="M43" s="57" t="str">
        <f t="shared" si="36"/>
        <v>NA</v>
      </c>
      <c r="R43" s="53"/>
      <c r="S43" s="53"/>
      <c r="T43" s="53"/>
      <c r="U43" s="53"/>
      <c r="V43" s="53"/>
    </row>
    <row r="44" spans="1:22" s="51" customFormat="1" x14ac:dyDescent="0.2">
      <c r="B44" s="51" t="s">
        <v>158</v>
      </c>
      <c r="C44" s="51" t="s">
        <v>159</v>
      </c>
      <c r="D44" s="56">
        <v>0</v>
      </c>
      <c r="E44" s="56">
        <v>17573.36</v>
      </c>
      <c r="F44" s="56">
        <v>0</v>
      </c>
      <c r="G44" s="56">
        <v>16857.07</v>
      </c>
      <c r="H44" s="56">
        <v>32.4</v>
      </c>
      <c r="I44" s="56">
        <f t="shared" si="42"/>
        <v>16889.47</v>
      </c>
      <c r="J44" s="56">
        <f t="shared" si="33"/>
        <v>683.88999999999942</v>
      </c>
      <c r="K44" s="57">
        <f t="shared" si="34"/>
        <v>3.8916291477554626E-2</v>
      </c>
      <c r="L44" s="57">
        <f t="shared" si="35"/>
        <v>-1</v>
      </c>
      <c r="M44" s="57">
        <f t="shared" si="36"/>
        <v>1.3021760209772062</v>
      </c>
      <c r="R44" s="53"/>
      <c r="S44" s="53"/>
      <c r="T44" s="53"/>
      <c r="U44" s="53"/>
      <c r="V44" s="53"/>
    </row>
    <row r="45" spans="1:22" s="51" customFormat="1" x14ac:dyDescent="0.2">
      <c r="B45" s="51" t="s">
        <v>174</v>
      </c>
      <c r="C45" s="51" t="s">
        <v>175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f t="shared" si="42"/>
        <v>0</v>
      </c>
      <c r="J45" s="56">
        <f t="shared" si="33"/>
        <v>0</v>
      </c>
      <c r="K45" s="57" t="str">
        <f t="shared" si="34"/>
        <v>NA</v>
      </c>
      <c r="L45" s="57" t="str">
        <f t="shared" si="35"/>
        <v>NA</v>
      </c>
      <c r="M45" s="57" t="str">
        <f t="shared" si="36"/>
        <v>NA</v>
      </c>
      <c r="R45" s="53"/>
      <c r="S45" s="53"/>
      <c r="T45" s="53"/>
      <c r="U45" s="53"/>
      <c r="V45" s="53"/>
    </row>
    <row r="46" spans="1:22" s="51" customFormat="1" x14ac:dyDescent="0.2">
      <c r="B46" s="51" t="s">
        <v>186</v>
      </c>
      <c r="C46" s="51" t="s">
        <v>187</v>
      </c>
      <c r="D46" s="56">
        <v>0</v>
      </c>
      <c r="E46" s="56">
        <v>50000</v>
      </c>
      <c r="F46" s="56">
        <v>152.28</v>
      </c>
      <c r="G46" s="56">
        <v>33272.559999999998</v>
      </c>
      <c r="H46" s="56">
        <v>0.5</v>
      </c>
      <c r="I46" s="56">
        <f t="shared" si="42"/>
        <v>33273.06</v>
      </c>
      <c r="J46" s="56">
        <f t="shared" si="33"/>
        <v>16726.940000000002</v>
      </c>
      <c r="K46" s="57">
        <f t="shared" si="34"/>
        <v>0.33453880000000003</v>
      </c>
      <c r="L46" s="57">
        <f t="shared" si="35"/>
        <v>-0.99695440000000002</v>
      </c>
      <c r="M46" s="57">
        <f t="shared" si="36"/>
        <v>0.59708287999999965</v>
      </c>
      <c r="R46" s="53"/>
      <c r="S46" s="53"/>
      <c r="T46" s="53"/>
      <c r="U46" s="53"/>
      <c r="V46" s="53"/>
    </row>
    <row r="47" spans="1:22" s="51" customFormat="1" x14ac:dyDescent="0.2">
      <c r="B47" s="51" t="s">
        <v>193</v>
      </c>
      <c r="C47" s="51" t="s">
        <v>194</v>
      </c>
      <c r="D47" s="56">
        <v>0</v>
      </c>
      <c r="E47" s="56">
        <v>0</v>
      </c>
      <c r="F47" s="56">
        <v>209.96</v>
      </c>
      <c r="G47" s="56">
        <v>209.96</v>
      </c>
      <c r="H47" s="56">
        <v>0</v>
      </c>
      <c r="I47" s="56">
        <f t="shared" si="27"/>
        <v>209.96</v>
      </c>
      <c r="J47" s="56">
        <f t="shared" si="28"/>
        <v>-209.96</v>
      </c>
      <c r="K47" s="57" t="str">
        <f t="shared" si="29"/>
        <v>NA</v>
      </c>
      <c r="L47" s="57" t="str">
        <f t="shared" si="30"/>
        <v>NA</v>
      </c>
      <c r="M47" s="57" t="str">
        <f t="shared" si="31"/>
        <v>NA</v>
      </c>
      <c r="R47" s="53"/>
      <c r="S47" s="53"/>
      <c r="T47" s="53"/>
      <c r="U47" s="53"/>
      <c r="V47" s="53"/>
    </row>
    <row r="48" spans="1:22" s="51" customFormat="1" x14ac:dyDescent="0.2">
      <c r="B48" s="51" t="s">
        <v>205</v>
      </c>
      <c r="C48" s="51" t="s">
        <v>206</v>
      </c>
      <c r="D48" s="56">
        <v>500</v>
      </c>
      <c r="E48" s="56">
        <v>500</v>
      </c>
      <c r="F48" s="56">
        <v>0</v>
      </c>
      <c r="G48" s="56">
        <v>0</v>
      </c>
      <c r="H48" s="56">
        <v>0</v>
      </c>
      <c r="I48" s="56">
        <f t="shared" ref="I48" si="43">SUM(G48:H48)</f>
        <v>0</v>
      </c>
      <c r="J48" s="56">
        <f t="shared" ref="J48:J85" si="44">E48-I48</f>
        <v>500</v>
      </c>
      <c r="K48" s="57">
        <f t="shared" ref="K48:K85" si="45">IF(E48=0,"NA",J48/E48)</f>
        <v>1</v>
      </c>
      <c r="L48" s="57">
        <f t="shared" ref="L48:L85" si="46">IF(E48=0,"NA",(  ( F48 - (E48/$L$6)) / (E48/$L$6)))</f>
        <v>-1</v>
      </c>
      <c r="M48" s="57">
        <f t="shared" ref="M48:M85" si="47">IF(E48=0,"NA",(  ( G48 - ($M$6*(E48/12))) / ($M$6*(E48/12))))</f>
        <v>-1</v>
      </c>
      <c r="R48" s="53"/>
      <c r="S48" s="53"/>
      <c r="T48" s="53"/>
      <c r="U48" s="53"/>
      <c r="V48" s="53"/>
    </row>
    <row r="49" spans="1:22" s="51" customFormat="1" x14ac:dyDescent="0.2">
      <c r="B49" s="51" t="s">
        <v>207</v>
      </c>
      <c r="C49" s="51" t="s">
        <v>208</v>
      </c>
      <c r="D49" s="56">
        <v>5000</v>
      </c>
      <c r="E49" s="56">
        <v>5000</v>
      </c>
      <c r="F49" s="56">
        <v>0</v>
      </c>
      <c r="G49" s="56">
        <v>0</v>
      </c>
      <c r="H49" s="56">
        <v>0</v>
      </c>
      <c r="I49" s="56">
        <f t="shared" ref="I49:I72" si="48">SUM(G49:H49)</f>
        <v>0</v>
      </c>
      <c r="J49" s="56">
        <f t="shared" ref="J49:J72" si="49">E49-I49</f>
        <v>5000</v>
      </c>
      <c r="K49" s="57">
        <f t="shared" ref="K49:K72" si="50">IF(E49=0,"NA",J49/E49)</f>
        <v>1</v>
      </c>
      <c r="L49" s="57">
        <f t="shared" ref="L49:L72" si="51">IF(E49=0,"NA",(  ( F49 - (E49/$L$6)) / (E49/$L$6)))</f>
        <v>-1</v>
      </c>
      <c r="M49" s="57">
        <f t="shared" ref="M49:M72" si="52">IF(E49=0,"NA",(  ( G49 - ($M$6*(E49/12))) / ($M$6*(E49/12))))</f>
        <v>-1</v>
      </c>
      <c r="R49" s="53"/>
      <c r="S49" s="53"/>
      <c r="T49" s="53"/>
      <c r="U49" s="53"/>
      <c r="V49" s="53"/>
    </row>
    <row r="50" spans="1:22" s="51" customFormat="1" x14ac:dyDescent="0.2">
      <c r="B50" s="51" t="s">
        <v>215</v>
      </c>
      <c r="C50" s="51" t="s">
        <v>216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ref="I50:I53" si="53">SUM(G50:H50)</f>
        <v>0</v>
      </c>
      <c r="J50" s="56">
        <f t="shared" ref="J50:J57" si="54">E50-I50</f>
        <v>0</v>
      </c>
      <c r="K50" s="57" t="str">
        <f t="shared" ref="K50:K57" si="55">IF(E50=0,"NA",J50/E50)</f>
        <v>NA</v>
      </c>
      <c r="L50" s="57" t="str">
        <f t="shared" ref="L50:L57" si="56">IF(E50=0,"NA",(  ( F50 - (E50/$L$6)) / (E50/$L$6)))</f>
        <v>NA</v>
      </c>
      <c r="M50" s="57" t="str">
        <f t="shared" ref="M50:M57" si="57">IF(E50=0,"NA",(  ( G50 - ($M$6*(E50/12))) / ($M$6*(E50/12))))</f>
        <v>NA</v>
      </c>
      <c r="R50" s="53"/>
      <c r="S50" s="53"/>
      <c r="T50" s="53"/>
      <c r="U50" s="53"/>
      <c r="V50" s="53"/>
    </row>
    <row r="51" spans="1:22" s="51" customFormat="1" x14ac:dyDescent="0.2">
      <c r="A51" s="63" t="s">
        <v>249</v>
      </c>
      <c r="B51" s="63"/>
      <c r="C51" s="63"/>
      <c r="D51" s="64">
        <v>5500</v>
      </c>
      <c r="E51" s="64">
        <v>81073.36</v>
      </c>
      <c r="F51" s="64">
        <v>362.24</v>
      </c>
      <c r="G51" s="64">
        <v>58386.6</v>
      </c>
      <c r="H51" s="64">
        <v>32.9</v>
      </c>
      <c r="I51" s="64">
        <f t="shared" si="53"/>
        <v>58419.5</v>
      </c>
      <c r="J51" s="64">
        <f t="shared" si="54"/>
        <v>22653.86</v>
      </c>
      <c r="K51" s="65">
        <f t="shared" si="55"/>
        <v>0.27942421530327594</v>
      </c>
      <c r="L51" s="65">
        <f t="shared" si="56"/>
        <v>-0.99553194785562105</v>
      </c>
      <c r="M51" s="65">
        <f t="shared" si="57"/>
        <v>0.72840795052776897</v>
      </c>
      <c r="R51" s="53"/>
      <c r="S51" s="53"/>
      <c r="T51" s="53"/>
      <c r="U51" s="53"/>
      <c r="V51" s="53"/>
    </row>
    <row r="52" spans="1:22" s="51" customFormat="1" x14ac:dyDescent="0.2">
      <c r="A52" s="51" t="s">
        <v>250</v>
      </c>
      <c r="B52" s="51" t="s">
        <v>158</v>
      </c>
      <c r="C52" s="51" t="s">
        <v>159</v>
      </c>
      <c r="D52" s="56">
        <v>0</v>
      </c>
      <c r="E52" s="56">
        <v>17000000</v>
      </c>
      <c r="F52" s="56">
        <v>44440</v>
      </c>
      <c r="G52" s="56">
        <v>139480</v>
      </c>
      <c r="H52" s="56">
        <v>7054236</v>
      </c>
      <c r="I52" s="56">
        <f t="shared" si="53"/>
        <v>7193716</v>
      </c>
      <c r="J52" s="56">
        <f t="shared" si="54"/>
        <v>9806284</v>
      </c>
      <c r="K52" s="57">
        <f t="shared" si="55"/>
        <v>0.57684023529411765</v>
      </c>
      <c r="L52" s="57">
        <f t="shared" si="56"/>
        <v>-0.99738588235294112</v>
      </c>
      <c r="M52" s="57">
        <f t="shared" si="57"/>
        <v>-0.98030870588235297</v>
      </c>
      <c r="R52" s="53"/>
      <c r="S52" s="53"/>
      <c r="T52" s="53"/>
      <c r="U52" s="53"/>
      <c r="V52" s="53"/>
    </row>
    <row r="53" spans="1:22" s="51" customFormat="1" x14ac:dyDescent="0.2">
      <c r="B53" s="51" t="s">
        <v>197</v>
      </c>
      <c r="C53" s="51" t="s">
        <v>198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53"/>
        <v>0</v>
      </c>
      <c r="J53" s="56">
        <f t="shared" si="54"/>
        <v>0</v>
      </c>
      <c r="K53" s="57" t="str">
        <f t="shared" si="55"/>
        <v>NA</v>
      </c>
      <c r="L53" s="57" t="str">
        <f t="shared" si="56"/>
        <v>NA</v>
      </c>
      <c r="M53" s="57" t="str">
        <f t="shared" si="57"/>
        <v>NA</v>
      </c>
      <c r="R53" s="53"/>
      <c r="S53" s="53"/>
      <c r="T53" s="53"/>
      <c r="U53" s="53"/>
      <c r="V53" s="53"/>
    </row>
    <row r="54" spans="1:22" s="51" customFormat="1" x14ac:dyDescent="0.2">
      <c r="B54" s="51" t="s">
        <v>213</v>
      </c>
      <c r="C54" s="51" t="s">
        <v>214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f t="shared" ref="I54:I57" si="58">SUM(G54:H54)</f>
        <v>0</v>
      </c>
      <c r="J54" s="56">
        <f t="shared" si="54"/>
        <v>0</v>
      </c>
      <c r="K54" s="57" t="str">
        <f t="shared" si="55"/>
        <v>NA</v>
      </c>
      <c r="L54" s="57" t="str">
        <f t="shared" si="56"/>
        <v>NA</v>
      </c>
      <c r="M54" s="57" t="str">
        <f t="shared" si="57"/>
        <v>NA</v>
      </c>
      <c r="R54" s="53"/>
      <c r="S54" s="53"/>
      <c r="T54" s="53"/>
      <c r="U54" s="53"/>
      <c r="V54" s="53"/>
    </row>
    <row r="55" spans="1:22" s="51" customFormat="1" x14ac:dyDescent="0.2">
      <c r="B55" s="51" t="s">
        <v>566</v>
      </c>
      <c r="C55" s="51" t="s">
        <v>567</v>
      </c>
      <c r="D55" s="56"/>
      <c r="E55" s="56"/>
      <c r="F55" s="56">
        <v>0</v>
      </c>
      <c r="G55" s="56">
        <v>0</v>
      </c>
      <c r="H55" s="56">
        <v>0</v>
      </c>
      <c r="I55" s="56">
        <f t="shared" si="58"/>
        <v>0</v>
      </c>
      <c r="J55" s="56">
        <f t="shared" si="54"/>
        <v>0</v>
      </c>
      <c r="K55" s="57" t="str">
        <f t="shared" si="55"/>
        <v>NA</v>
      </c>
      <c r="L55" s="57" t="str">
        <f t="shared" si="56"/>
        <v>NA</v>
      </c>
      <c r="M55" s="57" t="str">
        <f t="shared" si="57"/>
        <v>NA</v>
      </c>
      <c r="R55" s="53"/>
      <c r="S55" s="53"/>
      <c r="T55" s="53"/>
      <c r="U55" s="53"/>
      <c r="V55" s="53"/>
    </row>
    <row r="56" spans="1:22" s="51" customFormat="1" x14ac:dyDescent="0.2">
      <c r="B56" s="51" t="s">
        <v>568</v>
      </c>
      <c r="C56" s="51" t="s">
        <v>569</v>
      </c>
      <c r="D56" s="56"/>
      <c r="E56" s="56"/>
      <c r="F56" s="56">
        <v>0</v>
      </c>
      <c r="G56" s="56">
        <v>0</v>
      </c>
      <c r="H56" s="56">
        <v>0</v>
      </c>
      <c r="I56" s="56">
        <f t="shared" si="58"/>
        <v>0</v>
      </c>
      <c r="J56" s="56">
        <f t="shared" si="54"/>
        <v>0</v>
      </c>
      <c r="K56" s="57" t="str">
        <f t="shared" si="55"/>
        <v>NA</v>
      </c>
      <c r="L56" s="57" t="str">
        <f t="shared" si="56"/>
        <v>NA</v>
      </c>
      <c r="M56" s="57" t="str">
        <f t="shared" si="57"/>
        <v>NA</v>
      </c>
      <c r="R56" s="53"/>
      <c r="S56" s="53"/>
      <c r="T56" s="53"/>
      <c r="U56" s="53"/>
      <c r="V56" s="53"/>
    </row>
    <row r="57" spans="1:22" s="51" customFormat="1" x14ac:dyDescent="0.2">
      <c r="A57" s="63" t="s">
        <v>263</v>
      </c>
      <c r="B57" s="63"/>
      <c r="C57" s="63"/>
      <c r="D57" s="64">
        <v>0</v>
      </c>
      <c r="E57" s="64">
        <v>17000000</v>
      </c>
      <c r="F57" s="64">
        <v>44440</v>
      </c>
      <c r="G57" s="64">
        <v>139480</v>
      </c>
      <c r="H57" s="64">
        <v>7054236</v>
      </c>
      <c r="I57" s="64">
        <f t="shared" si="58"/>
        <v>7193716</v>
      </c>
      <c r="J57" s="64">
        <f t="shared" si="54"/>
        <v>9806284</v>
      </c>
      <c r="K57" s="65">
        <f t="shared" si="55"/>
        <v>0.57684023529411765</v>
      </c>
      <c r="L57" s="65">
        <f t="shared" si="56"/>
        <v>-0.99738588235294112</v>
      </c>
      <c r="M57" s="65">
        <f t="shared" si="57"/>
        <v>-0.98030870588235297</v>
      </c>
      <c r="R57" s="53"/>
      <c r="S57" s="53"/>
      <c r="T57" s="53"/>
      <c r="U57" s="53"/>
      <c r="V57" s="53"/>
    </row>
    <row r="58" spans="1:22" s="51" customFormat="1" x14ac:dyDescent="0.2">
      <c r="A58" s="51" t="s">
        <v>323</v>
      </c>
      <c r="B58" s="51" t="s">
        <v>118</v>
      </c>
      <c r="C58" s="51" t="s">
        <v>119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f t="shared" si="48"/>
        <v>0</v>
      </c>
      <c r="J58" s="56">
        <f t="shared" si="49"/>
        <v>0</v>
      </c>
      <c r="K58" s="57" t="str">
        <f t="shared" si="50"/>
        <v>NA</v>
      </c>
      <c r="L58" s="57" t="str">
        <f t="shared" si="51"/>
        <v>NA</v>
      </c>
      <c r="M58" s="57" t="str">
        <f t="shared" si="52"/>
        <v>NA</v>
      </c>
      <c r="R58" s="53"/>
      <c r="S58" s="53"/>
      <c r="T58" s="53"/>
      <c r="U58" s="53"/>
      <c r="V58" s="53"/>
    </row>
    <row r="59" spans="1:22" s="51" customFormat="1" x14ac:dyDescent="0.2">
      <c r="B59" s="51" t="s">
        <v>130</v>
      </c>
      <c r="C59" s="51" t="s">
        <v>131</v>
      </c>
      <c r="D59" s="56">
        <v>10000000</v>
      </c>
      <c r="E59" s="56">
        <v>7000000</v>
      </c>
      <c r="F59" s="56">
        <v>13292.62</v>
      </c>
      <c r="G59" s="56">
        <v>297918.78999999998</v>
      </c>
      <c r="H59" s="56">
        <v>0</v>
      </c>
      <c r="I59" s="56">
        <f t="shared" si="48"/>
        <v>297918.78999999998</v>
      </c>
      <c r="J59" s="56">
        <f t="shared" si="49"/>
        <v>6702081.21</v>
      </c>
      <c r="K59" s="57">
        <f t="shared" si="50"/>
        <v>0.95744017285714289</v>
      </c>
      <c r="L59" s="57">
        <f t="shared" si="51"/>
        <v>-0.99810105428571427</v>
      </c>
      <c r="M59" s="57">
        <f t="shared" si="52"/>
        <v>-0.89785641485714285</v>
      </c>
      <c r="R59" s="53"/>
      <c r="S59" s="53"/>
      <c r="T59" s="53"/>
      <c r="U59" s="53"/>
      <c r="V59" s="53"/>
    </row>
    <row r="60" spans="1:22" s="51" customFormat="1" x14ac:dyDescent="0.2">
      <c r="B60" s="51" t="s">
        <v>233</v>
      </c>
      <c r="C60" s="51" t="s">
        <v>234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si="48"/>
        <v>0</v>
      </c>
      <c r="J60" s="56">
        <f t="shared" si="49"/>
        <v>0</v>
      </c>
      <c r="K60" s="57" t="str">
        <f t="shared" si="50"/>
        <v>NA</v>
      </c>
      <c r="L60" s="57" t="str">
        <f t="shared" si="51"/>
        <v>NA</v>
      </c>
      <c r="M60" s="57" t="str">
        <f t="shared" si="52"/>
        <v>NA</v>
      </c>
      <c r="R60" s="53"/>
      <c r="S60" s="53"/>
      <c r="T60" s="53"/>
      <c r="U60" s="53"/>
      <c r="V60" s="53"/>
    </row>
    <row r="61" spans="1:22" s="51" customFormat="1" x14ac:dyDescent="0.2">
      <c r="B61" s="51" t="s">
        <v>138</v>
      </c>
      <c r="C61" s="51" t="s">
        <v>139</v>
      </c>
      <c r="D61" s="56">
        <v>0</v>
      </c>
      <c r="E61" s="56">
        <v>1000000</v>
      </c>
      <c r="F61" s="56">
        <v>1890</v>
      </c>
      <c r="G61" s="56">
        <v>30389.25</v>
      </c>
      <c r="H61" s="56">
        <v>0</v>
      </c>
      <c r="I61" s="56">
        <f t="shared" si="48"/>
        <v>30389.25</v>
      </c>
      <c r="J61" s="56">
        <f t="shared" si="49"/>
        <v>969610.75</v>
      </c>
      <c r="K61" s="57">
        <f t="shared" si="50"/>
        <v>0.96961074999999997</v>
      </c>
      <c r="L61" s="57">
        <f t="shared" si="51"/>
        <v>-0.99811000000000005</v>
      </c>
      <c r="M61" s="57">
        <f t="shared" si="52"/>
        <v>-0.92706579999999994</v>
      </c>
      <c r="R61" s="53"/>
      <c r="S61" s="53"/>
      <c r="T61" s="53"/>
      <c r="U61" s="53"/>
      <c r="V61" s="53"/>
    </row>
    <row r="62" spans="1:22" s="51" customFormat="1" x14ac:dyDescent="0.2">
      <c r="B62" s="51" t="s">
        <v>140</v>
      </c>
      <c r="C62" s="51" t="s">
        <v>141</v>
      </c>
      <c r="D62" s="56">
        <v>0</v>
      </c>
      <c r="E62" s="56">
        <v>0</v>
      </c>
      <c r="F62" s="56">
        <v>161.58000000000001</v>
      </c>
      <c r="G62" s="56">
        <v>470.18</v>
      </c>
      <c r="H62" s="56">
        <v>0</v>
      </c>
      <c r="I62" s="56">
        <f t="shared" si="48"/>
        <v>470.18</v>
      </c>
      <c r="J62" s="56">
        <f t="shared" si="49"/>
        <v>-470.18</v>
      </c>
      <c r="K62" s="57" t="str">
        <f t="shared" si="50"/>
        <v>NA</v>
      </c>
      <c r="L62" s="57" t="str">
        <f t="shared" si="51"/>
        <v>NA</v>
      </c>
      <c r="M62" s="57" t="str">
        <f t="shared" si="52"/>
        <v>NA</v>
      </c>
      <c r="R62" s="53"/>
      <c r="S62" s="53"/>
      <c r="T62" s="53"/>
      <c r="U62" s="53"/>
      <c r="V62" s="53"/>
    </row>
    <row r="63" spans="1:22" s="51" customFormat="1" x14ac:dyDescent="0.2">
      <c r="B63" s="51" t="s">
        <v>142</v>
      </c>
      <c r="C63" s="51" t="s">
        <v>143</v>
      </c>
      <c r="D63" s="56">
        <v>0</v>
      </c>
      <c r="E63" s="56">
        <v>1000000</v>
      </c>
      <c r="F63" s="56">
        <v>2655.87</v>
      </c>
      <c r="G63" s="56">
        <v>55500.66</v>
      </c>
      <c r="H63" s="56">
        <v>0</v>
      </c>
      <c r="I63" s="56">
        <f t="shared" si="48"/>
        <v>55500.66</v>
      </c>
      <c r="J63" s="56">
        <f t="shared" si="49"/>
        <v>944499.34</v>
      </c>
      <c r="K63" s="57">
        <f t="shared" si="50"/>
        <v>0.94449934000000002</v>
      </c>
      <c r="L63" s="57">
        <f t="shared" si="51"/>
        <v>-0.99734413</v>
      </c>
      <c r="M63" s="57">
        <f t="shared" si="52"/>
        <v>-0.86679841599999996</v>
      </c>
      <c r="R63" s="53"/>
      <c r="S63" s="53"/>
      <c r="T63" s="53"/>
      <c r="U63" s="53"/>
      <c r="V63" s="53"/>
    </row>
    <row r="64" spans="1:22" s="51" customFormat="1" x14ac:dyDescent="0.2">
      <c r="B64" s="51" t="s">
        <v>156</v>
      </c>
      <c r="C64" s="51" t="s">
        <v>157</v>
      </c>
      <c r="D64" s="56">
        <v>0</v>
      </c>
      <c r="E64" s="56">
        <v>1000000</v>
      </c>
      <c r="F64" s="56">
        <v>101.49</v>
      </c>
      <c r="G64" s="56">
        <v>8800.48</v>
      </c>
      <c r="H64" s="56">
        <v>0</v>
      </c>
      <c r="I64" s="56">
        <f t="shared" si="48"/>
        <v>8800.48</v>
      </c>
      <c r="J64" s="56">
        <f t="shared" si="49"/>
        <v>991199.52</v>
      </c>
      <c r="K64" s="57">
        <f t="shared" si="50"/>
        <v>0.99119952</v>
      </c>
      <c r="L64" s="57">
        <f t="shared" si="51"/>
        <v>-0.99989850999999996</v>
      </c>
      <c r="M64" s="57">
        <f t="shared" si="52"/>
        <v>-0.97887884800000002</v>
      </c>
      <c r="R64" s="53"/>
      <c r="S64" s="53"/>
      <c r="T64" s="53"/>
      <c r="U64" s="53"/>
      <c r="V64" s="53"/>
    </row>
    <row r="65" spans="1:22" s="51" customFormat="1" x14ac:dyDescent="0.2">
      <c r="B65" s="51" t="s">
        <v>158</v>
      </c>
      <c r="C65" s="51" t="s">
        <v>159</v>
      </c>
      <c r="D65" s="56">
        <v>5294.12</v>
      </c>
      <c r="E65" s="56">
        <v>93812.69</v>
      </c>
      <c r="F65" s="56">
        <v>0</v>
      </c>
      <c r="G65" s="56">
        <v>5303.3099999999995</v>
      </c>
      <c r="H65" s="56">
        <v>16667.020000000004</v>
      </c>
      <c r="I65" s="56">
        <f t="shared" si="48"/>
        <v>21970.33</v>
      </c>
      <c r="J65" s="56">
        <f t="shared" si="49"/>
        <v>71842.36</v>
      </c>
      <c r="K65" s="57">
        <f t="shared" si="50"/>
        <v>0.76580641702098085</v>
      </c>
      <c r="L65" s="57">
        <f t="shared" si="51"/>
        <v>-1</v>
      </c>
      <c r="M65" s="57">
        <f t="shared" si="52"/>
        <v>-0.8643259883071257</v>
      </c>
      <c r="R65" s="53"/>
      <c r="S65" s="53"/>
      <c r="T65" s="53"/>
      <c r="U65" s="53"/>
      <c r="V65" s="53"/>
    </row>
    <row r="66" spans="1:22" s="51" customFormat="1" x14ac:dyDescent="0.2">
      <c r="B66" s="51" t="s">
        <v>166</v>
      </c>
      <c r="C66" s="51" t="s">
        <v>167</v>
      </c>
      <c r="D66" s="56">
        <v>0</v>
      </c>
      <c r="E66" s="56">
        <v>2279</v>
      </c>
      <c r="F66" s="56">
        <v>0</v>
      </c>
      <c r="G66" s="56">
        <v>0</v>
      </c>
      <c r="H66" s="56">
        <v>0</v>
      </c>
      <c r="I66" s="56">
        <f t="shared" si="48"/>
        <v>0</v>
      </c>
      <c r="J66" s="56">
        <f t="shared" si="49"/>
        <v>2279</v>
      </c>
      <c r="K66" s="57">
        <f t="shared" si="50"/>
        <v>1</v>
      </c>
      <c r="L66" s="57">
        <f t="shared" si="51"/>
        <v>-1</v>
      </c>
      <c r="M66" s="57">
        <f t="shared" si="52"/>
        <v>-1</v>
      </c>
      <c r="R66" s="53"/>
      <c r="S66" s="53"/>
      <c r="T66" s="53"/>
      <c r="U66" s="53"/>
      <c r="V66" s="53"/>
    </row>
    <row r="67" spans="1:22" s="51" customFormat="1" x14ac:dyDescent="0.2">
      <c r="B67" s="51" t="s">
        <v>193</v>
      </c>
      <c r="C67" s="51" t="s">
        <v>194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48"/>
        <v>0</v>
      </c>
      <c r="J67" s="56">
        <f t="shared" si="49"/>
        <v>0</v>
      </c>
      <c r="K67" s="57" t="str">
        <f t="shared" si="50"/>
        <v>NA</v>
      </c>
      <c r="L67" s="57" t="str">
        <f t="shared" si="51"/>
        <v>NA</v>
      </c>
      <c r="M67" s="57" t="str">
        <f t="shared" si="52"/>
        <v>NA</v>
      </c>
      <c r="R67" s="53"/>
      <c r="S67" s="53"/>
      <c r="T67" s="53"/>
      <c r="U67" s="53"/>
      <c r="V67" s="53"/>
    </row>
    <row r="68" spans="1:22" s="51" customFormat="1" x14ac:dyDescent="0.2">
      <c r="B68" s="51" t="s">
        <v>207</v>
      </c>
      <c r="C68" s="51" t="s">
        <v>208</v>
      </c>
      <c r="D68" s="56">
        <v>30000.069999999989</v>
      </c>
      <c r="E68" s="56">
        <v>897822.23</v>
      </c>
      <c r="F68" s="56">
        <v>0</v>
      </c>
      <c r="G68" s="56">
        <v>44055.520000000004</v>
      </c>
      <c r="H68" s="56">
        <v>16392.2</v>
      </c>
      <c r="I68" s="56">
        <f t="shared" si="48"/>
        <v>60447.72</v>
      </c>
      <c r="J68" s="56">
        <f t="shared" si="49"/>
        <v>837374.51</v>
      </c>
      <c r="K68" s="57">
        <f t="shared" si="50"/>
        <v>0.93267295241731762</v>
      </c>
      <c r="L68" s="57">
        <f t="shared" si="51"/>
        <v>-1</v>
      </c>
      <c r="M68" s="57">
        <f t="shared" si="52"/>
        <v>-0.88223364885941835</v>
      </c>
      <c r="R68" s="53"/>
      <c r="S68" s="53"/>
      <c r="T68" s="53"/>
      <c r="U68" s="53"/>
      <c r="V68" s="53"/>
    </row>
    <row r="69" spans="1:22" s="51" customFormat="1" x14ac:dyDescent="0.2">
      <c r="B69" s="51" t="s">
        <v>209</v>
      </c>
      <c r="C69" s="51" t="s">
        <v>210</v>
      </c>
      <c r="D69" s="56">
        <v>5000</v>
      </c>
      <c r="E69" s="56">
        <v>5000</v>
      </c>
      <c r="F69" s="56">
        <v>0</v>
      </c>
      <c r="G69" s="56">
        <v>0</v>
      </c>
      <c r="H69" s="56">
        <v>0</v>
      </c>
      <c r="I69" s="56">
        <f t="shared" si="48"/>
        <v>0</v>
      </c>
      <c r="J69" s="56">
        <f t="shared" si="49"/>
        <v>5000</v>
      </c>
      <c r="K69" s="57">
        <f t="shared" si="50"/>
        <v>1</v>
      </c>
      <c r="L69" s="57">
        <f t="shared" si="51"/>
        <v>-1</v>
      </c>
      <c r="M69" s="57">
        <f t="shared" si="52"/>
        <v>-1</v>
      </c>
      <c r="R69" s="53"/>
      <c r="S69" s="53"/>
      <c r="T69" s="53"/>
      <c r="U69" s="53"/>
      <c r="V69" s="53"/>
    </row>
    <row r="70" spans="1:22" s="51" customFormat="1" x14ac:dyDescent="0.2">
      <c r="B70" s="51" t="s">
        <v>211</v>
      </c>
      <c r="C70" s="51" t="s">
        <v>212</v>
      </c>
      <c r="D70" s="56">
        <v>10588.24</v>
      </c>
      <c r="E70" s="56">
        <v>0</v>
      </c>
      <c r="F70" s="56">
        <v>0</v>
      </c>
      <c r="G70" s="56">
        <v>0</v>
      </c>
      <c r="H70" s="56">
        <v>0</v>
      </c>
      <c r="I70" s="56">
        <f t="shared" si="48"/>
        <v>0</v>
      </c>
      <c r="J70" s="56">
        <f t="shared" si="49"/>
        <v>0</v>
      </c>
      <c r="K70" s="57" t="str">
        <f t="shared" si="50"/>
        <v>NA</v>
      </c>
      <c r="L70" s="57" t="str">
        <f t="shared" si="51"/>
        <v>NA</v>
      </c>
      <c r="M70" s="57" t="str">
        <f t="shared" si="52"/>
        <v>NA</v>
      </c>
      <c r="R70" s="53"/>
      <c r="S70" s="53"/>
      <c r="T70" s="53"/>
      <c r="U70" s="53"/>
      <c r="V70" s="53"/>
    </row>
    <row r="71" spans="1:22" s="51" customFormat="1" x14ac:dyDescent="0.2">
      <c r="B71" s="51" t="s">
        <v>570</v>
      </c>
      <c r="C71" s="51" t="s">
        <v>571</v>
      </c>
      <c r="D71" s="56"/>
      <c r="E71" s="56"/>
      <c r="F71" s="56">
        <v>0</v>
      </c>
      <c r="G71" s="56">
        <v>0</v>
      </c>
      <c r="H71" s="56">
        <v>0</v>
      </c>
      <c r="I71" s="56">
        <f t="shared" si="48"/>
        <v>0</v>
      </c>
      <c r="J71" s="56">
        <f t="shared" si="49"/>
        <v>0</v>
      </c>
      <c r="K71" s="57" t="str">
        <f t="shared" si="50"/>
        <v>NA</v>
      </c>
      <c r="L71" s="57" t="str">
        <f t="shared" si="51"/>
        <v>NA</v>
      </c>
      <c r="M71" s="57" t="str">
        <f t="shared" si="52"/>
        <v>NA</v>
      </c>
      <c r="R71" s="53"/>
      <c r="S71" s="53"/>
      <c r="T71" s="53"/>
      <c r="U71" s="53"/>
      <c r="V71" s="53"/>
    </row>
    <row r="72" spans="1:22" s="51" customFormat="1" x14ac:dyDescent="0.2">
      <c r="B72" s="51" t="s">
        <v>564</v>
      </c>
      <c r="C72" s="51" t="s">
        <v>565</v>
      </c>
      <c r="D72" s="56"/>
      <c r="E72" s="56"/>
      <c r="F72" s="56">
        <v>0</v>
      </c>
      <c r="G72" s="56">
        <v>0</v>
      </c>
      <c r="H72" s="56">
        <v>0</v>
      </c>
      <c r="I72" s="56">
        <f t="shared" si="48"/>
        <v>0</v>
      </c>
      <c r="J72" s="56">
        <f t="shared" si="49"/>
        <v>0</v>
      </c>
      <c r="K72" s="57" t="str">
        <f t="shared" si="50"/>
        <v>NA</v>
      </c>
      <c r="L72" s="57" t="str">
        <f t="shared" si="51"/>
        <v>NA</v>
      </c>
      <c r="M72" s="57" t="str">
        <f t="shared" si="52"/>
        <v>NA</v>
      </c>
      <c r="R72" s="53"/>
      <c r="S72" s="53"/>
      <c r="T72" s="53"/>
      <c r="U72" s="53"/>
      <c r="V72" s="53"/>
    </row>
    <row r="73" spans="1:22" s="51" customFormat="1" x14ac:dyDescent="0.2">
      <c r="B73" s="51" t="s">
        <v>566</v>
      </c>
      <c r="C73" s="51" t="s">
        <v>567</v>
      </c>
      <c r="D73" s="56"/>
      <c r="E73" s="56"/>
      <c r="F73" s="56">
        <v>0</v>
      </c>
      <c r="G73" s="56">
        <v>0</v>
      </c>
      <c r="H73" s="56">
        <v>0</v>
      </c>
      <c r="I73" s="56">
        <f t="shared" ref="I73:I74" si="59">SUM(G73:H73)</f>
        <v>0</v>
      </c>
      <c r="J73" s="56">
        <f t="shared" si="44"/>
        <v>0</v>
      </c>
      <c r="K73" s="57" t="str">
        <f t="shared" si="45"/>
        <v>NA</v>
      </c>
      <c r="L73" s="57" t="str">
        <f t="shared" si="46"/>
        <v>NA</v>
      </c>
      <c r="M73" s="57" t="str">
        <f t="shared" si="47"/>
        <v>NA</v>
      </c>
      <c r="R73" s="53"/>
      <c r="S73" s="53"/>
      <c r="T73" s="53"/>
      <c r="U73" s="53"/>
      <c r="V73" s="53"/>
    </row>
    <row r="74" spans="1:22" s="51" customFormat="1" x14ac:dyDescent="0.2">
      <c r="A74" s="63" t="s">
        <v>386</v>
      </c>
      <c r="B74" s="63"/>
      <c r="C74" s="63"/>
      <c r="D74" s="64">
        <v>10050882.43</v>
      </c>
      <c r="E74" s="64">
        <v>10998913.92</v>
      </c>
      <c r="F74" s="64">
        <v>18101.560000000001</v>
      </c>
      <c r="G74" s="64">
        <v>442438.19</v>
      </c>
      <c r="H74" s="64">
        <v>33059.22</v>
      </c>
      <c r="I74" s="64">
        <f t="shared" si="59"/>
        <v>475497.41000000003</v>
      </c>
      <c r="J74" s="64">
        <f t="shared" si="44"/>
        <v>10523416.51</v>
      </c>
      <c r="K74" s="65">
        <f t="shared" si="45"/>
        <v>0.95676869430395539</v>
      </c>
      <c r="L74" s="65">
        <f t="shared" si="46"/>
        <v>-0.99835424114311089</v>
      </c>
      <c r="M74" s="65">
        <f t="shared" si="47"/>
        <v>-0.90345849929153732</v>
      </c>
      <c r="R74" s="53"/>
      <c r="S74" s="53"/>
      <c r="T74" s="53"/>
      <c r="U74" s="53"/>
      <c r="V74" s="53"/>
    </row>
    <row r="75" spans="1:22" s="51" customFormat="1" x14ac:dyDescent="0.2">
      <c r="A75" s="51" t="s">
        <v>387</v>
      </c>
      <c r="B75" s="51" t="s">
        <v>253</v>
      </c>
      <c r="C75" s="51" t="s">
        <v>254</v>
      </c>
      <c r="D75" s="56">
        <v>8000</v>
      </c>
      <c r="E75" s="56">
        <v>8000</v>
      </c>
      <c r="F75" s="56">
        <v>0</v>
      </c>
      <c r="G75" s="56">
        <v>0</v>
      </c>
      <c r="H75" s="56">
        <v>0</v>
      </c>
      <c r="I75" s="56">
        <f t="shared" ref="I75:I85" si="60">SUM(G75:H75)</f>
        <v>0</v>
      </c>
      <c r="J75" s="56">
        <f t="shared" si="44"/>
        <v>8000</v>
      </c>
      <c r="K75" s="57">
        <f t="shared" si="45"/>
        <v>1</v>
      </c>
      <c r="L75" s="57">
        <f t="shared" si="46"/>
        <v>-1</v>
      </c>
      <c r="M75" s="57">
        <f t="shared" si="47"/>
        <v>-1</v>
      </c>
      <c r="R75" s="53"/>
      <c r="S75" s="53"/>
      <c r="T75" s="53"/>
      <c r="U75" s="53"/>
      <c r="V75" s="53"/>
    </row>
    <row r="76" spans="1:22" s="51" customFormat="1" x14ac:dyDescent="0.2">
      <c r="B76" s="51" t="s">
        <v>261</v>
      </c>
      <c r="C76" s="51" t="s">
        <v>262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60"/>
        <v>0</v>
      </c>
      <c r="J76" s="56">
        <f t="shared" si="44"/>
        <v>0</v>
      </c>
      <c r="K76" s="57" t="str">
        <f t="shared" si="45"/>
        <v>NA</v>
      </c>
      <c r="L76" s="57" t="str">
        <f t="shared" si="46"/>
        <v>NA</v>
      </c>
      <c r="M76" s="57" t="str">
        <f t="shared" si="47"/>
        <v>NA</v>
      </c>
      <c r="R76" s="53"/>
      <c r="S76" s="53"/>
      <c r="T76" s="53"/>
      <c r="U76" s="53"/>
      <c r="V76" s="53"/>
    </row>
    <row r="77" spans="1:22" s="51" customFormat="1" x14ac:dyDescent="0.2">
      <c r="B77" s="51" t="s">
        <v>211</v>
      </c>
      <c r="C77" s="51" t="s">
        <v>212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60"/>
        <v>0</v>
      </c>
      <c r="J77" s="56">
        <f t="shared" si="44"/>
        <v>0</v>
      </c>
      <c r="K77" s="57" t="str">
        <f t="shared" si="45"/>
        <v>NA</v>
      </c>
      <c r="L77" s="57" t="str">
        <f t="shared" si="46"/>
        <v>NA</v>
      </c>
      <c r="M77" s="57" t="str">
        <f t="shared" si="47"/>
        <v>NA</v>
      </c>
      <c r="R77" s="53"/>
      <c r="S77" s="53"/>
      <c r="T77" s="53"/>
      <c r="U77" s="53"/>
      <c r="V77" s="53"/>
    </row>
    <row r="78" spans="1:22" s="51" customFormat="1" x14ac:dyDescent="0.2">
      <c r="B78" s="51" t="s">
        <v>390</v>
      </c>
      <c r="C78" s="51" t="s">
        <v>391</v>
      </c>
      <c r="D78" s="56">
        <v>1000000</v>
      </c>
      <c r="E78" s="56">
        <v>723685</v>
      </c>
      <c r="F78" s="56">
        <v>0</v>
      </c>
      <c r="G78" s="56">
        <v>0</v>
      </c>
      <c r="H78" s="56">
        <v>0</v>
      </c>
      <c r="I78" s="56">
        <f t="shared" si="60"/>
        <v>0</v>
      </c>
      <c r="J78" s="56">
        <f t="shared" si="44"/>
        <v>723685</v>
      </c>
      <c r="K78" s="57">
        <f t="shared" si="45"/>
        <v>1</v>
      </c>
      <c r="L78" s="57">
        <f t="shared" si="46"/>
        <v>-1</v>
      </c>
      <c r="M78" s="57">
        <f t="shared" si="47"/>
        <v>-1</v>
      </c>
      <c r="R78" s="53"/>
      <c r="S78" s="53"/>
      <c r="T78" s="53"/>
      <c r="U78" s="53"/>
      <c r="V78" s="53"/>
    </row>
    <row r="79" spans="1:22" s="51" customFormat="1" x14ac:dyDescent="0.2">
      <c r="B79" s="51" t="s">
        <v>566</v>
      </c>
      <c r="C79" s="51" t="s">
        <v>567</v>
      </c>
      <c r="D79" s="56"/>
      <c r="E79" s="56"/>
      <c r="F79" s="56">
        <v>0</v>
      </c>
      <c r="G79" s="56">
        <v>0</v>
      </c>
      <c r="H79" s="56">
        <v>0</v>
      </c>
      <c r="I79" s="56">
        <f t="shared" si="60"/>
        <v>0</v>
      </c>
      <c r="J79" s="56">
        <f t="shared" si="44"/>
        <v>0</v>
      </c>
      <c r="K79" s="57" t="str">
        <f t="shared" si="45"/>
        <v>NA</v>
      </c>
      <c r="L79" s="57" t="str">
        <f t="shared" si="46"/>
        <v>NA</v>
      </c>
      <c r="M79" s="57" t="str">
        <f t="shared" si="47"/>
        <v>NA</v>
      </c>
      <c r="R79" s="53"/>
      <c r="S79" s="53"/>
      <c r="T79" s="53"/>
      <c r="U79" s="53"/>
      <c r="V79" s="53"/>
    </row>
    <row r="80" spans="1:22" s="51" customFormat="1" x14ac:dyDescent="0.2">
      <c r="B80" s="51" t="s">
        <v>572</v>
      </c>
      <c r="C80" s="51" t="s">
        <v>573</v>
      </c>
      <c r="D80" s="56"/>
      <c r="E80" s="56"/>
      <c r="F80" s="56">
        <v>0</v>
      </c>
      <c r="G80" s="56">
        <v>0</v>
      </c>
      <c r="H80" s="56">
        <v>0</v>
      </c>
      <c r="I80" s="56">
        <f t="shared" si="60"/>
        <v>0</v>
      </c>
      <c r="J80" s="56">
        <f t="shared" si="44"/>
        <v>0</v>
      </c>
      <c r="K80" s="57" t="str">
        <f t="shared" si="45"/>
        <v>NA</v>
      </c>
      <c r="L80" s="57" t="str">
        <f t="shared" si="46"/>
        <v>NA</v>
      </c>
      <c r="M80" s="57" t="str">
        <f t="shared" si="47"/>
        <v>NA</v>
      </c>
      <c r="R80" s="53"/>
      <c r="S80" s="53"/>
      <c r="T80" s="53"/>
      <c r="U80" s="53"/>
      <c r="V80" s="53"/>
    </row>
    <row r="81" spans="1:22" s="51" customFormat="1" x14ac:dyDescent="0.2">
      <c r="A81" s="63" t="s">
        <v>394</v>
      </c>
      <c r="B81" s="63"/>
      <c r="C81" s="63"/>
      <c r="D81" s="64">
        <v>1008000</v>
      </c>
      <c r="E81" s="64">
        <v>731685</v>
      </c>
      <c r="F81" s="64">
        <v>0</v>
      </c>
      <c r="G81" s="64">
        <v>0</v>
      </c>
      <c r="H81" s="64">
        <v>0</v>
      </c>
      <c r="I81" s="64">
        <f t="shared" si="60"/>
        <v>0</v>
      </c>
      <c r="J81" s="64">
        <f t="shared" si="44"/>
        <v>731685</v>
      </c>
      <c r="K81" s="65">
        <f t="shared" si="45"/>
        <v>1</v>
      </c>
      <c r="L81" s="65">
        <f t="shared" si="46"/>
        <v>-1</v>
      </c>
      <c r="M81" s="65">
        <f t="shared" si="47"/>
        <v>-1</v>
      </c>
      <c r="R81" s="53"/>
      <c r="S81" s="53"/>
      <c r="T81" s="53"/>
      <c r="U81" s="53"/>
      <c r="V81" s="53"/>
    </row>
    <row r="82" spans="1:22" s="51" customFormat="1" x14ac:dyDescent="0.2">
      <c r="A82" s="51" t="s">
        <v>395</v>
      </c>
      <c r="B82" s="51" t="s">
        <v>156</v>
      </c>
      <c r="C82" s="51" t="s">
        <v>157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f t="shared" si="60"/>
        <v>0</v>
      </c>
      <c r="J82" s="56">
        <f t="shared" si="44"/>
        <v>0</v>
      </c>
      <c r="K82" s="57" t="str">
        <f t="shared" si="45"/>
        <v>NA</v>
      </c>
      <c r="L82" s="57" t="str">
        <f t="shared" si="46"/>
        <v>NA</v>
      </c>
      <c r="M82" s="57" t="str">
        <f t="shared" si="47"/>
        <v>NA</v>
      </c>
      <c r="R82" s="53"/>
      <c r="S82" s="53"/>
      <c r="T82" s="53"/>
      <c r="U82" s="53"/>
      <c r="V82" s="53"/>
    </row>
    <row r="83" spans="1:22" s="51" customFormat="1" x14ac:dyDescent="0.2">
      <c r="B83" s="51" t="s">
        <v>158</v>
      </c>
      <c r="C83" s="51" t="s">
        <v>159</v>
      </c>
      <c r="D83" s="56">
        <v>18000000</v>
      </c>
      <c r="E83" s="56">
        <v>18000000</v>
      </c>
      <c r="F83" s="56">
        <v>253094.53</v>
      </c>
      <c r="G83" s="56">
        <v>1265472.6499999999</v>
      </c>
      <c r="H83" s="56">
        <v>11895442.75</v>
      </c>
      <c r="I83" s="56">
        <f t="shared" si="60"/>
        <v>13160915.4</v>
      </c>
      <c r="J83" s="56">
        <f t="shared" si="44"/>
        <v>4839084.5999999996</v>
      </c>
      <c r="K83" s="57">
        <f t="shared" si="45"/>
        <v>0.26883803333333334</v>
      </c>
      <c r="L83" s="57">
        <f t="shared" si="46"/>
        <v>-0.98593919277777775</v>
      </c>
      <c r="M83" s="57">
        <f t="shared" si="47"/>
        <v>-0.83127031333333323</v>
      </c>
      <c r="R83" s="53"/>
      <c r="S83" s="53"/>
      <c r="T83" s="53"/>
      <c r="U83" s="53"/>
      <c r="V83" s="53"/>
    </row>
    <row r="84" spans="1:22" s="51" customFormat="1" x14ac:dyDescent="0.2">
      <c r="B84" s="51" t="s">
        <v>186</v>
      </c>
      <c r="C84" s="51" t="s">
        <v>187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60"/>
        <v>0</v>
      </c>
      <c r="J84" s="56">
        <f t="shared" si="44"/>
        <v>0</v>
      </c>
      <c r="K84" s="57" t="str">
        <f t="shared" si="45"/>
        <v>NA</v>
      </c>
      <c r="L84" s="57" t="str">
        <f t="shared" si="46"/>
        <v>NA</v>
      </c>
      <c r="M84" s="57" t="str">
        <f t="shared" si="47"/>
        <v>NA</v>
      </c>
      <c r="R84" s="53"/>
      <c r="S84" s="53"/>
      <c r="T84" s="53"/>
      <c r="U84" s="53"/>
      <c r="V84" s="53"/>
    </row>
    <row r="85" spans="1:22" s="51" customFormat="1" x14ac:dyDescent="0.2">
      <c r="A85" s="63" t="s">
        <v>398</v>
      </c>
      <c r="B85" s="63"/>
      <c r="C85" s="63"/>
      <c r="D85" s="64">
        <v>18000000</v>
      </c>
      <c r="E85" s="64">
        <v>18000000</v>
      </c>
      <c r="F85" s="64">
        <v>253094.53</v>
      </c>
      <c r="G85" s="64">
        <v>1265472.6499999999</v>
      </c>
      <c r="H85" s="64">
        <v>11895442.75</v>
      </c>
      <c r="I85" s="64">
        <f t="shared" si="60"/>
        <v>13160915.4</v>
      </c>
      <c r="J85" s="64">
        <f t="shared" si="44"/>
        <v>4839084.5999999996</v>
      </c>
      <c r="K85" s="65">
        <f t="shared" si="45"/>
        <v>0.26883803333333334</v>
      </c>
      <c r="L85" s="65">
        <f t="shared" si="46"/>
        <v>-0.98593919277777775</v>
      </c>
      <c r="M85" s="65">
        <f t="shared" si="47"/>
        <v>-0.83127031333333323</v>
      </c>
      <c r="R85" s="53"/>
      <c r="S85" s="53"/>
      <c r="T85" s="53"/>
      <c r="U85" s="53"/>
      <c r="V85" s="53"/>
    </row>
    <row r="86" spans="1:22" s="51" customFormat="1" x14ac:dyDescent="0.2">
      <c r="A86" s="51" t="s">
        <v>495</v>
      </c>
      <c r="B86" s="51" t="s">
        <v>118</v>
      </c>
      <c r="C86" s="51" t="s">
        <v>119</v>
      </c>
      <c r="D86" s="56">
        <v>39562.400000000001</v>
      </c>
      <c r="E86" s="56">
        <v>39562.400000000001</v>
      </c>
      <c r="F86" s="56">
        <v>1760.5</v>
      </c>
      <c r="G86" s="56">
        <v>5056.42</v>
      </c>
      <c r="H86" s="56">
        <v>0</v>
      </c>
      <c r="I86" s="56">
        <f t="shared" ref="I86:I97" si="61">SUM(G86:H86)</f>
        <v>5056.42</v>
      </c>
      <c r="J86" s="56">
        <f t="shared" ref="J86:J116" si="62">E86-I86</f>
        <v>34505.980000000003</v>
      </c>
      <c r="K86" s="57">
        <f t="shared" ref="K86:K116" si="63">IF(E86=0,"NA",J86/E86)</f>
        <v>0.87219127252138395</v>
      </c>
      <c r="L86" s="57">
        <f t="shared" ref="L86:L116" si="64">IF(E86=0,"NA",(  ( F86 - (E86/$L$6)) / (E86/$L$6)))</f>
        <v>-0.95550067741087497</v>
      </c>
      <c r="M86" s="57">
        <f t="shared" ref="M86:M116" si="65">IF(E86=0,"NA",(  ( G86 - ($M$6*(E86/12))) / ($M$6*(E86/12))))</f>
        <v>-0.69325905405132149</v>
      </c>
      <c r="R86" s="53"/>
      <c r="S86" s="53"/>
      <c r="T86" s="53"/>
      <c r="U86" s="53"/>
      <c r="V86" s="53"/>
    </row>
    <row r="87" spans="1:22" s="51" customFormat="1" x14ac:dyDescent="0.2">
      <c r="B87" s="51" t="s">
        <v>318</v>
      </c>
      <c r="C87" s="51" t="s">
        <v>319</v>
      </c>
      <c r="D87" s="56">
        <v>19837.5</v>
      </c>
      <c r="E87" s="56">
        <v>19837.5</v>
      </c>
      <c r="F87" s="56">
        <v>0</v>
      </c>
      <c r="G87" s="56">
        <v>0</v>
      </c>
      <c r="H87" s="56">
        <v>0</v>
      </c>
      <c r="I87" s="56">
        <f t="shared" si="61"/>
        <v>0</v>
      </c>
      <c r="J87" s="56">
        <f t="shared" si="62"/>
        <v>19837.5</v>
      </c>
      <c r="K87" s="57">
        <f t="shared" si="63"/>
        <v>1</v>
      </c>
      <c r="L87" s="57">
        <f t="shared" si="64"/>
        <v>-1</v>
      </c>
      <c r="M87" s="57">
        <f t="shared" si="65"/>
        <v>-1</v>
      </c>
      <c r="R87" s="53"/>
      <c r="S87" s="53"/>
      <c r="T87" s="53"/>
      <c r="U87" s="53"/>
      <c r="V87" s="53"/>
    </row>
    <row r="88" spans="1:22" s="51" customFormat="1" x14ac:dyDescent="0.2">
      <c r="B88" s="51" t="s">
        <v>130</v>
      </c>
      <c r="C88" s="51" t="s">
        <v>131</v>
      </c>
      <c r="D88" s="56">
        <v>4912961.76</v>
      </c>
      <c r="E88" s="56">
        <v>4912961.76</v>
      </c>
      <c r="F88" s="56">
        <v>0</v>
      </c>
      <c r="G88" s="56">
        <v>0</v>
      </c>
      <c r="H88" s="56">
        <v>0</v>
      </c>
      <c r="I88" s="56">
        <f t="shared" si="61"/>
        <v>0</v>
      </c>
      <c r="J88" s="56">
        <f t="shared" si="62"/>
        <v>4912961.76</v>
      </c>
      <c r="K88" s="57">
        <f t="shared" si="63"/>
        <v>1</v>
      </c>
      <c r="L88" s="57">
        <f t="shared" si="64"/>
        <v>-1</v>
      </c>
      <c r="M88" s="57">
        <f t="shared" si="65"/>
        <v>-1</v>
      </c>
      <c r="R88" s="53"/>
      <c r="S88" s="53"/>
      <c r="T88" s="53"/>
      <c r="U88" s="53"/>
      <c r="V88" s="53"/>
    </row>
    <row r="89" spans="1:22" s="51" customFormat="1" x14ac:dyDescent="0.2">
      <c r="B89" s="51" t="s">
        <v>138</v>
      </c>
      <c r="C89" s="51" t="s">
        <v>139</v>
      </c>
      <c r="D89" s="56">
        <v>467208</v>
      </c>
      <c r="E89" s="56">
        <v>467208</v>
      </c>
      <c r="F89" s="56">
        <v>0</v>
      </c>
      <c r="G89" s="56">
        <v>0</v>
      </c>
      <c r="H89" s="56">
        <v>0</v>
      </c>
      <c r="I89" s="56">
        <f t="shared" si="61"/>
        <v>0</v>
      </c>
      <c r="J89" s="56">
        <f t="shared" si="62"/>
        <v>467208</v>
      </c>
      <c r="K89" s="57">
        <f t="shared" si="63"/>
        <v>1</v>
      </c>
      <c r="L89" s="57">
        <f t="shared" si="64"/>
        <v>-1</v>
      </c>
      <c r="M89" s="57">
        <f t="shared" si="65"/>
        <v>-1</v>
      </c>
      <c r="R89" s="53"/>
      <c r="S89" s="53"/>
      <c r="T89" s="53"/>
      <c r="U89" s="53"/>
      <c r="V89" s="53"/>
    </row>
    <row r="90" spans="1:22" s="51" customFormat="1" x14ac:dyDescent="0.2">
      <c r="B90" s="51" t="s">
        <v>140</v>
      </c>
      <c r="C90" s="51" t="s">
        <v>141</v>
      </c>
      <c r="D90" s="56">
        <v>0</v>
      </c>
      <c r="E90" s="56">
        <v>0</v>
      </c>
      <c r="F90" s="56">
        <v>24</v>
      </c>
      <c r="G90" s="56">
        <v>71.22</v>
      </c>
      <c r="H90" s="56">
        <v>0</v>
      </c>
      <c r="I90" s="56">
        <f t="shared" si="61"/>
        <v>71.22</v>
      </c>
      <c r="J90" s="56">
        <f t="shared" si="62"/>
        <v>-71.22</v>
      </c>
      <c r="K90" s="57" t="str">
        <f t="shared" si="63"/>
        <v>NA</v>
      </c>
      <c r="L90" s="57" t="str">
        <f t="shared" si="64"/>
        <v>NA</v>
      </c>
      <c r="M90" s="57" t="str">
        <f t="shared" si="65"/>
        <v>NA</v>
      </c>
      <c r="R90" s="53"/>
      <c r="S90" s="53"/>
      <c r="T90" s="53"/>
      <c r="U90" s="53"/>
      <c r="V90" s="53"/>
    </row>
    <row r="91" spans="1:22" s="51" customFormat="1" x14ac:dyDescent="0.2">
      <c r="B91" s="51" t="s">
        <v>142</v>
      </c>
      <c r="C91" s="51" t="s">
        <v>143</v>
      </c>
      <c r="D91" s="56">
        <v>743475</v>
      </c>
      <c r="E91" s="56">
        <v>743475</v>
      </c>
      <c r="F91" s="56">
        <v>351.75</v>
      </c>
      <c r="G91" s="56">
        <v>1010.27</v>
      </c>
      <c r="H91" s="56">
        <v>0</v>
      </c>
      <c r="I91" s="56">
        <f t="shared" si="61"/>
        <v>1010.27</v>
      </c>
      <c r="J91" s="56">
        <f t="shared" si="62"/>
        <v>742464.73</v>
      </c>
      <c r="K91" s="57">
        <f t="shared" si="63"/>
        <v>0.99864115135007903</v>
      </c>
      <c r="L91" s="57">
        <f t="shared" si="64"/>
        <v>-0.99952688388984168</v>
      </c>
      <c r="M91" s="57">
        <f t="shared" si="65"/>
        <v>-0.99673876324018962</v>
      </c>
      <c r="R91" s="53"/>
      <c r="S91" s="53"/>
      <c r="T91" s="53"/>
      <c r="U91" s="53"/>
      <c r="V91" s="53"/>
    </row>
    <row r="92" spans="1:22" s="51" customFormat="1" x14ac:dyDescent="0.2">
      <c r="B92" s="51" t="s">
        <v>156</v>
      </c>
      <c r="C92" s="51" t="s">
        <v>157</v>
      </c>
      <c r="D92" s="56">
        <v>99677</v>
      </c>
      <c r="E92" s="56">
        <v>99677</v>
      </c>
      <c r="F92" s="56">
        <v>0</v>
      </c>
      <c r="G92" s="56">
        <v>7.54</v>
      </c>
      <c r="H92" s="56">
        <v>0</v>
      </c>
      <c r="I92" s="56">
        <f t="shared" si="61"/>
        <v>7.54</v>
      </c>
      <c r="J92" s="56">
        <f t="shared" si="62"/>
        <v>99669.46</v>
      </c>
      <c r="K92" s="57">
        <f t="shared" si="63"/>
        <v>0.99992435566881033</v>
      </c>
      <c r="L92" s="57">
        <f t="shared" si="64"/>
        <v>-1</v>
      </c>
      <c r="M92" s="57">
        <f t="shared" si="65"/>
        <v>-0.99981845360514454</v>
      </c>
      <c r="R92" s="53"/>
      <c r="S92" s="53"/>
      <c r="T92" s="53"/>
      <c r="U92" s="53"/>
      <c r="V92" s="53"/>
    </row>
    <row r="93" spans="1:22" s="51" customFormat="1" x14ac:dyDescent="0.2">
      <c r="B93" s="51" t="s">
        <v>158</v>
      </c>
      <c r="C93" s="51" t="s">
        <v>159</v>
      </c>
      <c r="D93" s="56">
        <v>2538975.1100000003</v>
      </c>
      <c r="E93" s="56">
        <v>-2489989.5300000012</v>
      </c>
      <c r="F93" s="56">
        <v>0</v>
      </c>
      <c r="G93" s="56">
        <v>67410.14</v>
      </c>
      <c r="H93" s="56">
        <v>715948.75</v>
      </c>
      <c r="I93" s="56">
        <f t="shared" si="61"/>
        <v>783358.89</v>
      </c>
      <c r="J93" s="56">
        <f t="shared" si="62"/>
        <v>-3273348.4200000013</v>
      </c>
      <c r="K93" s="57">
        <f t="shared" si="63"/>
        <v>1.3146032867053861</v>
      </c>
      <c r="L93" s="57">
        <f t="shared" si="64"/>
        <v>-1</v>
      </c>
      <c r="M93" s="57">
        <f t="shared" si="65"/>
        <v>-1.0649739021191786</v>
      </c>
      <c r="R93" s="53"/>
      <c r="S93" s="53"/>
      <c r="T93" s="53"/>
      <c r="U93" s="53"/>
      <c r="V93" s="53"/>
    </row>
    <row r="94" spans="1:22" s="51" customFormat="1" x14ac:dyDescent="0.2">
      <c r="B94" s="51" t="s">
        <v>324</v>
      </c>
      <c r="C94" s="51" t="s">
        <v>325</v>
      </c>
      <c r="D94" s="56">
        <v>8318081.9900000002</v>
      </c>
      <c r="E94" s="56">
        <v>35116689.390000001</v>
      </c>
      <c r="F94" s="56">
        <v>332234.53999999998</v>
      </c>
      <c r="G94" s="56">
        <v>1170834.2100000002</v>
      </c>
      <c r="H94" s="56">
        <v>16050903</v>
      </c>
      <c r="I94" s="56">
        <f t="shared" si="61"/>
        <v>17221737.210000001</v>
      </c>
      <c r="J94" s="56">
        <f t="shared" si="62"/>
        <v>17894952.18</v>
      </c>
      <c r="K94" s="57">
        <f t="shared" si="63"/>
        <v>0.50958539916054424</v>
      </c>
      <c r="L94" s="57">
        <f t="shared" si="64"/>
        <v>-0.99053912695726354</v>
      </c>
      <c r="M94" s="57">
        <f t="shared" si="65"/>
        <v>-0.91998100752629053</v>
      </c>
      <c r="R94" s="53"/>
      <c r="S94" s="53"/>
      <c r="T94" s="53"/>
      <c r="U94" s="53"/>
      <c r="V94" s="53"/>
    </row>
    <row r="95" spans="1:22" s="51" customFormat="1" x14ac:dyDescent="0.2">
      <c r="B95" s="51" t="s">
        <v>170</v>
      </c>
      <c r="C95" s="51" t="s">
        <v>171</v>
      </c>
      <c r="D95" s="56">
        <v>0</v>
      </c>
      <c r="E95" s="56">
        <v>237168.95</v>
      </c>
      <c r="F95" s="56">
        <v>0</v>
      </c>
      <c r="G95" s="56">
        <v>0</v>
      </c>
      <c r="H95" s="56">
        <v>0</v>
      </c>
      <c r="I95" s="56">
        <f t="shared" si="61"/>
        <v>0</v>
      </c>
      <c r="J95" s="56">
        <f t="shared" si="62"/>
        <v>237168.95</v>
      </c>
      <c r="K95" s="57">
        <f t="shared" si="63"/>
        <v>1</v>
      </c>
      <c r="L95" s="57">
        <f t="shared" si="64"/>
        <v>-1</v>
      </c>
      <c r="M95" s="57">
        <f t="shared" si="65"/>
        <v>-1</v>
      </c>
      <c r="R95" s="53"/>
      <c r="S95" s="53"/>
      <c r="T95" s="53"/>
      <c r="U95" s="53"/>
      <c r="V95" s="53"/>
    </row>
    <row r="96" spans="1:22" s="51" customFormat="1" x14ac:dyDescent="0.2">
      <c r="B96" s="51" t="s">
        <v>180</v>
      </c>
      <c r="C96" s="51" t="s">
        <v>181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f t="shared" si="61"/>
        <v>0</v>
      </c>
      <c r="J96" s="56">
        <f t="shared" si="62"/>
        <v>0</v>
      </c>
      <c r="K96" s="57" t="str">
        <f t="shared" si="63"/>
        <v>NA</v>
      </c>
      <c r="L96" s="57" t="str">
        <f t="shared" si="64"/>
        <v>NA</v>
      </c>
      <c r="M96" s="57" t="str">
        <f t="shared" si="65"/>
        <v>NA</v>
      </c>
      <c r="R96" s="53"/>
      <c r="S96" s="53"/>
      <c r="T96" s="53"/>
      <c r="U96" s="53"/>
      <c r="V96" s="53"/>
    </row>
    <row r="97" spans="1:22" s="51" customFormat="1" x14ac:dyDescent="0.2">
      <c r="B97" s="51" t="s">
        <v>193</v>
      </c>
      <c r="C97" s="51" t="s">
        <v>194</v>
      </c>
      <c r="D97" s="56">
        <v>-8575</v>
      </c>
      <c r="E97" s="56">
        <v>2350831.06</v>
      </c>
      <c r="F97" s="56">
        <v>0</v>
      </c>
      <c r="G97" s="56">
        <v>5675</v>
      </c>
      <c r="H97" s="56">
        <v>35585.740000000005</v>
      </c>
      <c r="I97" s="56">
        <f t="shared" si="61"/>
        <v>41260.740000000005</v>
      </c>
      <c r="J97" s="56">
        <f t="shared" si="62"/>
        <v>2309570.3199999998</v>
      </c>
      <c r="K97" s="57">
        <f t="shared" si="63"/>
        <v>0.98244844527449782</v>
      </c>
      <c r="L97" s="57">
        <f t="shared" si="64"/>
        <v>-1</v>
      </c>
      <c r="M97" s="57">
        <f t="shared" si="65"/>
        <v>-0.99420630421651823</v>
      </c>
      <c r="R97" s="53"/>
      <c r="S97" s="53"/>
      <c r="T97" s="53"/>
      <c r="U97" s="53"/>
      <c r="V97" s="53"/>
    </row>
    <row r="98" spans="1:22" s="51" customFormat="1" x14ac:dyDescent="0.2">
      <c r="B98" s="51" t="s">
        <v>197</v>
      </c>
      <c r="C98" s="51" t="s">
        <v>198</v>
      </c>
      <c r="D98" s="56">
        <v>3259000</v>
      </c>
      <c r="E98" s="56">
        <v>5814048.0500000007</v>
      </c>
      <c r="F98" s="56">
        <v>0</v>
      </c>
      <c r="G98" s="56">
        <v>0</v>
      </c>
      <c r="H98" s="56">
        <v>0</v>
      </c>
      <c r="I98" s="56">
        <f t="shared" ref="I98" si="66">SUM(G98:H98)</f>
        <v>0</v>
      </c>
      <c r="J98" s="56">
        <f t="shared" si="62"/>
        <v>5814048.0500000007</v>
      </c>
      <c r="K98" s="57">
        <f t="shared" si="63"/>
        <v>1</v>
      </c>
      <c r="L98" s="57">
        <f t="shared" si="64"/>
        <v>-1</v>
      </c>
      <c r="M98" s="57">
        <f t="shared" si="65"/>
        <v>-1</v>
      </c>
      <c r="R98" s="53"/>
      <c r="S98" s="53"/>
      <c r="T98" s="53"/>
      <c r="U98" s="53"/>
      <c r="V98" s="53"/>
    </row>
    <row r="99" spans="1:22" s="51" customFormat="1" x14ac:dyDescent="0.2">
      <c r="B99" s="51" t="s">
        <v>380</v>
      </c>
      <c r="C99" s="51" t="s">
        <v>381</v>
      </c>
      <c r="D99" s="56">
        <v>18422211.73</v>
      </c>
      <c r="E99" s="56">
        <v>19321390.949999999</v>
      </c>
      <c r="F99" s="56">
        <v>0</v>
      </c>
      <c r="G99" s="56">
        <v>0</v>
      </c>
      <c r="H99" s="56">
        <v>0</v>
      </c>
      <c r="I99" s="56">
        <f t="shared" ref="I99:I110" si="67">SUM(G99:H99)</f>
        <v>0</v>
      </c>
      <c r="J99" s="56">
        <f t="shared" si="62"/>
        <v>19321390.949999999</v>
      </c>
      <c r="K99" s="57">
        <f t="shared" si="63"/>
        <v>1</v>
      </c>
      <c r="L99" s="57">
        <f t="shared" si="64"/>
        <v>-1</v>
      </c>
      <c r="M99" s="57">
        <f t="shared" si="65"/>
        <v>-1</v>
      </c>
      <c r="R99" s="53"/>
      <c r="S99" s="53"/>
      <c r="T99" s="53"/>
      <c r="U99" s="53"/>
      <c r="V99" s="53"/>
    </row>
    <row r="100" spans="1:22" s="51" customFormat="1" x14ac:dyDescent="0.2">
      <c r="B100" s="51" t="s">
        <v>207</v>
      </c>
      <c r="C100" s="51" t="s">
        <v>208</v>
      </c>
      <c r="D100" s="56">
        <v>19893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67"/>
        <v>0</v>
      </c>
      <c r="J100" s="56">
        <f t="shared" si="62"/>
        <v>0</v>
      </c>
      <c r="K100" s="57" t="str">
        <f t="shared" si="63"/>
        <v>NA</v>
      </c>
      <c r="L100" s="57" t="str">
        <f t="shared" si="64"/>
        <v>NA</v>
      </c>
      <c r="M100" s="57" t="str">
        <f t="shared" si="65"/>
        <v>NA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209</v>
      </c>
      <c r="C101" s="51" t="s">
        <v>210</v>
      </c>
      <c r="D101" s="56">
        <v>694936550.00999999</v>
      </c>
      <c r="E101" s="56">
        <v>381235621.53999996</v>
      </c>
      <c r="F101" s="56">
        <v>896443.1</v>
      </c>
      <c r="G101" s="56">
        <v>10898799.67</v>
      </c>
      <c r="H101" s="56">
        <v>56539276.799999997</v>
      </c>
      <c r="I101" s="56">
        <f t="shared" si="67"/>
        <v>67438076.469999999</v>
      </c>
      <c r="J101" s="56">
        <f t="shared" si="62"/>
        <v>313797545.06999993</v>
      </c>
      <c r="K101" s="57">
        <f t="shared" si="63"/>
        <v>0.82310657068826842</v>
      </c>
      <c r="L101" s="57">
        <f t="shared" si="64"/>
        <v>-0.99764858515482147</v>
      </c>
      <c r="M101" s="57">
        <f t="shared" si="65"/>
        <v>-0.9313885751222869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211</v>
      </c>
      <c r="C102" s="51" t="s">
        <v>212</v>
      </c>
      <c r="D102" s="56">
        <v>-2208498</v>
      </c>
      <c r="E102" s="56">
        <v>4965675.5599999996</v>
      </c>
      <c r="F102" s="56">
        <v>0</v>
      </c>
      <c r="G102" s="56">
        <v>9213.24</v>
      </c>
      <c r="H102" s="56">
        <v>5353.59</v>
      </c>
      <c r="I102" s="56">
        <f t="shared" si="67"/>
        <v>14566.83</v>
      </c>
      <c r="J102" s="56">
        <f t="shared" si="62"/>
        <v>4951108.7299999995</v>
      </c>
      <c r="K102" s="57">
        <f t="shared" si="63"/>
        <v>0.99706649582237306</v>
      </c>
      <c r="L102" s="57">
        <f t="shared" si="64"/>
        <v>-1</v>
      </c>
      <c r="M102" s="57">
        <f t="shared" si="65"/>
        <v>-0.9955470759752979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390</v>
      </c>
      <c r="C103" s="51" t="s">
        <v>391</v>
      </c>
      <c r="D103" s="56">
        <v>101832.5</v>
      </c>
      <c r="E103" s="56">
        <v>101832.5</v>
      </c>
      <c r="F103" s="56">
        <v>0</v>
      </c>
      <c r="G103" s="56">
        <v>0</v>
      </c>
      <c r="H103" s="56">
        <v>0</v>
      </c>
      <c r="I103" s="56">
        <f t="shared" si="67"/>
        <v>0</v>
      </c>
      <c r="J103" s="56">
        <f t="shared" si="62"/>
        <v>101832.5</v>
      </c>
      <c r="K103" s="57">
        <f t="shared" si="63"/>
        <v>1</v>
      </c>
      <c r="L103" s="57">
        <f t="shared" si="64"/>
        <v>-1</v>
      </c>
      <c r="M103" s="57">
        <f t="shared" si="65"/>
        <v>-1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213</v>
      </c>
      <c r="C104" s="51" t="s">
        <v>214</v>
      </c>
      <c r="D104" s="56">
        <v>-2339143.3600000003</v>
      </c>
      <c r="E104" s="56">
        <v>1272656.1700000004</v>
      </c>
      <c r="F104" s="56">
        <v>0</v>
      </c>
      <c r="G104" s="56">
        <v>82867.95</v>
      </c>
      <c r="H104" s="56">
        <v>285431.05</v>
      </c>
      <c r="I104" s="56">
        <f t="shared" si="67"/>
        <v>368299</v>
      </c>
      <c r="J104" s="56">
        <f t="shared" si="62"/>
        <v>904357.17000000039</v>
      </c>
      <c r="K104" s="57">
        <f t="shared" si="63"/>
        <v>0.71060604687910334</v>
      </c>
      <c r="L104" s="57">
        <f t="shared" si="64"/>
        <v>-1</v>
      </c>
      <c r="M104" s="57">
        <f t="shared" si="65"/>
        <v>-0.84372599238645896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570</v>
      </c>
      <c r="C105" s="51" t="s">
        <v>571</v>
      </c>
      <c r="D105" s="56"/>
      <c r="E105" s="56"/>
      <c r="F105" s="56">
        <v>0</v>
      </c>
      <c r="G105" s="56">
        <v>0</v>
      </c>
      <c r="H105" s="56">
        <v>0</v>
      </c>
      <c r="I105" s="56">
        <f t="shared" si="67"/>
        <v>0</v>
      </c>
      <c r="J105" s="56">
        <f t="shared" si="62"/>
        <v>0</v>
      </c>
      <c r="K105" s="57" t="str">
        <f t="shared" si="63"/>
        <v>NA</v>
      </c>
      <c r="L105" s="57" t="str">
        <f t="shared" si="64"/>
        <v>NA</v>
      </c>
      <c r="M105" s="57" t="str">
        <f t="shared" si="65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564</v>
      </c>
      <c r="C106" s="51" t="s">
        <v>565</v>
      </c>
      <c r="D106" s="56"/>
      <c r="E106" s="56"/>
      <c r="F106" s="56">
        <v>0</v>
      </c>
      <c r="G106" s="56">
        <v>0</v>
      </c>
      <c r="H106" s="56">
        <v>0</v>
      </c>
      <c r="I106" s="56">
        <f t="shared" si="67"/>
        <v>0</v>
      </c>
      <c r="J106" s="56">
        <f t="shared" si="62"/>
        <v>0</v>
      </c>
      <c r="K106" s="57" t="str">
        <f t="shared" si="63"/>
        <v>NA</v>
      </c>
      <c r="L106" s="57" t="str">
        <f t="shared" si="64"/>
        <v>NA</v>
      </c>
      <c r="M106" s="57" t="str">
        <f t="shared" si="65"/>
        <v>NA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566</v>
      </c>
      <c r="C107" s="51" t="s">
        <v>567</v>
      </c>
      <c r="D107" s="56"/>
      <c r="E107" s="56"/>
      <c r="F107" s="56">
        <v>0</v>
      </c>
      <c r="G107" s="56">
        <v>0</v>
      </c>
      <c r="H107" s="56">
        <v>0</v>
      </c>
      <c r="I107" s="56">
        <f t="shared" si="67"/>
        <v>0</v>
      </c>
      <c r="J107" s="56">
        <f t="shared" si="62"/>
        <v>0</v>
      </c>
      <c r="K107" s="57" t="str">
        <f t="shared" si="63"/>
        <v>NA</v>
      </c>
      <c r="L107" s="57" t="str">
        <f t="shared" si="64"/>
        <v>NA</v>
      </c>
      <c r="M107" s="57" t="str">
        <f t="shared" si="65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215</v>
      </c>
      <c r="C108" s="51" t="s">
        <v>216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67"/>
        <v>0</v>
      </c>
      <c r="J108" s="56">
        <f t="shared" si="62"/>
        <v>0</v>
      </c>
      <c r="K108" s="57" t="str">
        <f t="shared" si="63"/>
        <v>NA</v>
      </c>
      <c r="L108" s="57" t="str">
        <f t="shared" si="64"/>
        <v>NA</v>
      </c>
      <c r="M108" s="57" t="str">
        <f t="shared" si="65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217</v>
      </c>
      <c r="C109" s="51" t="s">
        <v>218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f t="shared" si="67"/>
        <v>0</v>
      </c>
      <c r="J109" s="56">
        <f t="shared" si="62"/>
        <v>0</v>
      </c>
      <c r="K109" s="57" t="str">
        <f t="shared" si="63"/>
        <v>NA</v>
      </c>
      <c r="L109" s="57" t="str">
        <f t="shared" si="64"/>
        <v>NA</v>
      </c>
      <c r="M109" s="57" t="str">
        <f t="shared" si="65"/>
        <v>NA</v>
      </c>
      <c r="R109" s="53"/>
      <c r="S109" s="53"/>
      <c r="T109" s="53"/>
      <c r="U109" s="53"/>
      <c r="V109" s="53"/>
    </row>
    <row r="110" spans="1:22" s="51" customFormat="1" x14ac:dyDescent="0.2">
      <c r="A110" s="63" t="s">
        <v>496</v>
      </c>
      <c r="B110" s="63"/>
      <c r="C110" s="63"/>
      <c r="D110" s="64">
        <v>729323049.63999999</v>
      </c>
      <c r="E110" s="64">
        <v>454208646.29999995</v>
      </c>
      <c r="F110" s="64">
        <v>1230813.8899999999</v>
      </c>
      <c r="G110" s="64">
        <v>12240945.66</v>
      </c>
      <c r="H110" s="64">
        <v>73632498.929999992</v>
      </c>
      <c r="I110" s="64">
        <f t="shared" si="67"/>
        <v>85873444.589999989</v>
      </c>
      <c r="J110" s="64">
        <f t="shared" si="62"/>
        <v>368335201.70999998</v>
      </c>
      <c r="K110" s="65">
        <f t="shared" si="63"/>
        <v>0.81093833133840987</v>
      </c>
      <c r="L110" s="65">
        <f t="shared" si="64"/>
        <v>-0.99729020154057779</v>
      </c>
      <c r="M110" s="65">
        <f t="shared" si="65"/>
        <v>-0.93531988036045455</v>
      </c>
      <c r="R110" s="53"/>
      <c r="S110" s="53"/>
      <c r="T110" s="53"/>
      <c r="U110" s="53"/>
      <c r="V110" s="53"/>
    </row>
    <row r="111" spans="1:22" s="51" customFormat="1" x14ac:dyDescent="0.2">
      <c r="A111" s="51" t="s">
        <v>32</v>
      </c>
      <c r="B111" s="51" t="s">
        <v>33</v>
      </c>
      <c r="C111" s="51" t="s">
        <v>34</v>
      </c>
      <c r="D111" s="56">
        <v>83403442</v>
      </c>
      <c r="E111" s="56">
        <v>83403442</v>
      </c>
      <c r="F111" s="56">
        <v>0</v>
      </c>
      <c r="G111" s="56">
        <v>0</v>
      </c>
      <c r="H111" s="56">
        <v>0</v>
      </c>
      <c r="I111" s="56">
        <f t="shared" ref="I111:I115" si="68">SUM(G111:H111)</f>
        <v>0</v>
      </c>
      <c r="J111" s="56">
        <f t="shared" si="62"/>
        <v>83403442</v>
      </c>
      <c r="K111" s="57">
        <f t="shared" si="63"/>
        <v>1</v>
      </c>
      <c r="L111" s="57">
        <f t="shared" si="64"/>
        <v>-1</v>
      </c>
      <c r="M111" s="57">
        <f t="shared" si="65"/>
        <v>-1</v>
      </c>
      <c r="R111" s="53"/>
      <c r="S111" s="53"/>
      <c r="T111" s="53"/>
      <c r="U111" s="53"/>
      <c r="V111" s="53"/>
    </row>
    <row r="112" spans="1:22" s="51" customFormat="1" x14ac:dyDescent="0.2">
      <c r="A112" s="63" t="s">
        <v>35</v>
      </c>
      <c r="B112" s="63"/>
      <c r="C112" s="63"/>
      <c r="D112" s="64">
        <v>83403442</v>
      </c>
      <c r="E112" s="64">
        <v>83403442</v>
      </c>
      <c r="F112" s="64">
        <v>0</v>
      </c>
      <c r="G112" s="64">
        <v>0</v>
      </c>
      <c r="H112" s="64">
        <v>0</v>
      </c>
      <c r="I112" s="64">
        <f t="shared" si="68"/>
        <v>0</v>
      </c>
      <c r="J112" s="64">
        <f t="shared" si="62"/>
        <v>83403442</v>
      </c>
      <c r="K112" s="65">
        <f t="shared" si="63"/>
        <v>1</v>
      </c>
      <c r="L112" s="65">
        <f t="shared" si="64"/>
        <v>-1</v>
      </c>
      <c r="M112" s="65">
        <f t="shared" si="65"/>
        <v>-1</v>
      </c>
      <c r="R112" s="53"/>
      <c r="S112" s="53"/>
      <c r="T112" s="53"/>
      <c r="U112" s="53"/>
      <c r="V112" s="53"/>
    </row>
    <row r="113" spans="1:22" s="51" customFormat="1" x14ac:dyDescent="0.2">
      <c r="A113" s="51" t="s">
        <v>36</v>
      </c>
      <c r="B113" s="51" t="s">
        <v>215</v>
      </c>
      <c r="C113" s="51" t="s">
        <v>216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f t="shared" si="68"/>
        <v>0</v>
      </c>
      <c r="J113" s="56">
        <f t="shared" si="62"/>
        <v>0</v>
      </c>
      <c r="K113" s="57" t="str">
        <f t="shared" si="63"/>
        <v>NA</v>
      </c>
      <c r="L113" s="57" t="str">
        <f t="shared" si="64"/>
        <v>NA</v>
      </c>
      <c r="M113" s="57" t="str">
        <f t="shared" si="65"/>
        <v>NA</v>
      </c>
      <c r="R113" s="53"/>
      <c r="S113" s="53"/>
      <c r="T113" s="53"/>
      <c r="U113" s="53"/>
      <c r="V113" s="53"/>
    </row>
    <row r="114" spans="1:22" s="51" customFormat="1" x14ac:dyDescent="0.2">
      <c r="B114" s="51" t="s">
        <v>30</v>
      </c>
      <c r="C114" s="51" t="s">
        <v>31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f t="shared" si="68"/>
        <v>0</v>
      </c>
      <c r="J114" s="56">
        <f t="shared" si="62"/>
        <v>0</v>
      </c>
      <c r="K114" s="57" t="str">
        <f t="shared" si="63"/>
        <v>NA</v>
      </c>
      <c r="L114" s="57" t="str">
        <f t="shared" si="64"/>
        <v>NA</v>
      </c>
      <c r="M114" s="57" t="str">
        <f t="shared" si="65"/>
        <v>NA</v>
      </c>
      <c r="R114" s="53"/>
      <c r="S114" s="53"/>
      <c r="T114" s="53"/>
      <c r="U114" s="53"/>
      <c r="V114" s="53"/>
    </row>
    <row r="115" spans="1:22" s="51" customFormat="1" x14ac:dyDescent="0.2">
      <c r="B115" s="51" t="s">
        <v>37</v>
      </c>
      <c r="C115" s="51" t="s">
        <v>38</v>
      </c>
      <c r="D115" s="56">
        <v>5572080</v>
      </c>
      <c r="E115" s="56">
        <v>5572080</v>
      </c>
      <c r="F115" s="56">
        <v>0</v>
      </c>
      <c r="G115" s="56">
        <v>0</v>
      </c>
      <c r="H115" s="56">
        <v>0</v>
      </c>
      <c r="I115" s="56">
        <f t="shared" si="68"/>
        <v>0</v>
      </c>
      <c r="J115" s="56">
        <f t="shared" si="62"/>
        <v>5572080</v>
      </c>
      <c r="K115" s="57">
        <f t="shared" si="63"/>
        <v>1</v>
      </c>
      <c r="L115" s="57">
        <f t="shared" si="64"/>
        <v>-1</v>
      </c>
      <c r="M115" s="57">
        <f t="shared" si="65"/>
        <v>-1</v>
      </c>
      <c r="R115" s="53"/>
      <c r="S115" s="53"/>
      <c r="T115" s="53"/>
      <c r="U115" s="53"/>
      <c r="V115" s="53"/>
    </row>
    <row r="116" spans="1:22" s="51" customFormat="1" x14ac:dyDescent="0.2">
      <c r="A116" s="63" t="s">
        <v>39</v>
      </c>
      <c r="B116" s="63"/>
      <c r="C116" s="63"/>
      <c r="D116" s="64">
        <v>5572080</v>
      </c>
      <c r="E116" s="64">
        <v>5572080</v>
      </c>
      <c r="F116" s="64">
        <v>0</v>
      </c>
      <c r="G116" s="64">
        <v>0</v>
      </c>
      <c r="H116" s="64">
        <v>0</v>
      </c>
      <c r="I116" s="64">
        <f t="shared" ref="I116" si="69">SUM(G116:H116)</f>
        <v>0</v>
      </c>
      <c r="J116" s="64">
        <f t="shared" si="62"/>
        <v>5572080</v>
      </c>
      <c r="K116" s="65">
        <f t="shared" si="63"/>
        <v>1</v>
      </c>
      <c r="L116" s="65">
        <f t="shared" si="64"/>
        <v>-1</v>
      </c>
      <c r="M116" s="65">
        <f t="shared" si="65"/>
        <v>-1</v>
      </c>
      <c r="R116" s="53"/>
      <c r="S116" s="53"/>
      <c r="T116" s="53"/>
      <c r="U116" s="53"/>
      <c r="V116" s="53"/>
    </row>
    <row r="117" spans="1:22" x14ac:dyDescent="0.2">
      <c r="A117" s="23"/>
      <c r="B117" s="31"/>
      <c r="C117" s="23"/>
      <c r="D117" s="18"/>
      <c r="E117" s="18"/>
      <c r="F117" s="18"/>
      <c r="G117" s="18"/>
      <c r="H117" s="18"/>
      <c r="I117" s="18"/>
      <c r="J117" s="18"/>
      <c r="K117" s="47"/>
      <c r="L117" s="37"/>
      <c r="M117" s="37"/>
    </row>
    <row r="118" spans="1:22" s="17" customFormat="1" ht="15.75" x14ac:dyDescent="0.25">
      <c r="A118" s="25" t="s">
        <v>11</v>
      </c>
      <c r="B118" s="32"/>
      <c r="C118" s="25"/>
      <c r="D118" s="6">
        <f>+D41+D51+D57+D74+D81+D85+D110+D112+D116</f>
        <v>847368454.06999993</v>
      </c>
      <c r="E118" s="6">
        <f t="shared" ref="E118:J118" si="70">+E41+E51+E57+E74+E81+E85+E110+E112+E116</f>
        <v>590001340.57999992</v>
      </c>
      <c r="F118" s="6">
        <f t="shared" si="70"/>
        <v>1556484.97</v>
      </c>
      <c r="G118" s="6">
        <f t="shared" si="70"/>
        <v>14724683.43</v>
      </c>
      <c r="H118" s="6">
        <f t="shared" si="70"/>
        <v>93528007.979999989</v>
      </c>
      <c r="I118" s="6">
        <f t="shared" si="70"/>
        <v>108252691.41</v>
      </c>
      <c r="J118" s="6">
        <f t="shared" si="70"/>
        <v>481748649.16999996</v>
      </c>
      <c r="K118" s="38">
        <f t="shared" ref="K118" si="71">IF(E118=0,"NA",J118/E118)</f>
        <v>0.81652127891170156</v>
      </c>
      <c r="L118" s="38">
        <f t="shared" ref="L118" si="72">IF(E118=0,"NA",(  ( F118 - (E118/$L$6)) / (E118/$L$6)))</f>
        <v>-0.99736189587557555</v>
      </c>
      <c r="M118" s="38">
        <f t="shared" ref="M118" si="73">IF(E118=0,"NA",(  ( G118 - ($M$6*(E118/12))) / ($M$6*(E118/12))))</f>
        <v>-0.94010311875349328</v>
      </c>
    </row>
    <row r="126" spans="1:22" x14ac:dyDescent="0.2">
      <c r="K126" s="5"/>
    </row>
    <row r="127" spans="1:22" x14ac:dyDescent="0.2">
      <c r="K127" s="5"/>
    </row>
    <row r="128" spans="1:22" x14ac:dyDescent="0.2">
      <c r="K128" s="5"/>
      <c r="L128" s="5"/>
      <c r="M128" s="5"/>
    </row>
    <row r="129" spans="11:13" x14ac:dyDescent="0.2">
      <c r="K129" s="5"/>
      <c r="L129" s="5"/>
      <c r="M129" s="5"/>
    </row>
  </sheetData>
  <autoFilter ref="A7:M116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1"/>
  <sheetViews>
    <sheetView workbookViewId="0">
      <pane ySplit="7" topLeftCell="A8" activePane="bottomLeft" state="frozen"/>
      <selection activeCell="B36" sqref="B36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0" t="s">
        <v>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1">
        <v>45260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46</v>
      </c>
      <c r="B8" s="51" t="s">
        <v>518</v>
      </c>
      <c r="C8" s="51" t="s">
        <v>519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524</v>
      </c>
      <c r="C9" s="51" t="s">
        <v>525</v>
      </c>
      <c r="D9" s="56">
        <v>60543391</v>
      </c>
      <c r="E9" s="56">
        <v>60543391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60543391</v>
      </c>
      <c r="K9" s="57">
        <f t="shared" ref="K9" si="7">IF(E9=0,"NA",J9/E9)</f>
        <v>1</v>
      </c>
      <c r="L9" s="57">
        <f t="shared" ref="L9" si="8">IF(E9=0,"NA",(  ( F9 - (E9/$L$6)) / (E9/$L$6)))</f>
        <v>-1</v>
      </c>
      <c r="M9" s="57">
        <f t="shared" ref="M9" si="9">IF(E9=0,"NA",(  ( G9 - ($M$6*(E9/12))) / ($M$6*(E9/12))))</f>
        <v>-1</v>
      </c>
      <c r="R9" s="53"/>
      <c r="S9" s="53"/>
      <c r="T9" s="53"/>
      <c r="U9" s="53"/>
      <c r="V9" s="53"/>
    </row>
    <row r="10" spans="1:38" s="51" customFormat="1" x14ac:dyDescent="0.2">
      <c r="B10" s="51" t="s">
        <v>526</v>
      </c>
      <c r="C10" s="51" t="s">
        <v>527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33" si="10">SUM(G10:H10)</f>
        <v>0</v>
      </c>
      <c r="J10" s="56">
        <f t="shared" ref="J10:J33" si="11">E10-I10</f>
        <v>0</v>
      </c>
      <c r="K10" s="57" t="str">
        <f t="shared" ref="K10:K33" si="12">IF(E10=0,"NA",J10/E10)</f>
        <v>NA</v>
      </c>
      <c r="L10" s="57" t="str">
        <f t="shared" ref="L10:L33" si="13">IF(E10=0,"NA",(  ( F10 - (E10/$L$6)) / (E10/$L$6)))</f>
        <v>NA</v>
      </c>
      <c r="M10" s="57" t="str">
        <f t="shared" ref="M10:M33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528</v>
      </c>
      <c r="C11" s="51" t="s">
        <v>529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si="10"/>
        <v>0</v>
      </c>
      <c r="J11" s="56">
        <f t="shared" si="11"/>
        <v>0</v>
      </c>
      <c r="K11" s="57" t="str">
        <f t="shared" si="12"/>
        <v>NA</v>
      </c>
      <c r="L11" s="57" t="str">
        <f t="shared" si="13"/>
        <v>NA</v>
      </c>
      <c r="M11" s="57" t="str">
        <f t="shared" si="14"/>
        <v>NA</v>
      </c>
      <c r="R11" s="53"/>
      <c r="S11" s="53"/>
      <c r="T11" s="53"/>
      <c r="U11" s="53"/>
      <c r="V11" s="53"/>
    </row>
    <row r="12" spans="1:38" s="51" customFormat="1" x14ac:dyDescent="0.2">
      <c r="B12" s="51" t="s">
        <v>69</v>
      </c>
      <c r="C12" s="51" t="s">
        <v>70</v>
      </c>
      <c r="D12" s="56">
        <v>506404.37</v>
      </c>
      <c r="E12" s="56">
        <v>506404.37</v>
      </c>
      <c r="F12" s="56">
        <v>0</v>
      </c>
      <c r="G12" s="56">
        <v>978334.45</v>
      </c>
      <c r="H12" s="56">
        <v>0</v>
      </c>
      <c r="I12" s="56">
        <f t="shared" si="10"/>
        <v>978334.45</v>
      </c>
      <c r="J12" s="56">
        <f t="shared" si="11"/>
        <v>-471930.07999999996</v>
      </c>
      <c r="K12" s="57">
        <f t="shared" si="12"/>
        <v>-0.93192339552678027</v>
      </c>
      <c r="L12" s="57">
        <f t="shared" si="13"/>
        <v>-1</v>
      </c>
      <c r="M12" s="57">
        <f t="shared" si="14"/>
        <v>3.6366161492642726</v>
      </c>
      <c r="R12" s="53"/>
      <c r="S12" s="53"/>
      <c r="T12" s="53"/>
      <c r="U12" s="53"/>
      <c r="V12" s="53"/>
    </row>
    <row r="13" spans="1:38" s="51" customFormat="1" x14ac:dyDescent="0.2">
      <c r="B13" s="51" t="s">
        <v>530</v>
      </c>
      <c r="C13" s="51" t="s">
        <v>531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10"/>
        <v>0</v>
      </c>
      <c r="J13" s="56">
        <f t="shared" si="11"/>
        <v>0</v>
      </c>
      <c r="K13" s="57" t="str">
        <f t="shared" si="12"/>
        <v>NA</v>
      </c>
      <c r="L13" s="57" t="str">
        <f t="shared" si="13"/>
        <v>NA</v>
      </c>
      <c r="M13" s="57" t="str">
        <f t="shared" si="14"/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520</v>
      </c>
      <c r="C14" s="51" t="s">
        <v>521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10"/>
        <v>0</v>
      </c>
      <c r="J14" s="56">
        <f t="shared" si="11"/>
        <v>0</v>
      </c>
      <c r="K14" s="57" t="str">
        <f t="shared" si="12"/>
        <v>NA</v>
      </c>
      <c r="L14" s="57" t="str">
        <f t="shared" si="13"/>
        <v>NA</v>
      </c>
      <c r="M14" s="57" t="str">
        <f t="shared" si="14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522</v>
      </c>
      <c r="C15" s="51" t="s">
        <v>523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10"/>
        <v>0</v>
      </c>
      <c r="J15" s="56">
        <f t="shared" si="11"/>
        <v>0</v>
      </c>
      <c r="K15" s="57" t="str">
        <f t="shared" si="12"/>
        <v>NA</v>
      </c>
      <c r="L15" s="57" t="str">
        <f t="shared" si="13"/>
        <v>NA</v>
      </c>
      <c r="M15" s="57" t="str">
        <f t="shared" si="14"/>
        <v>NA</v>
      </c>
      <c r="R15" s="53"/>
      <c r="S15" s="53"/>
      <c r="T15" s="53"/>
      <c r="U15" s="53"/>
      <c r="V15" s="53"/>
    </row>
    <row r="16" spans="1:38" s="51" customFormat="1" x14ac:dyDescent="0.2">
      <c r="A16" s="63" t="s">
        <v>73</v>
      </c>
      <c r="B16" s="63"/>
      <c r="C16" s="63"/>
      <c r="D16" s="64">
        <v>61049795.369999997</v>
      </c>
      <c r="E16" s="64">
        <v>61049795.369999997</v>
      </c>
      <c r="F16" s="64">
        <v>0</v>
      </c>
      <c r="G16" s="64">
        <v>978334.45</v>
      </c>
      <c r="H16" s="64">
        <v>0</v>
      </c>
      <c r="I16" s="64">
        <f t="shared" si="10"/>
        <v>978334.45</v>
      </c>
      <c r="J16" s="64">
        <f t="shared" si="11"/>
        <v>60071460.919999994</v>
      </c>
      <c r="K16" s="65">
        <f t="shared" si="12"/>
        <v>0.98397481196995529</v>
      </c>
      <c r="L16" s="65">
        <f t="shared" si="13"/>
        <v>-1</v>
      </c>
      <c r="M16" s="65">
        <f t="shared" si="14"/>
        <v>-0.96153954872789282</v>
      </c>
      <c r="R16" s="53"/>
      <c r="S16" s="53"/>
      <c r="T16" s="53"/>
      <c r="U16" s="53"/>
      <c r="V16" s="53"/>
    </row>
    <row r="17" spans="1:22" s="51" customFormat="1" x14ac:dyDescent="0.2">
      <c r="A17" s="51" t="s">
        <v>22</v>
      </c>
      <c r="B17" s="51" t="s">
        <v>23</v>
      </c>
      <c r="C17" s="51" t="s">
        <v>24</v>
      </c>
      <c r="D17" s="56">
        <v>0</v>
      </c>
      <c r="E17" s="56">
        <v>0</v>
      </c>
      <c r="F17" s="56">
        <v>0</v>
      </c>
      <c r="G17" s="56">
        <v>91771.02</v>
      </c>
      <c r="H17" s="56">
        <v>0</v>
      </c>
      <c r="I17" s="56">
        <f t="shared" si="10"/>
        <v>91771.02</v>
      </c>
      <c r="J17" s="56">
        <f t="shared" si="11"/>
        <v>-91771.02</v>
      </c>
      <c r="K17" s="57" t="str">
        <f t="shared" si="12"/>
        <v>NA</v>
      </c>
      <c r="L17" s="57" t="str">
        <f t="shared" si="13"/>
        <v>NA</v>
      </c>
      <c r="M17" s="57" t="str">
        <f t="shared" si="1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25</v>
      </c>
      <c r="B18" s="63"/>
      <c r="C18" s="63"/>
      <c r="D18" s="64">
        <v>0</v>
      </c>
      <c r="E18" s="64">
        <v>0</v>
      </c>
      <c r="F18" s="64">
        <v>0</v>
      </c>
      <c r="G18" s="64">
        <v>91771.02</v>
      </c>
      <c r="H18" s="64">
        <v>0</v>
      </c>
      <c r="I18" s="64">
        <f t="shared" si="10"/>
        <v>91771.02</v>
      </c>
      <c r="J18" s="64">
        <f t="shared" si="11"/>
        <v>-91771.02</v>
      </c>
      <c r="K18" s="65" t="str">
        <f t="shared" si="12"/>
        <v>NA</v>
      </c>
      <c r="L18" s="65" t="str">
        <f t="shared" si="13"/>
        <v>NA</v>
      </c>
      <c r="M18" s="65" t="str">
        <f t="shared" si="1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74</v>
      </c>
      <c r="B19" s="51" t="s">
        <v>75</v>
      </c>
      <c r="C19" s="51" t="s">
        <v>76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10"/>
        <v>0</v>
      </c>
      <c r="J19" s="56">
        <f t="shared" si="11"/>
        <v>0</v>
      </c>
      <c r="K19" s="57" t="str">
        <f t="shared" si="12"/>
        <v>NA</v>
      </c>
      <c r="L19" s="57" t="str">
        <f t="shared" si="13"/>
        <v>NA</v>
      </c>
      <c r="M19" s="57" t="str">
        <f t="shared" si="1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532</v>
      </c>
      <c r="C20" s="51" t="s">
        <v>533</v>
      </c>
      <c r="D20" s="56">
        <v>0</v>
      </c>
      <c r="E20" s="56">
        <v>0</v>
      </c>
      <c r="F20" s="56">
        <v>0</v>
      </c>
      <c r="G20" s="56">
        <v>260760</v>
      </c>
      <c r="H20" s="56">
        <v>0</v>
      </c>
      <c r="I20" s="56">
        <f t="shared" si="10"/>
        <v>260760</v>
      </c>
      <c r="J20" s="56">
        <f t="shared" si="11"/>
        <v>-260760</v>
      </c>
      <c r="K20" s="57" t="str">
        <f t="shared" si="12"/>
        <v>NA</v>
      </c>
      <c r="L20" s="57" t="str">
        <f t="shared" si="13"/>
        <v>NA</v>
      </c>
      <c r="M20" s="57" t="str">
        <f t="shared" si="14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93</v>
      </c>
      <c r="B21" s="63"/>
      <c r="C21" s="63"/>
      <c r="D21" s="64">
        <v>0</v>
      </c>
      <c r="E21" s="64">
        <v>0</v>
      </c>
      <c r="F21" s="64">
        <v>0</v>
      </c>
      <c r="G21" s="64">
        <v>260760</v>
      </c>
      <c r="H21" s="64">
        <v>0</v>
      </c>
      <c r="I21" s="64">
        <f t="shared" si="10"/>
        <v>260760</v>
      </c>
      <c r="J21" s="64">
        <f t="shared" si="11"/>
        <v>-260760</v>
      </c>
      <c r="K21" s="65" t="str">
        <f t="shared" si="12"/>
        <v>NA</v>
      </c>
      <c r="L21" s="65" t="str">
        <f t="shared" si="13"/>
        <v>NA</v>
      </c>
      <c r="M21" s="65" t="str">
        <f t="shared" si="14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429</v>
      </c>
      <c r="B22" s="51" t="s">
        <v>534</v>
      </c>
      <c r="C22" s="51" t="s">
        <v>535</v>
      </c>
      <c r="D22" s="56">
        <v>2375836</v>
      </c>
      <c r="E22" s="56">
        <v>2375836</v>
      </c>
      <c r="F22" s="56">
        <v>0</v>
      </c>
      <c r="G22" s="56">
        <v>7911703.1199999973</v>
      </c>
      <c r="H22" s="56">
        <v>0</v>
      </c>
      <c r="I22" s="56">
        <f t="shared" si="10"/>
        <v>7911703.1199999973</v>
      </c>
      <c r="J22" s="56">
        <f t="shared" si="11"/>
        <v>-5535867.1199999973</v>
      </c>
      <c r="K22" s="57">
        <f t="shared" si="12"/>
        <v>-2.3300712338730438</v>
      </c>
      <c r="L22" s="57">
        <f t="shared" si="13"/>
        <v>-1</v>
      </c>
      <c r="M22" s="57">
        <f t="shared" si="14"/>
        <v>6.9921709612953045</v>
      </c>
      <c r="R22" s="53"/>
      <c r="S22" s="53"/>
      <c r="T22" s="53"/>
      <c r="U22" s="53"/>
      <c r="V22" s="53"/>
    </row>
    <row r="23" spans="1:22" s="51" customFormat="1" x14ac:dyDescent="0.2">
      <c r="B23" s="51" t="s">
        <v>542</v>
      </c>
      <c r="C23" s="51" t="s">
        <v>543</v>
      </c>
      <c r="D23" s="56">
        <v>4247392</v>
      </c>
      <c r="E23" s="56">
        <v>4247392</v>
      </c>
      <c r="F23" s="56">
        <v>0</v>
      </c>
      <c r="G23" s="56">
        <v>2865343.790000001</v>
      </c>
      <c r="H23" s="56">
        <v>0</v>
      </c>
      <c r="I23" s="56">
        <f t="shared" si="10"/>
        <v>2865343.790000001</v>
      </c>
      <c r="J23" s="56">
        <f t="shared" si="11"/>
        <v>1382048.209999999</v>
      </c>
      <c r="K23" s="57">
        <f t="shared" si="12"/>
        <v>0.32538748719214028</v>
      </c>
      <c r="L23" s="57">
        <f t="shared" si="13"/>
        <v>-1</v>
      </c>
      <c r="M23" s="57">
        <f t="shared" si="14"/>
        <v>0.61907003073886346</v>
      </c>
      <c r="R23" s="53"/>
      <c r="S23" s="53"/>
      <c r="T23" s="53"/>
      <c r="U23" s="53"/>
      <c r="V23" s="53"/>
    </row>
    <row r="24" spans="1:22" s="51" customFormat="1" x14ac:dyDescent="0.2">
      <c r="B24" s="51" t="s">
        <v>550</v>
      </c>
      <c r="C24" s="51" t="s">
        <v>551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10"/>
        <v>0</v>
      </c>
      <c r="J24" s="56">
        <f t="shared" si="11"/>
        <v>0</v>
      </c>
      <c r="K24" s="57" t="str">
        <f t="shared" si="12"/>
        <v>NA</v>
      </c>
      <c r="L24" s="57" t="str">
        <f t="shared" si="13"/>
        <v>NA</v>
      </c>
      <c r="M24" s="57" t="str">
        <f t="shared" si="14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552</v>
      </c>
      <c r="C25" s="51" t="s">
        <v>553</v>
      </c>
      <c r="D25" s="56">
        <v>500000</v>
      </c>
      <c r="E25" s="56">
        <v>500000</v>
      </c>
      <c r="F25" s="56">
        <v>0</v>
      </c>
      <c r="G25" s="56">
        <v>102014.39999999998</v>
      </c>
      <c r="H25" s="56">
        <v>0</v>
      </c>
      <c r="I25" s="56">
        <f t="shared" si="10"/>
        <v>102014.39999999998</v>
      </c>
      <c r="J25" s="56">
        <f t="shared" si="11"/>
        <v>397985.60000000003</v>
      </c>
      <c r="K25" s="57">
        <f t="shared" si="12"/>
        <v>0.7959712000000001</v>
      </c>
      <c r="L25" s="57">
        <f t="shared" si="13"/>
        <v>-1</v>
      </c>
      <c r="M25" s="57">
        <f t="shared" si="14"/>
        <v>-0.51033088000000004</v>
      </c>
      <c r="R25" s="53"/>
      <c r="S25" s="53"/>
      <c r="T25" s="53"/>
      <c r="U25" s="53"/>
      <c r="V25" s="53"/>
    </row>
    <row r="26" spans="1:22" s="51" customFormat="1" x14ac:dyDescent="0.2">
      <c r="B26" s="51" t="s">
        <v>432</v>
      </c>
      <c r="C26" s="51" t="s">
        <v>433</v>
      </c>
      <c r="D26" s="56">
        <v>50000</v>
      </c>
      <c r="E26" s="56">
        <v>50000</v>
      </c>
      <c r="F26" s="56">
        <v>0</v>
      </c>
      <c r="G26" s="56">
        <v>48995.39</v>
      </c>
      <c r="H26" s="56">
        <v>0</v>
      </c>
      <c r="I26" s="56">
        <f t="shared" si="10"/>
        <v>48995.39</v>
      </c>
      <c r="J26" s="56">
        <f t="shared" si="11"/>
        <v>1004.6100000000006</v>
      </c>
      <c r="K26" s="57">
        <f t="shared" si="12"/>
        <v>2.0092200000000011E-2</v>
      </c>
      <c r="L26" s="57">
        <f t="shared" si="13"/>
        <v>-1</v>
      </c>
      <c r="M26" s="57">
        <f t="shared" si="14"/>
        <v>1.3517787199999998</v>
      </c>
      <c r="R26" s="53"/>
      <c r="S26" s="53"/>
      <c r="T26" s="53"/>
      <c r="U26" s="53"/>
      <c r="V26" s="53"/>
    </row>
    <row r="27" spans="1:22" s="51" customFormat="1" x14ac:dyDescent="0.2">
      <c r="B27" s="51" t="s">
        <v>434</v>
      </c>
      <c r="C27" s="51" t="s">
        <v>435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0"/>
        <v>0</v>
      </c>
      <c r="J27" s="56">
        <f t="shared" si="11"/>
        <v>0</v>
      </c>
      <c r="K27" s="57" t="str">
        <f t="shared" si="12"/>
        <v>NA</v>
      </c>
      <c r="L27" s="57" t="str">
        <f t="shared" si="13"/>
        <v>NA</v>
      </c>
      <c r="M27" s="57" t="str">
        <f t="shared" si="14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436</v>
      </c>
      <c r="C28" s="51" t="s">
        <v>437</v>
      </c>
      <c r="D28" s="56">
        <v>0</v>
      </c>
      <c r="E28" s="56">
        <v>0</v>
      </c>
      <c r="F28" s="56">
        <v>0</v>
      </c>
      <c r="G28" s="56">
        <v>2299578.41</v>
      </c>
      <c r="H28" s="56">
        <v>0</v>
      </c>
      <c r="I28" s="56">
        <f t="shared" si="10"/>
        <v>2299578.41</v>
      </c>
      <c r="J28" s="56">
        <f t="shared" si="11"/>
        <v>-2299578.41</v>
      </c>
      <c r="K28" s="57" t="str">
        <f t="shared" si="12"/>
        <v>NA</v>
      </c>
      <c r="L28" s="57" t="str">
        <f t="shared" si="13"/>
        <v>NA</v>
      </c>
      <c r="M28" s="57" t="str">
        <f t="shared" si="14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560</v>
      </c>
      <c r="C29" s="51" t="s">
        <v>561</v>
      </c>
      <c r="D29" s="56">
        <v>4628750</v>
      </c>
      <c r="E29" s="56">
        <v>4628750</v>
      </c>
      <c r="F29" s="56">
        <v>0</v>
      </c>
      <c r="G29" s="56">
        <v>720440.33000000007</v>
      </c>
      <c r="H29" s="56">
        <v>0</v>
      </c>
      <c r="I29" s="56">
        <f t="shared" si="10"/>
        <v>720440.33000000007</v>
      </c>
      <c r="J29" s="56">
        <f t="shared" si="11"/>
        <v>3908309.67</v>
      </c>
      <c r="K29" s="57">
        <f t="shared" si="12"/>
        <v>0.84435531623008375</v>
      </c>
      <c r="L29" s="57">
        <f t="shared" si="13"/>
        <v>-1</v>
      </c>
      <c r="M29" s="57">
        <f t="shared" si="14"/>
        <v>-0.62645275895220087</v>
      </c>
      <c r="R29" s="53"/>
      <c r="S29" s="53"/>
      <c r="T29" s="53"/>
      <c r="U29" s="53"/>
      <c r="V29" s="53"/>
    </row>
    <row r="30" spans="1:22" s="51" customFormat="1" x14ac:dyDescent="0.2">
      <c r="B30" s="51" t="s">
        <v>536</v>
      </c>
      <c r="C30" s="51" t="s">
        <v>537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10"/>
        <v>0</v>
      </c>
      <c r="J30" s="56">
        <f t="shared" si="11"/>
        <v>0</v>
      </c>
      <c r="K30" s="57" t="str">
        <f t="shared" si="12"/>
        <v>NA</v>
      </c>
      <c r="L30" s="57" t="str">
        <f t="shared" si="13"/>
        <v>NA</v>
      </c>
      <c r="M30" s="57" t="str">
        <f t="shared" si="14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538</v>
      </c>
      <c r="C31" s="51" t="s">
        <v>539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10"/>
        <v>0</v>
      </c>
      <c r="J31" s="56">
        <f t="shared" si="11"/>
        <v>0</v>
      </c>
      <c r="K31" s="57" t="str">
        <f t="shared" si="12"/>
        <v>NA</v>
      </c>
      <c r="L31" s="57" t="str">
        <f t="shared" si="13"/>
        <v>NA</v>
      </c>
      <c r="M31" s="57" t="str">
        <f t="shared" si="14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540</v>
      </c>
      <c r="C32" s="51" t="s">
        <v>541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10"/>
        <v>0</v>
      </c>
      <c r="J32" s="56">
        <f t="shared" si="11"/>
        <v>0</v>
      </c>
      <c r="K32" s="57" t="str">
        <f t="shared" si="12"/>
        <v>NA</v>
      </c>
      <c r="L32" s="57" t="str">
        <f t="shared" si="13"/>
        <v>NA</v>
      </c>
      <c r="M32" s="57" t="str">
        <f t="shared" si="14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544</v>
      </c>
      <c r="C33" s="51" t="s">
        <v>545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10"/>
        <v>0</v>
      </c>
      <c r="J33" s="56">
        <f t="shared" si="11"/>
        <v>0</v>
      </c>
      <c r="K33" s="57" t="str">
        <f t="shared" si="12"/>
        <v>NA</v>
      </c>
      <c r="L33" s="57" t="str">
        <f t="shared" si="13"/>
        <v>NA</v>
      </c>
      <c r="M33" s="57" t="str">
        <f t="shared" si="1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546</v>
      </c>
      <c r="C34" s="51" t="s">
        <v>547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ref="I34:I42" si="15">SUM(G34:H34)</f>
        <v>0</v>
      </c>
      <c r="J34" s="56">
        <f t="shared" ref="J34:J42" si="16">E34-I34</f>
        <v>0</v>
      </c>
      <c r="K34" s="57" t="str">
        <f t="shared" ref="K34:K42" si="17">IF(E34=0,"NA",J34/E34)</f>
        <v>NA</v>
      </c>
      <c r="L34" s="57" t="str">
        <f t="shared" ref="L34:L42" si="18">IF(E34=0,"NA",(  ( F34 - (E34/$L$6)) / (E34/$L$6)))</f>
        <v>NA</v>
      </c>
      <c r="M34" s="57" t="str">
        <f t="shared" ref="M34:M42" si="19">IF(E34=0,"NA",(  ( G34 - ($M$6*(E34/12))) / ($M$6*(E34/12))))</f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548</v>
      </c>
      <c r="C35" s="51" t="s">
        <v>549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si="15"/>
        <v>0</v>
      </c>
      <c r="J35" s="56">
        <f t="shared" si="16"/>
        <v>0</v>
      </c>
      <c r="K35" s="57" t="str">
        <f t="shared" si="17"/>
        <v>NA</v>
      </c>
      <c r="L35" s="57" t="str">
        <f t="shared" si="18"/>
        <v>NA</v>
      </c>
      <c r="M35" s="57" t="str">
        <f t="shared" si="19"/>
        <v>NA</v>
      </c>
      <c r="R35" s="53"/>
      <c r="S35" s="53"/>
      <c r="T35" s="53"/>
      <c r="U35" s="53"/>
      <c r="V35" s="53"/>
    </row>
    <row r="36" spans="1:38" s="51" customFormat="1" x14ac:dyDescent="0.2">
      <c r="B36" s="51" t="s">
        <v>554</v>
      </c>
      <c r="C36" s="51" t="s">
        <v>555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15"/>
        <v>0</v>
      </c>
      <c r="J36" s="56">
        <f t="shared" si="16"/>
        <v>0</v>
      </c>
      <c r="K36" s="57" t="str">
        <f t="shared" si="17"/>
        <v>NA</v>
      </c>
      <c r="L36" s="57" t="str">
        <f t="shared" si="18"/>
        <v>NA</v>
      </c>
      <c r="M36" s="57" t="str">
        <f t="shared" si="19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556</v>
      </c>
      <c r="C37" s="51" t="s">
        <v>557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15"/>
        <v>0</v>
      </c>
      <c r="J37" s="56">
        <f t="shared" si="16"/>
        <v>0</v>
      </c>
      <c r="K37" s="57" t="str">
        <f t="shared" si="17"/>
        <v>NA</v>
      </c>
      <c r="L37" s="57" t="str">
        <f t="shared" si="18"/>
        <v>NA</v>
      </c>
      <c r="M37" s="57" t="str">
        <f t="shared" si="19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558</v>
      </c>
      <c r="C38" s="51" t="s">
        <v>559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15"/>
        <v>0</v>
      </c>
      <c r="J38" s="56">
        <f t="shared" si="16"/>
        <v>0</v>
      </c>
      <c r="K38" s="57" t="str">
        <f t="shared" si="17"/>
        <v>NA</v>
      </c>
      <c r="L38" s="57" t="str">
        <f t="shared" si="18"/>
        <v>NA</v>
      </c>
      <c r="M38" s="57" t="str">
        <f t="shared" si="19"/>
        <v>NA</v>
      </c>
      <c r="R38" s="53"/>
      <c r="S38" s="53"/>
      <c r="T38" s="53"/>
      <c r="U38" s="53"/>
      <c r="V38" s="53"/>
    </row>
    <row r="39" spans="1:38" s="51" customFormat="1" x14ac:dyDescent="0.2">
      <c r="A39" s="63" t="s">
        <v>440</v>
      </c>
      <c r="B39" s="63"/>
      <c r="C39" s="63"/>
      <c r="D39" s="64">
        <v>11801978</v>
      </c>
      <c r="E39" s="64">
        <v>11801978</v>
      </c>
      <c r="F39" s="64">
        <v>0</v>
      </c>
      <c r="G39" s="64">
        <v>13948075.439999999</v>
      </c>
      <c r="H39" s="64">
        <v>0</v>
      </c>
      <c r="I39" s="64">
        <f t="shared" si="15"/>
        <v>13948075.439999999</v>
      </c>
      <c r="J39" s="64">
        <f t="shared" si="16"/>
        <v>-2146097.4399999995</v>
      </c>
      <c r="K39" s="65">
        <f t="shared" si="17"/>
        <v>-0.18184218272564137</v>
      </c>
      <c r="L39" s="65">
        <f t="shared" si="18"/>
        <v>-1</v>
      </c>
      <c r="M39" s="65">
        <f t="shared" si="19"/>
        <v>1.8364212385415393</v>
      </c>
      <c r="R39" s="53"/>
      <c r="S39" s="53"/>
      <c r="T39" s="53"/>
      <c r="U39" s="53"/>
      <c r="V39" s="53"/>
    </row>
    <row r="40" spans="1:38" s="51" customFormat="1" x14ac:dyDescent="0.2">
      <c r="A40" s="51" t="s">
        <v>26</v>
      </c>
      <c r="B40" s="51" t="s">
        <v>27</v>
      </c>
      <c r="C40" s="51" t="s">
        <v>28</v>
      </c>
      <c r="D40" s="56">
        <v>2800000</v>
      </c>
      <c r="E40" s="56">
        <v>2800000</v>
      </c>
      <c r="F40" s="56">
        <v>0</v>
      </c>
      <c r="G40" s="56">
        <v>0</v>
      </c>
      <c r="H40" s="56">
        <v>0</v>
      </c>
      <c r="I40" s="56">
        <f t="shared" si="15"/>
        <v>0</v>
      </c>
      <c r="J40" s="56">
        <f t="shared" si="16"/>
        <v>2800000</v>
      </c>
      <c r="K40" s="57">
        <f t="shared" si="17"/>
        <v>1</v>
      </c>
      <c r="L40" s="57">
        <f t="shared" si="18"/>
        <v>-1</v>
      </c>
      <c r="M40" s="57">
        <f t="shared" si="19"/>
        <v>-1</v>
      </c>
      <c r="R40" s="53"/>
      <c r="S40" s="53"/>
      <c r="T40" s="53"/>
      <c r="U40" s="53"/>
      <c r="V40" s="53"/>
    </row>
    <row r="41" spans="1:38" s="51" customFormat="1" x14ac:dyDescent="0.2">
      <c r="B41" s="51" t="s">
        <v>562</v>
      </c>
      <c r="C41" s="51" t="s">
        <v>563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si="15"/>
        <v>0</v>
      </c>
      <c r="J41" s="56">
        <f t="shared" si="16"/>
        <v>0</v>
      </c>
      <c r="K41" s="57" t="str">
        <f t="shared" si="17"/>
        <v>NA</v>
      </c>
      <c r="L41" s="57" t="str">
        <f t="shared" si="18"/>
        <v>NA</v>
      </c>
      <c r="M41" s="57" t="str">
        <f t="shared" si="19"/>
        <v>NA</v>
      </c>
      <c r="R41" s="53"/>
      <c r="S41" s="53"/>
      <c r="T41" s="53"/>
      <c r="U41" s="53"/>
      <c r="V41" s="53"/>
    </row>
    <row r="42" spans="1:38" s="51" customFormat="1" x14ac:dyDescent="0.2">
      <c r="A42" s="63" t="s">
        <v>29</v>
      </c>
      <c r="B42" s="63"/>
      <c r="C42" s="63"/>
      <c r="D42" s="64">
        <v>2800000</v>
      </c>
      <c r="E42" s="64">
        <v>2800000</v>
      </c>
      <c r="F42" s="64">
        <v>0</v>
      </c>
      <c r="G42" s="64">
        <v>0</v>
      </c>
      <c r="H42" s="64">
        <v>0</v>
      </c>
      <c r="I42" s="64">
        <f t="shared" si="15"/>
        <v>0</v>
      </c>
      <c r="J42" s="64">
        <f t="shared" si="16"/>
        <v>2800000</v>
      </c>
      <c r="K42" s="65">
        <f t="shared" si="17"/>
        <v>1</v>
      </c>
      <c r="L42" s="65">
        <f t="shared" si="18"/>
        <v>-1</v>
      </c>
      <c r="M42" s="65">
        <f t="shared" si="19"/>
        <v>-1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75651773.370000005</v>
      </c>
      <c r="E44" s="6">
        <f t="shared" ref="E44:J44" si="20">+E16+E18+E21+E39+E42</f>
        <v>75651773.370000005</v>
      </c>
      <c r="F44" s="6">
        <f t="shared" si="20"/>
        <v>0</v>
      </c>
      <c r="G44" s="6">
        <f t="shared" si="20"/>
        <v>15278940.91</v>
      </c>
      <c r="H44" s="6">
        <f t="shared" si="20"/>
        <v>0</v>
      </c>
      <c r="I44" s="6">
        <f t="shared" si="20"/>
        <v>15278940.91</v>
      </c>
      <c r="J44" s="6">
        <f t="shared" si="20"/>
        <v>60372832.459999993</v>
      </c>
      <c r="K44" s="38">
        <f t="shared" ref="K44:K90" si="21">IF(E44=0,"NA",J44/E44)</f>
        <v>0.7980359186654713</v>
      </c>
      <c r="L44" s="38">
        <f>IF(E44=0,"NA",(  ( F44 - (E44/$L$6)) / (E44/$L$6)))</f>
        <v>-1</v>
      </c>
      <c r="M44" s="38">
        <f>IF(E44=0,"NA",(  ( G44 - ($M$6*(E44/12))) / ($M$6*(E44/12))))</f>
        <v>-0.51528620479713161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270</v>
      </c>
      <c r="B46" s="51" t="s">
        <v>158</v>
      </c>
      <c r="C46" s="51" t="s">
        <v>159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22">SUM(G46:H46)</f>
        <v>0</v>
      </c>
      <c r="J46" s="56">
        <f t="shared" ref="J46:J48" si="23">E46-I46</f>
        <v>0</v>
      </c>
      <c r="K46" s="57" t="str">
        <f t="shared" ref="K46:K48" si="24">IF(E46=0,"NA",J46/E46)</f>
        <v>NA</v>
      </c>
      <c r="L46" s="57" t="str">
        <f t="shared" ref="L46:L48" si="25">IF(E46=0,"NA",(  ( F46 - (E46/$L$6)) / (E46/$L$6)))</f>
        <v>NA</v>
      </c>
      <c r="M46" s="57" t="str">
        <f t="shared" ref="M46:M48" si="26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193</v>
      </c>
      <c r="C47" s="51" t="s">
        <v>194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22"/>
        <v>0</v>
      </c>
      <c r="J47" s="56">
        <f t="shared" si="23"/>
        <v>0</v>
      </c>
      <c r="K47" s="57" t="str">
        <f t="shared" si="24"/>
        <v>NA</v>
      </c>
      <c r="L47" s="57" t="str">
        <f t="shared" si="25"/>
        <v>NA</v>
      </c>
      <c r="M47" s="57" t="str">
        <f t="shared" si="26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464</v>
      </c>
      <c r="C48" s="51" t="s">
        <v>465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2"/>
        <v>0</v>
      </c>
      <c r="J48" s="56">
        <f t="shared" si="23"/>
        <v>0</v>
      </c>
      <c r="K48" s="57" t="str">
        <f t="shared" si="24"/>
        <v>NA</v>
      </c>
      <c r="L48" s="57" t="str">
        <f t="shared" si="25"/>
        <v>NA</v>
      </c>
      <c r="M48" s="57" t="str">
        <f t="shared" si="26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308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78" si="27">SUM(G49:H49)</f>
        <v>0</v>
      </c>
      <c r="J49" s="64">
        <f t="shared" ref="J49:J78" si="28">E49-I49</f>
        <v>0</v>
      </c>
      <c r="K49" s="65" t="str">
        <f t="shared" ref="K49:K78" si="29">IF(E49=0,"NA",J49/E49)</f>
        <v>NA</v>
      </c>
      <c r="L49" s="65" t="str">
        <f t="shared" ref="L49:L78" si="30">IF(E49=0,"NA",(  ( F49 - (E49/$L$6)) / (E49/$L$6)))</f>
        <v>NA</v>
      </c>
      <c r="M49" s="65" t="str">
        <f t="shared" ref="M49:M78" si="31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315</v>
      </c>
      <c r="B50" s="51" t="s">
        <v>316</v>
      </c>
      <c r="C50" s="51" t="s">
        <v>317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27"/>
        <v>0</v>
      </c>
      <c r="J50" s="56">
        <f t="shared" si="28"/>
        <v>0</v>
      </c>
      <c r="K50" s="57" t="str">
        <f t="shared" si="29"/>
        <v>NA</v>
      </c>
      <c r="L50" s="57" t="str">
        <f t="shared" si="30"/>
        <v>NA</v>
      </c>
      <c r="M50" s="57" t="str">
        <f t="shared" si="31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132</v>
      </c>
      <c r="C51" s="51" t="s">
        <v>133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7"/>
        <v>0</v>
      </c>
      <c r="J51" s="56">
        <f t="shared" si="28"/>
        <v>0</v>
      </c>
      <c r="K51" s="57" t="str">
        <f t="shared" si="29"/>
        <v>NA</v>
      </c>
      <c r="L51" s="57" t="str">
        <f t="shared" si="30"/>
        <v>NA</v>
      </c>
      <c r="M51" s="57" t="str">
        <f t="shared" si="31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142</v>
      </c>
      <c r="C52" s="51" t="s">
        <v>143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65" si="32">SUM(G52:H52)</f>
        <v>0</v>
      </c>
      <c r="J52" s="56">
        <f t="shared" ref="J52:J65" si="33">E52-I52</f>
        <v>0</v>
      </c>
      <c r="K52" s="57" t="str">
        <f t="shared" ref="K52:K65" si="34">IF(E52=0,"NA",J52/E52)</f>
        <v>NA</v>
      </c>
      <c r="L52" s="57" t="str">
        <f t="shared" ref="L52:L65" si="35">IF(E52=0,"NA",(  ( F52 - (E52/$L$6)) / (E52/$L$6)))</f>
        <v>NA</v>
      </c>
      <c r="M52" s="57" t="str">
        <f t="shared" ref="M52:M65" si="36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156</v>
      </c>
      <c r="C53" s="51" t="s">
        <v>157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32"/>
        <v>0</v>
      </c>
      <c r="J53" s="56">
        <f t="shared" si="33"/>
        <v>0</v>
      </c>
      <c r="K53" s="57" t="str">
        <f t="shared" si="34"/>
        <v>NA</v>
      </c>
      <c r="L53" s="57" t="str">
        <f t="shared" si="35"/>
        <v>NA</v>
      </c>
      <c r="M53" s="57" t="str">
        <f t="shared" si="36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322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32"/>
        <v>0</v>
      </c>
      <c r="J54" s="64">
        <f t="shared" si="33"/>
        <v>0</v>
      </c>
      <c r="K54" s="65" t="str">
        <f t="shared" si="34"/>
        <v>NA</v>
      </c>
      <c r="L54" s="65" t="str">
        <f t="shared" si="35"/>
        <v>NA</v>
      </c>
      <c r="M54" s="65" t="str">
        <f t="shared" si="36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401</v>
      </c>
      <c r="B55" s="51" t="s">
        <v>105</v>
      </c>
      <c r="C55" s="51" t="s">
        <v>104</v>
      </c>
      <c r="D55" s="56"/>
      <c r="E55" s="56"/>
      <c r="F55" s="56">
        <v>0</v>
      </c>
      <c r="G55" s="56">
        <v>0</v>
      </c>
      <c r="H55" s="56">
        <v>0</v>
      </c>
      <c r="I55" s="56">
        <f t="shared" si="32"/>
        <v>0</v>
      </c>
      <c r="J55" s="56">
        <f t="shared" si="33"/>
        <v>0</v>
      </c>
      <c r="K55" s="57" t="str">
        <f t="shared" si="34"/>
        <v>NA</v>
      </c>
      <c r="L55" s="57" t="str">
        <f t="shared" si="35"/>
        <v>NA</v>
      </c>
      <c r="M55" s="57" t="str">
        <f t="shared" si="36"/>
        <v>NA</v>
      </c>
      <c r="R55" s="53"/>
      <c r="S55" s="53"/>
      <c r="T55" s="53"/>
      <c r="U55" s="53"/>
      <c r="V55" s="53"/>
    </row>
    <row r="56" spans="1:22" s="51" customFormat="1" x14ac:dyDescent="0.2">
      <c r="B56" s="51" t="s">
        <v>118</v>
      </c>
      <c r="C56" s="51" t="s">
        <v>119</v>
      </c>
      <c r="D56" s="56">
        <v>96678.28</v>
      </c>
      <c r="E56" s="56">
        <v>96678.28</v>
      </c>
      <c r="F56" s="56">
        <v>6035.96</v>
      </c>
      <c r="G56" s="56">
        <v>49421.17</v>
      </c>
      <c r="H56" s="56">
        <v>0</v>
      </c>
      <c r="I56" s="56">
        <f t="shared" si="32"/>
        <v>49421.17</v>
      </c>
      <c r="J56" s="56">
        <f t="shared" si="33"/>
        <v>47257.11</v>
      </c>
      <c r="K56" s="57">
        <f t="shared" si="34"/>
        <v>0.48880793079893436</v>
      </c>
      <c r="L56" s="57">
        <f t="shared" si="35"/>
        <v>-0.93756653511005772</v>
      </c>
      <c r="M56" s="57">
        <f t="shared" si="36"/>
        <v>0.22686096608255743</v>
      </c>
      <c r="R56" s="53"/>
      <c r="S56" s="53"/>
      <c r="T56" s="53"/>
      <c r="U56" s="53"/>
      <c r="V56" s="53"/>
    </row>
    <row r="57" spans="1:22" s="51" customFormat="1" x14ac:dyDescent="0.2">
      <c r="B57" s="51" t="s">
        <v>318</v>
      </c>
      <c r="C57" s="51" t="s">
        <v>319</v>
      </c>
      <c r="D57" s="56"/>
      <c r="E57" s="56"/>
      <c r="F57" s="56">
        <v>0</v>
      </c>
      <c r="G57" s="56">
        <v>0</v>
      </c>
      <c r="H57" s="56">
        <v>0</v>
      </c>
      <c r="I57" s="56">
        <f t="shared" si="32"/>
        <v>0</v>
      </c>
      <c r="J57" s="56">
        <f t="shared" si="33"/>
        <v>0</v>
      </c>
      <c r="K57" s="57" t="str">
        <f t="shared" si="34"/>
        <v>NA</v>
      </c>
      <c r="L57" s="57" t="str">
        <f t="shared" si="35"/>
        <v>NA</v>
      </c>
      <c r="M57" s="57" t="str">
        <f t="shared" si="36"/>
        <v>NA</v>
      </c>
      <c r="R57" s="53"/>
      <c r="S57" s="53"/>
      <c r="T57" s="53"/>
      <c r="U57" s="53"/>
      <c r="V57" s="53"/>
    </row>
    <row r="58" spans="1:22" s="51" customFormat="1" x14ac:dyDescent="0.2">
      <c r="B58" s="51" t="s">
        <v>467</v>
      </c>
      <c r="C58" s="51" t="s">
        <v>468</v>
      </c>
      <c r="D58" s="56">
        <v>20215024.330000006</v>
      </c>
      <c r="E58" s="56">
        <v>20215024.330000006</v>
      </c>
      <c r="F58" s="56">
        <v>1351704.4000000011</v>
      </c>
      <c r="G58" s="56">
        <v>4717284.8800000008</v>
      </c>
      <c r="H58" s="56">
        <v>0</v>
      </c>
      <c r="I58" s="56">
        <f t="shared" si="32"/>
        <v>4717284.8800000008</v>
      </c>
      <c r="J58" s="56">
        <f t="shared" si="33"/>
        <v>15497739.450000005</v>
      </c>
      <c r="K58" s="57">
        <f t="shared" si="34"/>
        <v>0.76664461031593523</v>
      </c>
      <c r="L58" s="57">
        <f t="shared" si="35"/>
        <v>-0.93313367434369043</v>
      </c>
      <c r="M58" s="57">
        <f t="shared" si="36"/>
        <v>-0.43994706475824463</v>
      </c>
      <c r="R58" s="53"/>
      <c r="S58" s="53"/>
      <c r="T58" s="53"/>
      <c r="U58" s="53"/>
      <c r="V58" s="53"/>
    </row>
    <row r="59" spans="1:22" s="51" customFormat="1" x14ac:dyDescent="0.2">
      <c r="B59" s="51" t="s">
        <v>130</v>
      </c>
      <c r="C59" s="51" t="s">
        <v>131</v>
      </c>
      <c r="D59" s="56">
        <v>2038478.68</v>
      </c>
      <c r="E59" s="56">
        <v>2038478.68</v>
      </c>
      <c r="F59" s="56">
        <v>66743.039999999994</v>
      </c>
      <c r="G59" s="56">
        <v>559866.02</v>
      </c>
      <c r="H59" s="56">
        <v>0</v>
      </c>
      <c r="I59" s="56">
        <f t="shared" si="32"/>
        <v>559866.02</v>
      </c>
      <c r="J59" s="56">
        <f t="shared" si="33"/>
        <v>1478612.66</v>
      </c>
      <c r="K59" s="57">
        <f t="shared" si="34"/>
        <v>0.72535105444418968</v>
      </c>
      <c r="L59" s="57">
        <f t="shared" si="35"/>
        <v>-0.96725840664666651</v>
      </c>
      <c r="M59" s="57">
        <f t="shared" si="36"/>
        <v>-0.34084253066605535</v>
      </c>
      <c r="R59" s="53"/>
      <c r="S59" s="53"/>
      <c r="T59" s="53"/>
      <c r="U59" s="53"/>
      <c r="V59" s="53"/>
    </row>
    <row r="60" spans="1:22" s="51" customFormat="1" x14ac:dyDescent="0.2">
      <c r="B60" s="51" t="s">
        <v>233</v>
      </c>
      <c r="C60" s="51" t="s">
        <v>234</v>
      </c>
      <c r="D60" s="56">
        <v>178653</v>
      </c>
      <c r="E60" s="56">
        <v>178653</v>
      </c>
      <c r="F60" s="56">
        <v>0</v>
      </c>
      <c r="G60" s="56">
        <v>0</v>
      </c>
      <c r="H60" s="56">
        <v>0</v>
      </c>
      <c r="I60" s="56">
        <f t="shared" si="32"/>
        <v>0</v>
      </c>
      <c r="J60" s="56">
        <f t="shared" si="33"/>
        <v>178653</v>
      </c>
      <c r="K60" s="57">
        <f t="shared" si="34"/>
        <v>1</v>
      </c>
      <c r="L60" s="57">
        <f t="shared" si="35"/>
        <v>-1</v>
      </c>
      <c r="M60" s="57">
        <f t="shared" si="36"/>
        <v>-1</v>
      </c>
      <c r="R60" s="53"/>
      <c r="S60" s="53"/>
      <c r="T60" s="53"/>
      <c r="U60" s="53"/>
      <c r="V60" s="53"/>
    </row>
    <row r="61" spans="1:22" s="51" customFormat="1" x14ac:dyDescent="0.2">
      <c r="B61" s="51" t="s">
        <v>132</v>
      </c>
      <c r="C61" s="51" t="s">
        <v>133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f t="shared" si="32"/>
        <v>0</v>
      </c>
      <c r="J61" s="56">
        <f t="shared" si="33"/>
        <v>0</v>
      </c>
      <c r="K61" s="57" t="str">
        <f t="shared" si="34"/>
        <v>NA</v>
      </c>
      <c r="L61" s="57" t="str">
        <f t="shared" si="35"/>
        <v>NA</v>
      </c>
      <c r="M61" s="57" t="str">
        <f t="shared" si="36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138</v>
      </c>
      <c r="C62" s="51" t="s">
        <v>139</v>
      </c>
      <c r="D62" s="56">
        <v>10972968.75</v>
      </c>
      <c r="E62" s="56">
        <v>10972968.75</v>
      </c>
      <c r="F62" s="56">
        <v>343345.83</v>
      </c>
      <c r="G62" s="56">
        <v>1041208.41</v>
      </c>
      <c r="H62" s="56">
        <v>0</v>
      </c>
      <c r="I62" s="56">
        <f t="shared" si="32"/>
        <v>1041208.41</v>
      </c>
      <c r="J62" s="56">
        <f t="shared" si="33"/>
        <v>9931760.3399999999</v>
      </c>
      <c r="K62" s="57">
        <f t="shared" si="34"/>
        <v>0.90511151232431974</v>
      </c>
      <c r="L62" s="57">
        <f t="shared" si="35"/>
        <v>-0.96870985074116789</v>
      </c>
      <c r="M62" s="57">
        <f t="shared" si="36"/>
        <v>-0.77226762957836725</v>
      </c>
      <c r="R62" s="53"/>
      <c r="S62" s="53"/>
      <c r="T62" s="53"/>
      <c r="U62" s="53"/>
      <c r="V62" s="53"/>
    </row>
    <row r="63" spans="1:22" s="51" customFormat="1" x14ac:dyDescent="0.2">
      <c r="B63" s="51" t="s">
        <v>140</v>
      </c>
      <c r="C63" s="51" t="s">
        <v>141</v>
      </c>
      <c r="D63" s="56">
        <v>0</v>
      </c>
      <c r="E63" s="56">
        <v>0</v>
      </c>
      <c r="F63" s="56">
        <v>1136.23</v>
      </c>
      <c r="G63" s="56">
        <v>3566.29</v>
      </c>
      <c r="H63" s="56">
        <v>0</v>
      </c>
      <c r="I63" s="56">
        <f t="shared" si="32"/>
        <v>3566.29</v>
      </c>
      <c r="J63" s="56">
        <f t="shared" si="33"/>
        <v>-3566.29</v>
      </c>
      <c r="K63" s="57" t="str">
        <f t="shared" si="34"/>
        <v>NA</v>
      </c>
      <c r="L63" s="57" t="str">
        <f t="shared" si="35"/>
        <v>NA</v>
      </c>
      <c r="M63" s="57" t="str">
        <f t="shared" si="36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142</v>
      </c>
      <c r="C64" s="51" t="s">
        <v>143</v>
      </c>
      <c r="D64" s="56">
        <v>4332477.3400000017</v>
      </c>
      <c r="E64" s="56">
        <v>4332477.3400000017</v>
      </c>
      <c r="F64" s="56">
        <v>102975.05999999997</v>
      </c>
      <c r="G64" s="56">
        <v>382570.33999999985</v>
      </c>
      <c r="H64" s="56">
        <v>0</v>
      </c>
      <c r="I64" s="56">
        <f t="shared" si="32"/>
        <v>382570.33999999985</v>
      </c>
      <c r="J64" s="56">
        <f t="shared" si="33"/>
        <v>3949907.0000000019</v>
      </c>
      <c r="K64" s="57">
        <f t="shared" si="34"/>
        <v>0.91169709383869513</v>
      </c>
      <c r="L64" s="57">
        <f t="shared" si="35"/>
        <v>-0.9762318295241218</v>
      </c>
      <c r="M64" s="57">
        <f t="shared" si="36"/>
        <v>-0.78807302521286837</v>
      </c>
      <c r="R64" s="53"/>
      <c r="S64" s="53"/>
      <c r="T64" s="53"/>
      <c r="U64" s="53"/>
      <c r="V64" s="53"/>
    </row>
    <row r="65" spans="2:22" s="51" customFormat="1" x14ac:dyDescent="0.2">
      <c r="B65" s="51" t="s">
        <v>144</v>
      </c>
      <c r="C65" s="51" t="s">
        <v>145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f t="shared" si="32"/>
        <v>0</v>
      </c>
      <c r="J65" s="56">
        <f t="shared" si="33"/>
        <v>0</v>
      </c>
      <c r="K65" s="57" t="str">
        <f t="shared" si="34"/>
        <v>NA</v>
      </c>
      <c r="L65" s="57" t="str">
        <f t="shared" si="35"/>
        <v>NA</v>
      </c>
      <c r="M65" s="57" t="str">
        <f t="shared" si="36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146</v>
      </c>
      <c r="C66" s="51" t="s">
        <v>147</v>
      </c>
      <c r="D66" s="56">
        <v>0</v>
      </c>
      <c r="E66" s="56">
        <v>0</v>
      </c>
      <c r="F66" s="56">
        <v>0</v>
      </c>
      <c r="G66" s="56">
        <v>189984.94</v>
      </c>
      <c r="H66" s="56">
        <v>0</v>
      </c>
      <c r="I66" s="56">
        <f t="shared" si="27"/>
        <v>189984.94</v>
      </c>
      <c r="J66" s="56">
        <f t="shared" si="28"/>
        <v>-189984.94</v>
      </c>
      <c r="K66" s="57" t="str">
        <f t="shared" si="29"/>
        <v>NA</v>
      </c>
      <c r="L66" s="57" t="str">
        <f t="shared" si="30"/>
        <v>NA</v>
      </c>
      <c r="M66" s="57" t="str">
        <f t="shared" si="31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154</v>
      </c>
      <c r="C67" s="51" t="s">
        <v>155</v>
      </c>
      <c r="D67" s="56">
        <v>0</v>
      </c>
      <c r="E67" s="56">
        <v>0</v>
      </c>
      <c r="F67" s="56">
        <v>448.18</v>
      </c>
      <c r="G67" s="56">
        <v>1347</v>
      </c>
      <c r="H67" s="56">
        <v>0</v>
      </c>
      <c r="I67" s="56">
        <f t="shared" si="27"/>
        <v>1347</v>
      </c>
      <c r="J67" s="56">
        <f t="shared" si="28"/>
        <v>-1347</v>
      </c>
      <c r="K67" s="57" t="str">
        <f t="shared" si="29"/>
        <v>NA</v>
      </c>
      <c r="L67" s="57" t="str">
        <f t="shared" si="30"/>
        <v>NA</v>
      </c>
      <c r="M67" s="57" t="str">
        <f t="shared" si="31"/>
        <v>NA</v>
      </c>
      <c r="R67" s="53"/>
      <c r="S67" s="53"/>
      <c r="T67" s="53"/>
      <c r="U67" s="53"/>
      <c r="V67" s="53"/>
    </row>
    <row r="68" spans="2:22" s="51" customFormat="1" x14ac:dyDescent="0.2">
      <c r="B68" s="51" t="s">
        <v>156</v>
      </c>
      <c r="C68" s="51" t="s">
        <v>157</v>
      </c>
      <c r="D68" s="56">
        <v>579436.92000000004</v>
      </c>
      <c r="E68" s="56">
        <v>579436.92000000004</v>
      </c>
      <c r="F68" s="56">
        <v>95200.329999999987</v>
      </c>
      <c r="G68" s="56">
        <v>349030.28999999992</v>
      </c>
      <c r="H68" s="56">
        <v>0</v>
      </c>
      <c r="I68" s="56">
        <f t="shared" si="27"/>
        <v>349030.28999999992</v>
      </c>
      <c r="J68" s="56">
        <f t="shared" si="28"/>
        <v>230406.63000000012</v>
      </c>
      <c r="K68" s="57">
        <f t="shared" si="29"/>
        <v>0.39763884910889025</v>
      </c>
      <c r="L68" s="57">
        <f t="shared" si="30"/>
        <v>-0.83570199496435271</v>
      </c>
      <c r="M68" s="57">
        <f t="shared" si="31"/>
        <v>0.44566676213866341</v>
      </c>
      <c r="R68" s="53"/>
      <c r="S68" s="53"/>
      <c r="T68" s="53"/>
      <c r="U68" s="53"/>
      <c r="V68" s="53"/>
    </row>
    <row r="69" spans="2:22" s="51" customFormat="1" x14ac:dyDescent="0.2">
      <c r="B69" s="51" t="s">
        <v>158</v>
      </c>
      <c r="C69" s="51" t="s">
        <v>159</v>
      </c>
      <c r="D69" s="56">
        <v>374660</v>
      </c>
      <c r="E69" s="56">
        <v>374660</v>
      </c>
      <c r="F69" s="56">
        <v>0</v>
      </c>
      <c r="G69" s="56">
        <v>0</v>
      </c>
      <c r="H69" s="56">
        <v>0</v>
      </c>
      <c r="I69" s="56">
        <f t="shared" si="27"/>
        <v>0</v>
      </c>
      <c r="J69" s="56">
        <f t="shared" si="28"/>
        <v>374660</v>
      </c>
      <c r="K69" s="57">
        <f t="shared" si="29"/>
        <v>1</v>
      </c>
      <c r="L69" s="57">
        <f t="shared" si="30"/>
        <v>-1</v>
      </c>
      <c r="M69" s="57">
        <f t="shared" si="31"/>
        <v>-1</v>
      </c>
      <c r="R69" s="53"/>
      <c r="S69" s="53"/>
      <c r="T69" s="53"/>
      <c r="U69" s="53"/>
      <c r="V69" s="53"/>
    </row>
    <row r="70" spans="2:22" s="51" customFormat="1" x14ac:dyDescent="0.2">
      <c r="B70" s="51" t="s">
        <v>166</v>
      </c>
      <c r="C70" s="51" t="s">
        <v>167</v>
      </c>
      <c r="D70" s="56">
        <v>300000</v>
      </c>
      <c r="E70" s="56">
        <v>300000</v>
      </c>
      <c r="F70" s="56">
        <v>0</v>
      </c>
      <c r="G70" s="56">
        <v>81536.240000000005</v>
      </c>
      <c r="H70" s="56">
        <v>5141.72</v>
      </c>
      <c r="I70" s="56">
        <f t="shared" si="27"/>
        <v>86677.96</v>
      </c>
      <c r="J70" s="56">
        <f t="shared" si="28"/>
        <v>213322.03999999998</v>
      </c>
      <c r="K70" s="57">
        <f t="shared" si="29"/>
        <v>0.7110734666666666</v>
      </c>
      <c r="L70" s="57">
        <f t="shared" si="30"/>
        <v>-1</v>
      </c>
      <c r="M70" s="57">
        <f t="shared" si="31"/>
        <v>-0.34771007999999998</v>
      </c>
      <c r="R70" s="53"/>
      <c r="S70" s="53"/>
      <c r="T70" s="53"/>
      <c r="U70" s="53"/>
      <c r="V70" s="53"/>
    </row>
    <row r="71" spans="2:22" s="51" customFormat="1" x14ac:dyDescent="0.2">
      <c r="B71" s="51" t="s">
        <v>241</v>
      </c>
      <c r="C71" s="51" t="s">
        <v>242</v>
      </c>
      <c r="D71" s="56">
        <v>108160.9</v>
      </c>
      <c r="E71" s="56">
        <v>108160.9</v>
      </c>
      <c r="F71" s="56">
        <v>0</v>
      </c>
      <c r="G71" s="56">
        <v>95911</v>
      </c>
      <c r="H71" s="56">
        <v>2337.52</v>
      </c>
      <c r="I71" s="56">
        <f t="shared" si="27"/>
        <v>98248.52</v>
      </c>
      <c r="J71" s="56">
        <f t="shared" si="28"/>
        <v>9912.3799999999901</v>
      </c>
      <c r="K71" s="57">
        <f t="shared" si="29"/>
        <v>9.1644762571317276E-2</v>
      </c>
      <c r="L71" s="57">
        <f t="shared" si="30"/>
        <v>-1</v>
      </c>
      <c r="M71" s="57">
        <f t="shared" si="31"/>
        <v>1.1281849540822979</v>
      </c>
      <c r="R71" s="53"/>
      <c r="S71" s="53"/>
      <c r="T71" s="53"/>
      <c r="U71" s="53"/>
      <c r="V71" s="53"/>
    </row>
    <row r="72" spans="2:22" s="51" customFormat="1" x14ac:dyDescent="0.2">
      <c r="B72" s="51" t="s">
        <v>168</v>
      </c>
      <c r="C72" s="51" t="s">
        <v>169</v>
      </c>
      <c r="D72" s="56">
        <v>300000</v>
      </c>
      <c r="E72" s="56">
        <v>300000</v>
      </c>
      <c r="F72" s="56">
        <v>0</v>
      </c>
      <c r="G72" s="56">
        <v>129744.87</v>
      </c>
      <c r="H72" s="56">
        <v>110718.31</v>
      </c>
      <c r="I72" s="56">
        <f t="shared" si="27"/>
        <v>240463.18</v>
      </c>
      <c r="J72" s="56">
        <f t="shared" si="28"/>
        <v>59536.820000000007</v>
      </c>
      <c r="K72" s="57">
        <f t="shared" si="29"/>
        <v>0.19845606666666668</v>
      </c>
      <c r="L72" s="57">
        <f t="shared" si="30"/>
        <v>-1</v>
      </c>
      <c r="M72" s="57">
        <f t="shared" si="31"/>
        <v>3.7958959999999965E-2</v>
      </c>
      <c r="R72" s="53"/>
      <c r="S72" s="53"/>
      <c r="T72" s="53"/>
      <c r="U72" s="53"/>
      <c r="V72" s="53"/>
    </row>
    <row r="73" spans="2:22" s="51" customFormat="1" x14ac:dyDescent="0.2">
      <c r="B73" s="51" t="s">
        <v>170</v>
      </c>
      <c r="C73" s="51" t="s">
        <v>171</v>
      </c>
      <c r="D73" s="56">
        <v>55000</v>
      </c>
      <c r="E73" s="56">
        <v>55000</v>
      </c>
      <c r="F73" s="56">
        <v>0</v>
      </c>
      <c r="G73" s="56">
        <v>14768.26</v>
      </c>
      <c r="H73" s="56">
        <v>18018.259999999998</v>
      </c>
      <c r="I73" s="56">
        <f t="shared" si="27"/>
        <v>32786.519999999997</v>
      </c>
      <c r="J73" s="56">
        <f t="shared" si="28"/>
        <v>22213.480000000003</v>
      </c>
      <c r="K73" s="57">
        <f t="shared" si="29"/>
        <v>0.4038814545454546</v>
      </c>
      <c r="L73" s="57">
        <f t="shared" si="30"/>
        <v>-1</v>
      </c>
      <c r="M73" s="57">
        <f t="shared" si="31"/>
        <v>-0.35556683636363628</v>
      </c>
      <c r="R73" s="53"/>
      <c r="S73" s="53"/>
      <c r="T73" s="53"/>
      <c r="U73" s="53"/>
      <c r="V73" s="53"/>
    </row>
    <row r="74" spans="2:22" s="51" customFormat="1" x14ac:dyDescent="0.2">
      <c r="B74" s="51" t="s">
        <v>180</v>
      </c>
      <c r="C74" s="51" t="s">
        <v>181</v>
      </c>
      <c r="D74" s="56">
        <v>150000</v>
      </c>
      <c r="E74" s="56">
        <v>150000</v>
      </c>
      <c r="F74" s="56">
        <v>0</v>
      </c>
      <c r="G74" s="56">
        <v>4500.04</v>
      </c>
      <c r="H74" s="56">
        <v>0</v>
      </c>
      <c r="I74" s="56">
        <f t="shared" si="27"/>
        <v>4500.04</v>
      </c>
      <c r="J74" s="56">
        <f t="shared" si="28"/>
        <v>145499.96</v>
      </c>
      <c r="K74" s="57">
        <f t="shared" si="29"/>
        <v>0.96999973333333323</v>
      </c>
      <c r="L74" s="57">
        <f t="shared" si="30"/>
        <v>-1</v>
      </c>
      <c r="M74" s="57">
        <f t="shared" si="31"/>
        <v>-0.92799935999999994</v>
      </c>
      <c r="R74" s="53"/>
      <c r="S74" s="53"/>
      <c r="T74" s="53"/>
      <c r="U74" s="53"/>
      <c r="V74" s="53"/>
    </row>
    <row r="75" spans="2:22" s="51" customFormat="1" x14ac:dyDescent="0.2">
      <c r="B75" s="51" t="s">
        <v>184</v>
      </c>
      <c r="C75" s="51" t="s">
        <v>185</v>
      </c>
      <c r="D75" s="56">
        <v>300400</v>
      </c>
      <c r="E75" s="56">
        <v>300400</v>
      </c>
      <c r="F75" s="56">
        <v>0</v>
      </c>
      <c r="G75" s="56">
        <v>65853.56</v>
      </c>
      <c r="H75" s="56">
        <v>96658.29</v>
      </c>
      <c r="I75" s="56">
        <f t="shared" si="27"/>
        <v>162511.84999999998</v>
      </c>
      <c r="J75" s="56">
        <f t="shared" si="28"/>
        <v>137888.15000000002</v>
      </c>
      <c r="K75" s="57">
        <f t="shared" si="29"/>
        <v>0.45901514647137159</v>
      </c>
      <c r="L75" s="57">
        <f t="shared" si="30"/>
        <v>-1</v>
      </c>
      <c r="M75" s="57">
        <f t="shared" si="31"/>
        <v>-0.47387302263648468</v>
      </c>
      <c r="R75" s="53"/>
      <c r="S75" s="53"/>
      <c r="T75" s="53"/>
      <c r="U75" s="53"/>
      <c r="V75" s="53"/>
    </row>
    <row r="76" spans="2:22" s="51" customFormat="1" x14ac:dyDescent="0.2">
      <c r="B76" s="51" t="s">
        <v>186</v>
      </c>
      <c r="C76" s="51" t="s">
        <v>187</v>
      </c>
      <c r="D76" s="56">
        <v>3580446.32</v>
      </c>
      <c r="E76" s="56">
        <v>3580446.32</v>
      </c>
      <c r="F76" s="56">
        <v>79497.11</v>
      </c>
      <c r="G76" s="56">
        <v>794158.56000000017</v>
      </c>
      <c r="H76" s="56">
        <v>1043652.01</v>
      </c>
      <c r="I76" s="56">
        <f t="shared" si="27"/>
        <v>1837810.5700000003</v>
      </c>
      <c r="J76" s="56">
        <f t="shared" si="28"/>
        <v>1742635.7499999995</v>
      </c>
      <c r="K76" s="57">
        <f t="shared" si="29"/>
        <v>0.48670908435795224</v>
      </c>
      <c r="L76" s="57">
        <f t="shared" si="30"/>
        <v>-0.97779687142467764</v>
      </c>
      <c r="M76" s="57">
        <f t="shared" si="31"/>
        <v>-0.46766956584340008</v>
      </c>
      <c r="R76" s="53"/>
      <c r="S76" s="53"/>
      <c r="T76" s="53"/>
      <c r="U76" s="53"/>
      <c r="V76" s="53"/>
    </row>
    <row r="77" spans="2:22" s="51" customFormat="1" x14ac:dyDescent="0.2">
      <c r="B77" s="51" t="s">
        <v>189</v>
      </c>
      <c r="C77" s="51" t="s">
        <v>190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27"/>
        <v>0</v>
      </c>
      <c r="J77" s="56">
        <f t="shared" si="28"/>
        <v>0</v>
      </c>
      <c r="K77" s="57" t="str">
        <f t="shared" si="29"/>
        <v>NA</v>
      </c>
      <c r="L77" s="57" t="str">
        <f t="shared" si="30"/>
        <v>NA</v>
      </c>
      <c r="M77" s="57" t="str">
        <f t="shared" si="31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193</v>
      </c>
      <c r="C78" s="51" t="s">
        <v>194</v>
      </c>
      <c r="D78" s="56">
        <v>290409</v>
      </c>
      <c r="E78" s="56">
        <v>290409</v>
      </c>
      <c r="F78" s="56">
        <v>177.79</v>
      </c>
      <c r="G78" s="56">
        <v>140761.51999999999</v>
      </c>
      <c r="H78" s="56">
        <v>0</v>
      </c>
      <c r="I78" s="56">
        <f t="shared" si="27"/>
        <v>140761.51999999999</v>
      </c>
      <c r="J78" s="56">
        <f t="shared" si="28"/>
        <v>149647.48000000001</v>
      </c>
      <c r="K78" s="57">
        <f t="shared" si="29"/>
        <v>0.51529904376241786</v>
      </c>
      <c r="L78" s="57">
        <f t="shared" si="30"/>
        <v>-0.99938779445540604</v>
      </c>
      <c r="M78" s="57">
        <f t="shared" si="31"/>
        <v>0.16328229497019711</v>
      </c>
      <c r="R78" s="53"/>
      <c r="S78" s="53"/>
      <c r="T78" s="53"/>
      <c r="U78" s="53"/>
      <c r="V78" s="53"/>
    </row>
    <row r="79" spans="2:22" s="51" customFormat="1" x14ac:dyDescent="0.2">
      <c r="B79" s="51" t="s">
        <v>197</v>
      </c>
      <c r="C79" s="51" t="s">
        <v>198</v>
      </c>
      <c r="D79" s="56">
        <v>125000</v>
      </c>
      <c r="E79" s="56">
        <v>125000</v>
      </c>
      <c r="F79" s="56">
        <v>5844.9</v>
      </c>
      <c r="G79" s="56">
        <v>7307.05</v>
      </c>
      <c r="H79" s="56">
        <v>69281.850000000006</v>
      </c>
      <c r="I79" s="56">
        <f t="shared" ref="I79:I88" si="37">SUM(G79:H79)</f>
        <v>76588.900000000009</v>
      </c>
      <c r="J79" s="56">
        <f t="shared" ref="J79:J88" si="38">E79-I79</f>
        <v>48411.099999999991</v>
      </c>
      <c r="K79" s="57">
        <f t="shared" ref="K79:K88" si="39">IF(E79=0,"NA",J79/E79)</f>
        <v>0.38728879999999993</v>
      </c>
      <c r="L79" s="57">
        <f t="shared" ref="L79:L88" si="40">IF(E79=0,"NA",(  ( F79 - (E79/$L$6)) / (E79/$L$6)))</f>
        <v>-0.9532408</v>
      </c>
      <c r="M79" s="57">
        <f t="shared" ref="M79:M88" si="41">IF(E79=0,"NA",(  ( G79 - ($M$6*(E79/12))) / ($M$6*(E79/12))))</f>
        <v>-0.85970463999999991</v>
      </c>
      <c r="R79" s="53"/>
      <c r="S79" s="53"/>
      <c r="T79" s="53"/>
      <c r="U79" s="53"/>
      <c r="V79" s="53"/>
    </row>
    <row r="80" spans="2:22" s="51" customFormat="1" x14ac:dyDescent="0.2">
      <c r="B80" s="51" t="s">
        <v>469</v>
      </c>
      <c r="C80" s="51" t="s">
        <v>470</v>
      </c>
      <c r="D80" s="56">
        <v>25150230.050000001</v>
      </c>
      <c r="E80" s="56">
        <v>25150230.050000001</v>
      </c>
      <c r="F80" s="56">
        <v>1392201.27</v>
      </c>
      <c r="G80" s="56">
        <v>9764222.6099999975</v>
      </c>
      <c r="H80" s="56">
        <v>8212060.5300000003</v>
      </c>
      <c r="I80" s="56">
        <f t="shared" si="37"/>
        <v>17976283.139999997</v>
      </c>
      <c r="J80" s="56">
        <f t="shared" si="38"/>
        <v>7173946.9100000039</v>
      </c>
      <c r="K80" s="57">
        <f t="shared" si="39"/>
        <v>0.28524378885353391</v>
      </c>
      <c r="L80" s="57">
        <f t="shared" si="40"/>
        <v>-0.94464459103426768</v>
      </c>
      <c r="M80" s="57">
        <f t="shared" si="41"/>
        <v>-6.8233800748077347E-2</v>
      </c>
      <c r="R80" s="53"/>
      <c r="S80" s="53"/>
      <c r="T80" s="53"/>
      <c r="U80" s="53"/>
      <c r="V80" s="53"/>
    </row>
    <row r="81" spans="1:23" s="51" customFormat="1" x14ac:dyDescent="0.2">
      <c r="B81" s="51" t="s">
        <v>471</v>
      </c>
      <c r="C81" s="51" t="s">
        <v>472</v>
      </c>
      <c r="D81" s="56">
        <v>4628750</v>
      </c>
      <c r="E81" s="56">
        <v>4628750</v>
      </c>
      <c r="F81" s="56">
        <v>0</v>
      </c>
      <c r="G81" s="56">
        <v>1273972.81</v>
      </c>
      <c r="H81" s="56">
        <v>617883.52</v>
      </c>
      <c r="I81" s="56">
        <f t="shared" si="37"/>
        <v>1891856.33</v>
      </c>
      <c r="J81" s="56">
        <f t="shared" si="38"/>
        <v>2736893.67</v>
      </c>
      <c r="K81" s="57">
        <f t="shared" si="39"/>
        <v>0.59128137618147447</v>
      </c>
      <c r="L81" s="57">
        <f t="shared" si="40"/>
        <v>-1</v>
      </c>
      <c r="M81" s="57">
        <f t="shared" si="41"/>
        <v>-0.3394469902241426</v>
      </c>
      <c r="R81" s="53"/>
      <c r="S81" s="53"/>
      <c r="T81" s="53"/>
      <c r="U81" s="53"/>
      <c r="V81" s="53"/>
    </row>
    <row r="82" spans="1:23" s="51" customFormat="1" x14ac:dyDescent="0.2">
      <c r="B82" s="51" t="s">
        <v>205</v>
      </c>
      <c r="C82" s="51" t="s">
        <v>206</v>
      </c>
      <c r="D82" s="56">
        <v>4000</v>
      </c>
      <c r="E82" s="56">
        <v>4000</v>
      </c>
      <c r="F82" s="56">
        <v>0</v>
      </c>
      <c r="G82" s="56">
        <v>0</v>
      </c>
      <c r="H82" s="56">
        <v>0</v>
      </c>
      <c r="I82" s="56">
        <f t="shared" si="37"/>
        <v>0</v>
      </c>
      <c r="J82" s="56">
        <f t="shared" si="38"/>
        <v>4000</v>
      </c>
      <c r="K82" s="57">
        <f t="shared" si="39"/>
        <v>1</v>
      </c>
      <c r="L82" s="57">
        <f t="shared" si="40"/>
        <v>-1</v>
      </c>
      <c r="M82" s="57">
        <f t="shared" si="41"/>
        <v>-1</v>
      </c>
      <c r="R82" s="53"/>
      <c r="S82" s="53"/>
      <c r="T82" s="53"/>
      <c r="U82" s="53"/>
      <c r="V82" s="53"/>
    </row>
    <row r="83" spans="1:23" s="51" customFormat="1" x14ac:dyDescent="0.2">
      <c r="B83" s="51" t="s">
        <v>211</v>
      </c>
      <c r="C83" s="51" t="s">
        <v>212</v>
      </c>
      <c r="D83" s="56">
        <v>1250000</v>
      </c>
      <c r="E83" s="56">
        <v>1250000</v>
      </c>
      <c r="F83" s="56">
        <v>0</v>
      </c>
      <c r="G83" s="56">
        <v>17390.25</v>
      </c>
      <c r="H83" s="56">
        <v>13990.3</v>
      </c>
      <c r="I83" s="56">
        <f t="shared" si="37"/>
        <v>31380.55</v>
      </c>
      <c r="J83" s="56">
        <f t="shared" si="38"/>
        <v>1218619.45</v>
      </c>
      <c r="K83" s="57">
        <f t="shared" si="39"/>
        <v>0.97489555999999999</v>
      </c>
      <c r="L83" s="57">
        <f t="shared" si="40"/>
        <v>-1</v>
      </c>
      <c r="M83" s="57">
        <f t="shared" si="41"/>
        <v>-0.96661072000000003</v>
      </c>
      <c r="R83" s="53"/>
      <c r="S83" s="53"/>
      <c r="T83" s="53"/>
      <c r="U83" s="53"/>
      <c r="V83" s="53"/>
    </row>
    <row r="84" spans="1:23" s="51" customFormat="1" x14ac:dyDescent="0.2">
      <c r="B84" s="51" t="s">
        <v>215</v>
      </c>
      <c r="C84" s="51" t="s">
        <v>216</v>
      </c>
      <c r="D84" s="56">
        <v>25000</v>
      </c>
      <c r="E84" s="56">
        <v>25000</v>
      </c>
      <c r="F84" s="56">
        <v>350</v>
      </c>
      <c r="G84" s="56">
        <v>350</v>
      </c>
      <c r="H84" s="56">
        <v>0</v>
      </c>
      <c r="I84" s="56">
        <f t="shared" si="37"/>
        <v>350</v>
      </c>
      <c r="J84" s="56">
        <f t="shared" si="38"/>
        <v>24650</v>
      </c>
      <c r="K84" s="57">
        <f t="shared" si="39"/>
        <v>0.98599999999999999</v>
      </c>
      <c r="L84" s="57">
        <f t="shared" si="40"/>
        <v>-0.98599999999999999</v>
      </c>
      <c r="M84" s="57">
        <f t="shared" si="41"/>
        <v>-0.96640000000000004</v>
      </c>
      <c r="R84" s="53"/>
      <c r="S84" s="53"/>
      <c r="T84" s="53"/>
      <c r="U84" s="53"/>
      <c r="V84" s="53"/>
    </row>
    <row r="85" spans="1:23" s="51" customFormat="1" x14ac:dyDescent="0.2">
      <c r="B85" s="51" t="s">
        <v>464</v>
      </c>
      <c r="C85" s="51" t="s">
        <v>465</v>
      </c>
      <c r="D85" s="56">
        <v>596000</v>
      </c>
      <c r="E85" s="56">
        <v>596000</v>
      </c>
      <c r="F85" s="56">
        <v>0</v>
      </c>
      <c r="G85" s="56">
        <v>0</v>
      </c>
      <c r="H85" s="56">
        <v>0</v>
      </c>
      <c r="I85" s="56">
        <f t="shared" si="37"/>
        <v>0</v>
      </c>
      <c r="J85" s="56">
        <f t="shared" si="38"/>
        <v>596000</v>
      </c>
      <c r="K85" s="57">
        <f t="shared" si="39"/>
        <v>1</v>
      </c>
      <c r="L85" s="57">
        <f t="shared" si="40"/>
        <v>-1</v>
      </c>
      <c r="M85" s="57">
        <f t="shared" si="41"/>
        <v>-1</v>
      </c>
      <c r="R85" s="53"/>
      <c r="S85" s="53"/>
      <c r="T85" s="53"/>
      <c r="U85" s="53"/>
      <c r="V85" s="53"/>
    </row>
    <row r="86" spans="1:23" s="51" customFormat="1" x14ac:dyDescent="0.2">
      <c r="A86" s="63" t="s">
        <v>402</v>
      </c>
      <c r="B86" s="63"/>
      <c r="C86" s="63"/>
      <c r="D86" s="64">
        <v>75651773.570000008</v>
      </c>
      <c r="E86" s="64">
        <v>75651773.570000008</v>
      </c>
      <c r="F86" s="64">
        <v>3445660.1000000015</v>
      </c>
      <c r="G86" s="64">
        <v>19684756.109999996</v>
      </c>
      <c r="H86" s="64">
        <v>10189742.310000001</v>
      </c>
      <c r="I86" s="64">
        <f t="shared" si="37"/>
        <v>29874498.419999994</v>
      </c>
      <c r="J86" s="64">
        <f t="shared" si="38"/>
        <v>45777275.150000013</v>
      </c>
      <c r="K86" s="65">
        <f t="shared" si="39"/>
        <v>0.60510511505249309</v>
      </c>
      <c r="L86" s="65">
        <f t="shared" si="40"/>
        <v>-0.95445367719222385</v>
      </c>
      <c r="M86" s="65">
        <f t="shared" si="41"/>
        <v>-0.3755147773199789</v>
      </c>
      <c r="R86" s="53"/>
      <c r="S86" s="53"/>
      <c r="T86" s="53"/>
      <c r="U86" s="53"/>
      <c r="V86" s="53"/>
    </row>
    <row r="87" spans="1:23" s="51" customFormat="1" x14ac:dyDescent="0.2">
      <c r="A87" s="51" t="s">
        <v>32</v>
      </c>
      <c r="B87" s="51" t="s">
        <v>33</v>
      </c>
      <c r="C87" s="51" t="s">
        <v>34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f t="shared" si="37"/>
        <v>0</v>
      </c>
      <c r="J87" s="56">
        <f t="shared" si="38"/>
        <v>0</v>
      </c>
      <c r="K87" s="57" t="str">
        <f t="shared" si="39"/>
        <v>NA</v>
      </c>
      <c r="L87" s="57" t="str">
        <f t="shared" si="40"/>
        <v>NA</v>
      </c>
      <c r="M87" s="57" t="str">
        <f t="shared" si="41"/>
        <v>NA</v>
      </c>
      <c r="R87" s="53"/>
      <c r="S87" s="53"/>
      <c r="T87" s="53"/>
      <c r="U87" s="53"/>
      <c r="V87" s="53"/>
    </row>
    <row r="88" spans="1:23" s="51" customFormat="1" x14ac:dyDescent="0.2">
      <c r="A88" s="63" t="s">
        <v>35</v>
      </c>
      <c r="B88" s="63"/>
      <c r="C88" s="63"/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f t="shared" si="37"/>
        <v>0</v>
      </c>
      <c r="J88" s="64">
        <f t="shared" si="38"/>
        <v>0</v>
      </c>
      <c r="K88" s="65" t="str">
        <f t="shared" si="39"/>
        <v>NA</v>
      </c>
      <c r="L88" s="65" t="str">
        <f t="shared" si="40"/>
        <v>NA</v>
      </c>
      <c r="M88" s="65" t="str">
        <f t="shared" si="41"/>
        <v>NA</v>
      </c>
      <c r="R88" s="53"/>
      <c r="S88" s="53"/>
      <c r="T88" s="53"/>
      <c r="U88" s="53"/>
      <c r="V88" s="53"/>
    </row>
    <row r="89" spans="1:23" s="17" customFormat="1" x14ac:dyDescent="0.2">
      <c r="A89" s="23"/>
      <c r="B89" s="23"/>
      <c r="C89" s="23"/>
      <c r="D89" s="18"/>
      <c r="E89" s="18"/>
      <c r="F89" s="18"/>
      <c r="G89" s="18"/>
      <c r="H89" s="18"/>
      <c r="I89" s="18"/>
      <c r="J89" s="18"/>
      <c r="K89" s="37"/>
      <c r="L89" s="37"/>
      <c r="M89" s="37"/>
    </row>
    <row r="90" spans="1:23" s="17" customFormat="1" ht="15.75" x14ac:dyDescent="0.25">
      <c r="A90" s="25" t="s">
        <v>11</v>
      </c>
      <c r="B90" s="32"/>
      <c r="C90" s="25"/>
      <c r="D90" s="6">
        <f>+D49+D54+D86+D88</f>
        <v>75651773.570000008</v>
      </c>
      <c r="E90" s="6">
        <f t="shared" ref="E90:J90" si="42">+E49+E54+E86+E88</f>
        <v>75651773.570000008</v>
      </c>
      <c r="F90" s="6">
        <f t="shared" si="42"/>
        <v>3445660.1000000015</v>
      </c>
      <c r="G90" s="6">
        <f t="shared" si="42"/>
        <v>19684756.109999996</v>
      </c>
      <c r="H90" s="6">
        <f t="shared" si="42"/>
        <v>10189742.310000001</v>
      </c>
      <c r="I90" s="6">
        <f t="shared" si="42"/>
        <v>29874498.419999994</v>
      </c>
      <c r="J90" s="6">
        <f t="shared" si="42"/>
        <v>45777275.150000013</v>
      </c>
      <c r="K90" s="38">
        <f t="shared" si="21"/>
        <v>0.60510511505249309</v>
      </c>
      <c r="L90" s="38">
        <f>IF(E90=0,"NA",(  ( F90 - (E90/$L$6)) / (E90/$L$6)))</f>
        <v>-0.95445367719222385</v>
      </c>
      <c r="M90" s="38">
        <f>IF(E90=0,"NA",(  ( G90 - ($M$6*(E90/12))) / ($M$6*(E90/12))))</f>
        <v>-0.3755147773199789</v>
      </c>
      <c r="O90" s="10"/>
      <c r="P90" s="10"/>
      <c r="Q90" s="10"/>
      <c r="R90" s="10"/>
      <c r="S90" s="10"/>
      <c r="T90" s="10"/>
      <c r="U90" s="10"/>
      <c r="V90" s="10"/>
      <c r="W90" s="10"/>
    </row>
    <row r="92" spans="1:23" ht="15" x14ac:dyDescent="0.2">
      <c r="A92" s="35"/>
    </row>
    <row r="94" spans="1:23" x14ac:dyDescent="0.2">
      <c r="K94" s="5"/>
    </row>
    <row r="95" spans="1:23" x14ac:dyDescent="0.2">
      <c r="K95" s="5"/>
    </row>
    <row r="97" spans="4:11" x14ac:dyDescent="0.2">
      <c r="D97" s="34"/>
      <c r="E97" s="21"/>
      <c r="K97" s="5"/>
    </row>
    <row r="98" spans="4:11" x14ac:dyDescent="0.2">
      <c r="D98" s="34"/>
      <c r="E98" s="34"/>
      <c r="F98" s="34"/>
      <c r="G98" s="34"/>
      <c r="H98" s="34"/>
      <c r="I98" s="34"/>
      <c r="J98" s="34"/>
      <c r="K98" s="34"/>
    </row>
    <row r="99" spans="4:11" x14ac:dyDescent="0.2">
      <c r="D99" s="34"/>
      <c r="E99" s="34"/>
      <c r="F99" s="34"/>
      <c r="G99" s="34"/>
      <c r="H99" s="34"/>
      <c r="I99" s="34"/>
      <c r="J99" s="34"/>
      <c r="K99" s="34"/>
    </row>
    <row r="100" spans="4:11" x14ac:dyDescent="0.2">
      <c r="K100" s="5"/>
    </row>
    <row r="101" spans="4:11" x14ac:dyDescent="0.2">
      <c r="K101" s="5"/>
    </row>
  </sheetData>
  <autoFilter ref="A7:M8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2023-11-29T18:14:54Z</cp:lastPrinted>
  <dcterms:created xsi:type="dcterms:W3CDTF">2020-04-20T19:14:57Z</dcterms:created>
  <dcterms:modified xsi:type="dcterms:W3CDTF">2023-11-29T18:15:56Z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