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PROJECTS'!$A$7:$M$98</definedName>
    <definedName name="_xlnm._FilterDatabase" localSheetId="2" hidden="1">'DEBT SERVICE'!$A$7:$M$20</definedName>
    <definedName name="_xlnm._FilterDatabase" localSheetId="0" hidden="1">'GENERAL FUND'!$A$7:$M$528</definedName>
    <definedName name="_xlnm._FilterDatabase" localSheetId="4" hidden="1">'SCHOOL NUTRITION'!$A$7:$M$88</definedName>
    <definedName name="_xlnm._FilterDatabase" localSheetId="1" hidden="1">'SPECIAL REVENUE'!$A$7:$M$487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90" i="5" l="1"/>
  <c r="F90" i="5"/>
  <c r="G90" i="5"/>
  <c r="H90" i="5"/>
  <c r="D90" i="5"/>
  <c r="E44" i="5"/>
  <c r="F44" i="5"/>
  <c r="G44" i="5"/>
  <c r="H44" i="5"/>
  <c r="D44" i="5"/>
  <c r="E100" i="4"/>
  <c r="F100" i="4"/>
  <c r="G100" i="4"/>
  <c r="H100" i="4"/>
  <c r="D100" i="4"/>
  <c r="E25" i="4"/>
  <c r="F25" i="4"/>
  <c r="G25" i="4"/>
  <c r="H25" i="4"/>
  <c r="D25" i="4"/>
  <c r="E487" i="2"/>
  <c r="F487" i="2"/>
  <c r="G487" i="2"/>
  <c r="H487" i="2"/>
  <c r="D487" i="2"/>
  <c r="E528" i="1"/>
  <c r="F528" i="1"/>
  <c r="G528" i="1"/>
  <c r="H528" i="1"/>
  <c r="D528" i="1"/>
  <c r="E40" i="1"/>
  <c r="F40" i="1"/>
  <c r="G40" i="1"/>
  <c r="H40" i="1"/>
  <c r="D40" i="1"/>
  <c r="M88" i="5"/>
  <c r="L88" i="5"/>
  <c r="K88" i="5"/>
  <c r="I88" i="5"/>
  <c r="J88" i="5" s="1"/>
  <c r="M87" i="5"/>
  <c r="L87" i="5"/>
  <c r="K87" i="5"/>
  <c r="I87" i="5"/>
  <c r="J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J16" i="5" s="1"/>
  <c r="K16" i="5" s="1"/>
  <c r="I15" i="5"/>
  <c r="J15" i="5" s="1"/>
  <c r="K15" i="5" s="1"/>
  <c r="M14" i="5"/>
  <c r="L14" i="5"/>
  <c r="K14" i="5"/>
  <c r="I14" i="5"/>
  <c r="J14" i="5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M85" i="4"/>
  <c r="L85" i="4"/>
  <c r="K85" i="4"/>
  <c r="I85" i="4"/>
  <c r="J85" i="4" s="1"/>
  <c r="I84" i="4"/>
  <c r="J84" i="4" s="1"/>
  <c r="K84" i="4" s="1"/>
  <c r="I83" i="4"/>
  <c r="J83" i="4" s="1"/>
  <c r="K83" i="4" s="1"/>
  <c r="I82" i="4"/>
  <c r="J82" i="4" s="1"/>
  <c r="K82" i="4" s="1"/>
  <c r="M81" i="4"/>
  <c r="L81" i="4"/>
  <c r="K81" i="4"/>
  <c r="I81" i="4"/>
  <c r="J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M75" i="4"/>
  <c r="L75" i="4"/>
  <c r="K75" i="4"/>
  <c r="I75" i="4"/>
  <c r="J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M69" i="4"/>
  <c r="L69" i="4"/>
  <c r="K69" i="4"/>
  <c r="I69" i="4"/>
  <c r="J69" i="4" s="1"/>
  <c r="I68" i="4"/>
  <c r="J68" i="4" s="1"/>
  <c r="K68" i="4" s="1"/>
  <c r="M67" i="4"/>
  <c r="L67" i="4"/>
  <c r="K67" i="4"/>
  <c r="I67" i="4"/>
  <c r="J67" i="4" s="1"/>
  <c r="I66" i="4"/>
  <c r="J66" i="4" s="1"/>
  <c r="K66" i="4" s="1"/>
  <c r="I65" i="4"/>
  <c r="J65" i="4" s="1"/>
  <c r="K65" i="4" s="1"/>
  <c r="M64" i="4"/>
  <c r="L64" i="4"/>
  <c r="K64" i="4"/>
  <c r="I64" i="4"/>
  <c r="J64" i="4" s="1"/>
  <c r="M63" i="4"/>
  <c r="L63" i="4"/>
  <c r="K63" i="4"/>
  <c r="I63" i="4"/>
  <c r="J63" i="4" s="1"/>
  <c r="I62" i="4"/>
  <c r="J62" i="4" s="1"/>
  <c r="K62" i="4" s="1"/>
  <c r="I251" i="2"/>
  <c r="J251" i="2" s="1"/>
  <c r="K251" i="2" s="1"/>
  <c r="I250" i="2"/>
  <c r="J250" i="2" s="1"/>
  <c r="K250" i="2" s="1"/>
  <c r="M249" i="2"/>
  <c r="L249" i="2"/>
  <c r="K249" i="2"/>
  <c r="I249" i="2"/>
  <c r="J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L243" i="2"/>
  <c r="K243" i="2"/>
  <c r="I243" i="2"/>
  <c r="J243" i="2" s="1"/>
  <c r="M242" i="2"/>
  <c r="L242" i="2"/>
  <c r="K242" i="2"/>
  <c r="I242" i="2"/>
  <c r="J242" i="2" s="1"/>
  <c r="I241" i="2"/>
  <c r="J241" i="2" s="1"/>
  <c r="K241" i="2" s="1"/>
  <c r="I240" i="2"/>
  <c r="J240" i="2" s="1"/>
  <c r="K240" i="2" s="1"/>
  <c r="I239" i="2"/>
  <c r="J239" i="2" s="1"/>
  <c r="K239" i="2" s="1"/>
  <c r="M238" i="2"/>
  <c r="L238" i="2"/>
  <c r="K238" i="2"/>
  <c r="I238" i="2"/>
  <c r="J238" i="2" s="1"/>
  <c r="I237" i="2"/>
  <c r="J237" i="2" s="1"/>
  <c r="K237" i="2" s="1"/>
  <c r="M236" i="2"/>
  <c r="L236" i="2"/>
  <c r="K236" i="2"/>
  <c r="I236" i="2"/>
  <c r="J236" i="2" s="1"/>
  <c r="I235" i="2"/>
  <c r="J235" i="2" s="1"/>
  <c r="K235" i="2" s="1"/>
  <c r="I234" i="2"/>
  <c r="J234" i="2" s="1"/>
  <c r="K234" i="2" s="1"/>
  <c r="I233" i="2"/>
  <c r="J233" i="2" s="1"/>
  <c r="K233" i="2" s="1"/>
  <c r="M232" i="2"/>
  <c r="L232" i="2"/>
  <c r="K232" i="2"/>
  <c r="I232" i="2"/>
  <c r="J232" i="2" s="1"/>
  <c r="M231" i="2"/>
  <c r="L231" i="2"/>
  <c r="K231" i="2"/>
  <c r="I231" i="2"/>
  <c r="J231" i="2" s="1"/>
  <c r="M230" i="2"/>
  <c r="L230" i="2"/>
  <c r="K230" i="2"/>
  <c r="I230" i="2"/>
  <c r="J230" i="2" s="1"/>
  <c r="I229" i="2"/>
  <c r="J229" i="2" s="1"/>
  <c r="K229" i="2" s="1"/>
  <c r="M228" i="2"/>
  <c r="L228" i="2"/>
  <c r="K228" i="2"/>
  <c r="I228" i="2"/>
  <c r="J228" i="2" s="1"/>
  <c r="I227" i="2"/>
  <c r="J227" i="2" s="1"/>
  <c r="K227" i="2" s="1"/>
  <c r="M226" i="2"/>
  <c r="L226" i="2"/>
  <c r="K226" i="2"/>
  <c r="I226" i="2"/>
  <c r="J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M220" i="2"/>
  <c r="L220" i="2"/>
  <c r="K220" i="2"/>
  <c r="I220" i="2"/>
  <c r="J220" i="2" s="1"/>
  <c r="M219" i="2"/>
  <c r="L219" i="2"/>
  <c r="K219" i="2"/>
  <c r="I219" i="2"/>
  <c r="J219" i="2" s="1"/>
  <c r="I218" i="2"/>
  <c r="J218" i="2" s="1"/>
  <c r="K218" i="2" s="1"/>
  <c r="M217" i="2"/>
  <c r="L217" i="2"/>
  <c r="K217" i="2"/>
  <c r="I217" i="2"/>
  <c r="J217" i="2" s="1"/>
  <c r="M216" i="2"/>
  <c r="L216" i="2"/>
  <c r="K216" i="2"/>
  <c r="I216" i="2"/>
  <c r="J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M211" i="2"/>
  <c r="L211" i="2"/>
  <c r="K211" i="2"/>
  <c r="I211" i="2"/>
  <c r="J211" i="2" s="1"/>
  <c r="I210" i="2"/>
  <c r="J210" i="2" s="1"/>
  <c r="K210" i="2" s="1"/>
  <c r="I209" i="2"/>
  <c r="J209" i="2" s="1"/>
  <c r="K209" i="2" s="1"/>
  <c r="M208" i="2"/>
  <c r="L208" i="2"/>
  <c r="K208" i="2"/>
  <c r="I208" i="2"/>
  <c r="J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M201" i="2"/>
  <c r="L201" i="2"/>
  <c r="K201" i="2"/>
  <c r="I201" i="2"/>
  <c r="J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M195" i="2"/>
  <c r="L195" i="2"/>
  <c r="K195" i="2"/>
  <c r="I195" i="2"/>
  <c r="J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M188" i="2"/>
  <c r="L188" i="2"/>
  <c r="K188" i="2"/>
  <c r="I188" i="2"/>
  <c r="J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M183" i="2"/>
  <c r="L183" i="2"/>
  <c r="K183" i="2"/>
  <c r="I183" i="2"/>
  <c r="J183" i="2" s="1"/>
  <c r="I182" i="2"/>
  <c r="J182" i="2" s="1"/>
  <c r="K182" i="2" s="1"/>
  <c r="I181" i="2"/>
  <c r="J181" i="2" s="1"/>
  <c r="K181" i="2" s="1"/>
  <c r="I180" i="2"/>
  <c r="J180" i="2" s="1"/>
  <c r="K180" i="2" s="1"/>
  <c r="M179" i="2"/>
  <c r="L179" i="2"/>
  <c r="K179" i="2"/>
  <c r="I179" i="2"/>
  <c r="J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M169" i="2"/>
  <c r="L169" i="2"/>
  <c r="K169" i="2"/>
  <c r="I169" i="2"/>
  <c r="J169" i="2" s="1"/>
  <c r="M168" i="2"/>
  <c r="L168" i="2"/>
  <c r="K168" i="2"/>
  <c r="I168" i="2"/>
  <c r="J168" i="2" s="1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I164" i="2"/>
  <c r="J164" i="2" s="1"/>
  <c r="K164" i="2" s="1"/>
  <c r="I163" i="2"/>
  <c r="J163" i="2" s="1"/>
  <c r="K163" i="2" s="1"/>
  <c r="I162" i="2"/>
  <c r="J162" i="2" s="1"/>
  <c r="K162" i="2" s="1"/>
  <c r="M161" i="2"/>
  <c r="L161" i="2"/>
  <c r="K161" i="2"/>
  <c r="I161" i="2"/>
  <c r="J161" i="2" s="1"/>
  <c r="I160" i="2"/>
  <c r="J160" i="2" s="1"/>
  <c r="K160" i="2" s="1"/>
  <c r="I159" i="2"/>
  <c r="J159" i="2" s="1"/>
  <c r="K159" i="2" s="1"/>
  <c r="M158" i="2"/>
  <c r="L158" i="2"/>
  <c r="K158" i="2"/>
  <c r="I158" i="2"/>
  <c r="J158" i="2" s="1"/>
  <c r="I157" i="2"/>
  <c r="J157" i="2" s="1"/>
  <c r="K157" i="2" s="1"/>
  <c r="I156" i="2"/>
  <c r="J156" i="2" s="1"/>
  <c r="K156" i="2" s="1"/>
  <c r="I155" i="2"/>
  <c r="J155" i="2" s="1"/>
  <c r="K155" i="2" s="1"/>
  <c r="M154" i="2"/>
  <c r="L154" i="2"/>
  <c r="K154" i="2"/>
  <c r="I154" i="2"/>
  <c r="J154" i="2" s="1"/>
  <c r="I153" i="2"/>
  <c r="J153" i="2" s="1"/>
  <c r="K153" i="2" s="1"/>
  <c r="I152" i="2"/>
  <c r="J152" i="2" s="1"/>
  <c r="K152" i="2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K176" i="1"/>
  <c r="I176" i="1"/>
  <c r="J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K173" i="1"/>
  <c r="I173" i="1"/>
  <c r="J173" i="1" s="1"/>
  <c r="M172" i="1"/>
  <c r="L172" i="1"/>
  <c r="K172" i="1"/>
  <c r="I172" i="1"/>
  <c r="J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K168" i="1"/>
  <c r="I168" i="1"/>
  <c r="J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K162" i="1"/>
  <c r="I162" i="1"/>
  <c r="J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K154" i="1"/>
  <c r="I154" i="1"/>
  <c r="J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K150" i="1"/>
  <c r="I150" i="1"/>
  <c r="J150" i="1" s="1"/>
  <c r="M149" i="1"/>
  <c r="L149" i="1"/>
  <c r="K149" i="1"/>
  <c r="I149" i="1"/>
  <c r="J149" i="1" s="1"/>
  <c r="M148" i="1"/>
  <c r="L148" i="1"/>
  <c r="K148" i="1"/>
  <c r="I148" i="1"/>
  <c r="J148" i="1" s="1"/>
  <c r="M147" i="1"/>
  <c r="L147" i="1"/>
  <c r="I147" i="1"/>
  <c r="J147" i="1" s="1"/>
  <c r="K147" i="1" s="1"/>
  <c r="M146" i="1"/>
  <c r="L146" i="1"/>
  <c r="K146" i="1"/>
  <c r="I146" i="1"/>
  <c r="J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K140" i="1"/>
  <c r="I140" i="1"/>
  <c r="J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K136" i="1"/>
  <c r="I136" i="1"/>
  <c r="J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K132" i="1"/>
  <c r="I132" i="1"/>
  <c r="J132" i="1" s="1"/>
  <c r="M131" i="1"/>
  <c r="L131" i="1"/>
  <c r="I131" i="1"/>
  <c r="J131" i="1" s="1"/>
  <c r="K131" i="1" s="1"/>
  <c r="M130" i="1"/>
  <c r="L130" i="1"/>
  <c r="K130" i="1"/>
  <c r="I130" i="1"/>
  <c r="J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K124" i="1"/>
  <c r="I124" i="1"/>
  <c r="J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E41" i="2" l="1"/>
  <c r="F41" i="2"/>
  <c r="G41" i="2"/>
  <c r="H41" i="2"/>
  <c r="D41" i="2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75" i="5"/>
  <c r="J75" i="5" s="1"/>
  <c r="K75" i="5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M283" i="2"/>
  <c r="L283" i="2"/>
  <c r="K283" i="2"/>
  <c r="I283" i="2"/>
  <c r="J283" i="2" s="1"/>
  <c r="I282" i="2"/>
  <c r="J282" i="2" s="1"/>
  <c r="K282" i="2" s="1"/>
  <c r="I281" i="2"/>
  <c r="J281" i="2" s="1"/>
  <c r="K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I267" i="2"/>
  <c r="J267" i="2" s="1"/>
  <c r="K267" i="2" s="1"/>
  <c r="I266" i="2"/>
  <c r="J266" i="2" s="1"/>
  <c r="K266" i="2" s="1"/>
  <c r="M265" i="2"/>
  <c r="L265" i="2"/>
  <c r="K265" i="2"/>
  <c r="I265" i="2"/>
  <c r="J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M258" i="2"/>
  <c r="L258" i="2"/>
  <c r="K258" i="2"/>
  <c r="I258" i="2"/>
  <c r="J258" i="2" s="1"/>
  <c r="I257" i="2"/>
  <c r="J257" i="2" s="1"/>
  <c r="K257" i="2" s="1"/>
  <c r="I256" i="2"/>
  <c r="J256" i="2" s="1"/>
  <c r="K256" i="2" s="1"/>
  <c r="I255" i="2"/>
  <c r="J255" i="2" s="1"/>
  <c r="K255" i="2" s="1"/>
  <c r="M254" i="2"/>
  <c r="L254" i="2"/>
  <c r="K254" i="2"/>
  <c r="I254" i="2"/>
  <c r="J254" i="2" s="1"/>
  <c r="I253" i="2"/>
  <c r="J253" i="2" s="1"/>
  <c r="K253" i="2" s="1"/>
  <c r="I252" i="2"/>
  <c r="J252" i="2" s="1"/>
  <c r="K252" i="2" s="1"/>
  <c r="I151" i="2"/>
  <c r="J151" i="2" s="1"/>
  <c r="K151" i="2" s="1"/>
  <c r="M150" i="2"/>
  <c r="L150" i="2"/>
  <c r="K150" i="2"/>
  <c r="I150" i="2"/>
  <c r="J150" i="2" s="1"/>
  <c r="I149" i="2"/>
  <c r="J149" i="2" s="1"/>
  <c r="K149" i="2" s="1"/>
  <c r="M148" i="2"/>
  <c r="L148" i="2"/>
  <c r="K148" i="2"/>
  <c r="I148" i="2"/>
  <c r="J148" i="2" s="1"/>
  <c r="I147" i="2"/>
  <c r="J147" i="2" s="1"/>
  <c r="K147" i="2" s="1"/>
  <c r="M146" i="2"/>
  <c r="L146" i="2"/>
  <c r="K146" i="2"/>
  <c r="I146" i="2"/>
  <c r="J146" i="2" s="1"/>
  <c r="I145" i="2"/>
  <c r="J145" i="2" s="1"/>
  <c r="K145" i="2" s="1"/>
  <c r="I144" i="2"/>
  <c r="J144" i="2" s="1"/>
  <c r="K144" i="2" s="1"/>
  <c r="I143" i="2"/>
  <c r="J143" i="2" s="1"/>
  <c r="K143" i="2" s="1"/>
  <c r="M142" i="2"/>
  <c r="L142" i="2"/>
  <c r="K142" i="2"/>
  <c r="I142" i="2"/>
  <c r="J142" i="2" s="1"/>
  <c r="I141" i="2"/>
  <c r="J141" i="2" s="1"/>
  <c r="K141" i="2" s="1"/>
  <c r="M140" i="2"/>
  <c r="L140" i="2"/>
  <c r="K140" i="2"/>
  <c r="I140" i="2"/>
  <c r="J140" i="2" s="1"/>
  <c r="M139" i="2"/>
  <c r="L139" i="2"/>
  <c r="K139" i="2"/>
  <c r="I139" i="2"/>
  <c r="J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M129" i="2"/>
  <c r="L129" i="2"/>
  <c r="K129" i="2"/>
  <c r="I129" i="2"/>
  <c r="J129" i="2" s="1"/>
  <c r="M128" i="2"/>
  <c r="L128" i="2"/>
  <c r="K128" i="2"/>
  <c r="I128" i="2"/>
  <c r="J128" i="2" s="1"/>
  <c r="I127" i="2"/>
  <c r="J127" i="2" s="1"/>
  <c r="K127" i="2" s="1"/>
  <c r="I126" i="2"/>
  <c r="J126" i="2" s="1"/>
  <c r="K126" i="2" s="1"/>
  <c r="M125" i="2"/>
  <c r="L125" i="2"/>
  <c r="K125" i="2"/>
  <c r="I125" i="2"/>
  <c r="J125" i="2" s="1"/>
  <c r="I124" i="2"/>
  <c r="J124" i="2" s="1"/>
  <c r="K124" i="2" s="1"/>
  <c r="M123" i="2"/>
  <c r="L123" i="2"/>
  <c r="K123" i="2"/>
  <c r="I123" i="2"/>
  <c r="J123" i="2" s="1"/>
  <c r="I122" i="2"/>
  <c r="J122" i="2" s="1"/>
  <c r="K122" i="2" s="1"/>
  <c r="I121" i="2"/>
  <c r="J121" i="2" s="1"/>
  <c r="K121" i="2" s="1"/>
  <c r="I288" i="2"/>
  <c r="J288" i="2" s="1"/>
  <c r="K288" i="2"/>
  <c r="L288" i="2"/>
  <c r="M288" i="2"/>
  <c r="I39" i="2"/>
  <c r="J39" i="2" s="1"/>
  <c r="K39" i="2" s="1"/>
  <c r="M38" i="2"/>
  <c r="L38" i="2"/>
  <c r="K38" i="2"/>
  <c r="I38" i="2"/>
  <c r="J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M31" i="2"/>
  <c r="L31" i="2"/>
  <c r="K31" i="2"/>
  <c r="I31" i="2"/>
  <c r="J31" i="2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K522" i="1"/>
  <c r="I522" i="1"/>
  <c r="J522" i="1" s="1"/>
  <c r="M521" i="1"/>
  <c r="L521" i="1"/>
  <c r="I521" i="1"/>
  <c r="J521" i="1" s="1"/>
  <c r="K521" i="1" s="1"/>
  <c r="M520" i="1"/>
  <c r="L520" i="1"/>
  <c r="K520" i="1"/>
  <c r="I520" i="1"/>
  <c r="J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K514" i="1"/>
  <c r="I514" i="1"/>
  <c r="J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I42" i="5" l="1"/>
  <c r="J42" i="5" s="1"/>
  <c r="K42" i="5" s="1"/>
  <c r="I41" i="5"/>
  <c r="J41" i="5" s="1"/>
  <c r="K41" i="5" s="1"/>
  <c r="I40" i="5"/>
  <c r="J40" i="5" s="1"/>
  <c r="K40" i="5" s="1"/>
  <c r="I39" i="5"/>
  <c r="I38" i="5"/>
  <c r="J38" i="5" s="1"/>
  <c r="K38" i="5" s="1"/>
  <c r="I37" i="5"/>
  <c r="J37" i="5" s="1"/>
  <c r="K37" i="5" s="1"/>
  <c r="M36" i="5"/>
  <c r="L36" i="5"/>
  <c r="K36" i="5"/>
  <c r="I36" i="5"/>
  <c r="J36" i="5" s="1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I30" i="5"/>
  <c r="J30" i="5" s="1"/>
  <c r="K30" i="5" s="1"/>
  <c r="M29" i="5"/>
  <c r="L29" i="5"/>
  <c r="K29" i="5"/>
  <c r="I29" i="5"/>
  <c r="J29" i="5" s="1"/>
  <c r="M13" i="5"/>
  <c r="L13" i="5"/>
  <c r="K13" i="5"/>
  <c r="I13" i="5"/>
  <c r="J13" i="5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I25" i="4" s="1"/>
  <c r="M12" i="4"/>
  <c r="L12" i="4"/>
  <c r="K12" i="4"/>
  <c r="I12" i="4"/>
  <c r="J12" i="4" s="1"/>
  <c r="M11" i="4"/>
  <c r="L11" i="4"/>
  <c r="K11" i="4"/>
  <c r="I11" i="4"/>
  <c r="J11" i="4" s="1"/>
  <c r="I98" i="4"/>
  <c r="J98" i="4" s="1"/>
  <c r="K98" i="4" s="1"/>
  <c r="I97" i="4"/>
  <c r="J97" i="4" s="1"/>
  <c r="K97" i="4" s="1"/>
  <c r="I30" i="2"/>
  <c r="J30" i="2" s="1"/>
  <c r="K30" i="2" s="1"/>
  <c r="I29" i="2"/>
  <c r="J29" i="2" s="1"/>
  <c r="K29" i="2" s="1"/>
  <c r="I485" i="2"/>
  <c r="J485" i="2" s="1"/>
  <c r="K485" i="2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K348" i="1"/>
  <c r="I348" i="1"/>
  <c r="J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I38" i="1"/>
  <c r="J38" i="1" s="1"/>
  <c r="I37" i="1"/>
  <c r="I36" i="1"/>
  <c r="J36" i="1" s="1"/>
  <c r="I35" i="1"/>
  <c r="J35" i="1" s="1"/>
  <c r="I34" i="1"/>
  <c r="J34" i="1" s="1"/>
  <c r="I33" i="1"/>
  <c r="I32" i="1"/>
  <c r="J32" i="1" s="1"/>
  <c r="I31" i="1"/>
  <c r="J31" i="1" s="1"/>
  <c r="I14" i="1"/>
  <c r="J14" i="1" s="1"/>
  <c r="J39" i="5" l="1"/>
  <c r="I44" i="5"/>
  <c r="J33" i="1"/>
  <c r="J40" i="1" s="1"/>
  <c r="I40" i="1"/>
  <c r="J37" i="1"/>
  <c r="J13" i="4"/>
  <c r="J25" i="4" s="1"/>
  <c r="J31" i="5"/>
  <c r="I96" i="4"/>
  <c r="J96" i="4" s="1"/>
  <c r="K96" i="4" s="1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I91" i="4"/>
  <c r="J91" i="4" s="1"/>
  <c r="K91" i="4" s="1"/>
  <c r="K39" i="5" l="1"/>
  <c r="J44" i="5"/>
  <c r="K13" i="4"/>
  <c r="K31" i="5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442" i="1" l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K239" i="1"/>
  <c r="I239" i="1"/>
  <c r="J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13" i="1" l="1"/>
  <c r="J13" i="1" s="1"/>
  <c r="I12" i="1"/>
  <c r="J12" i="1" s="1"/>
  <c r="I11" i="1"/>
  <c r="J11" i="1" s="1"/>
  <c r="I10" i="1"/>
  <c r="J10" i="1" s="1"/>
  <c r="I9" i="1"/>
  <c r="J9" i="1" s="1"/>
  <c r="I484" i="2" l="1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I25" i="2"/>
  <c r="I24" i="2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I14" i="2"/>
  <c r="J14" i="2" s="1"/>
  <c r="K14" i="2" s="1"/>
  <c r="I13" i="2"/>
  <c r="J13" i="2" s="1"/>
  <c r="K13" i="2" s="1"/>
  <c r="I12" i="2"/>
  <c r="J12" i="2" s="1"/>
  <c r="K12" i="2" s="1"/>
  <c r="I41" i="2" l="1"/>
  <c r="J25" i="2"/>
  <c r="J24" i="2"/>
  <c r="J41" i="2" s="1"/>
  <c r="I74" i="5"/>
  <c r="J74" i="5" s="1"/>
  <c r="K74" i="5" s="1"/>
  <c r="I73" i="5"/>
  <c r="J73" i="5" s="1"/>
  <c r="K73" i="5" s="1"/>
  <c r="I72" i="5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90" i="5" s="1"/>
  <c r="M18" i="4"/>
  <c r="L18" i="4"/>
  <c r="K18" i="4"/>
  <c r="I18" i="4"/>
  <c r="I10" i="4"/>
  <c r="J10" i="4" s="1"/>
  <c r="K10" i="4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M104" i="2"/>
  <c r="L104" i="2"/>
  <c r="K104" i="2"/>
  <c r="I104" i="2"/>
  <c r="J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487" i="2" l="1"/>
  <c r="J18" i="4"/>
  <c r="K25" i="2"/>
  <c r="J72" i="5"/>
  <c r="J98" i="2"/>
  <c r="J487" i="2" s="1"/>
  <c r="K24" i="2"/>
  <c r="J49" i="5"/>
  <c r="J90" i="5" s="1"/>
  <c r="J97" i="2"/>
  <c r="E20" i="3"/>
  <c r="F20" i="3"/>
  <c r="G20" i="3"/>
  <c r="H20" i="3"/>
  <c r="D20" i="3"/>
  <c r="E13" i="3"/>
  <c r="F13" i="3"/>
  <c r="G13" i="3"/>
  <c r="H13" i="3"/>
  <c r="D13" i="3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M11" i="2"/>
  <c r="L11" i="2"/>
  <c r="K11" i="2"/>
  <c r="I11" i="2"/>
  <c r="J11" i="2" s="1"/>
  <c r="I10" i="2"/>
  <c r="J10" i="2" s="1"/>
  <c r="K10" i="2" s="1"/>
  <c r="K49" i="5" l="1"/>
  <c r="K72" i="5"/>
  <c r="K98" i="2"/>
  <c r="K97" i="2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M508" i="1" l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I61" i="4" l="1"/>
  <c r="J61" i="4" s="1"/>
  <c r="K61" i="4" s="1"/>
  <c r="I60" i="4"/>
  <c r="J60" i="4" s="1"/>
  <c r="K60" i="4" s="1"/>
  <c r="K25" i="4" l="1"/>
  <c r="I12" i="5" l="1"/>
  <c r="J12" i="5" s="1"/>
  <c r="K12" i="5" s="1"/>
  <c r="I11" i="5"/>
  <c r="J11" i="5" s="1"/>
  <c r="K11" i="5" s="1"/>
  <c r="I10" i="5"/>
  <c r="J10" i="5" s="1"/>
  <c r="K10" i="5" s="1"/>
  <c r="I47" i="4"/>
  <c r="J47" i="4" s="1"/>
  <c r="K47" i="4" s="1"/>
  <c r="I9" i="4" l="1"/>
  <c r="J9" i="4" s="1"/>
  <c r="K9" i="4" s="1"/>
  <c r="I40" i="4" l="1"/>
  <c r="I39" i="4"/>
  <c r="J39" i="4" s="1"/>
  <c r="K39" i="4" s="1"/>
  <c r="I38" i="4"/>
  <c r="J38" i="4" s="1"/>
  <c r="K38" i="4" s="1"/>
  <c r="I37" i="4"/>
  <c r="J37" i="4" s="1"/>
  <c r="K37" i="4" s="1"/>
  <c r="I36" i="4"/>
  <c r="M35" i="4"/>
  <c r="L35" i="4"/>
  <c r="I35" i="4"/>
  <c r="J35" i="4" s="1"/>
  <c r="K35" i="4" s="1"/>
  <c r="I34" i="4"/>
  <c r="J34" i="4" s="1"/>
  <c r="K34" i="4" s="1"/>
  <c r="I33" i="4"/>
  <c r="I32" i="4"/>
  <c r="J32" i="4" s="1"/>
  <c r="K32" i="4" s="1"/>
  <c r="M443" i="1"/>
  <c r="L443" i="1"/>
  <c r="I443" i="1"/>
  <c r="J443" i="1" s="1"/>
  <c r="K443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J33" i="4" l="1"/>
  <c r="J36" i="4"/>
  <c r="J40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3" i="4" l="1"/>
  <c r="J15" i="3"/>
  <c r="J20" i="3" s="1"/>
  <c r="I20" i="3"/>
  <c r="K36" i="4"/>
  <c r="J16" i="3"/>
  <c r="K40" i="4"/>
  <c r="I48" i="5"/>
  <c r="J48" i="5" s="1"/>
  <c r="K48" i="5" s="1"/>
  <c r="I47" i="5"/>
  <c r="J47" i="5" s="1"/>
  <c r="K47" i="5" s="1"/>
  <c r="I46" i="5"/>
  <c r="J46" i="5" s="1"/>
  <c r="K46" i="5" s="1"/>
  <c r="I45" i="4"/>
  <c r="J45" i="4" s="1"/>
  <c r="K45" i="4" s="1"/>
  <c r="I44" i="4"/>
  <c r="J44" i="4" s="1"/>
  <c r="K44" i="4" s="1"/>
  <c r="I43" i="4"/>
  <c r="I100" i="4" s="1"/>
  <c r="I42" i="4"/>
  <c r="J42" i="4" s="1"/>
  <c r="K42" i="4" s="1"/>
  <c r="I41" i="4"/>
  <c r="J41" i="4" s="1"/>
  <c r="K41" i="4" s="1"/>
  <c r="I31" i="4"/>
  <c r="I30" i="4"/>
  <c r="J30" i="4" s="1"/>
  <c r="K30" i="4" s="1"/>
  <c r="I29" i="4"/>
  <c r="J29" i="4" s="1"/>
  <c r="K29" i="4" s="1"/>
  <c r="I28" i="4"/>
  <c r="J28" i="4" s="1"/>
  <c r="K28" i="4" s="1"/>
  <c r="M200" i="1"/>
  <c r="L200" i="1"/>
  <c r="I200" i="1"/>
  <c r="J200" i="1" s="1"/>
  <c r="K200" i="1" s="1"/>
  <c r="J43" i="4" l="1"/>
  <c r="J100" i="4" s="1"/>
  <c r="J31" i="4"/>
  <c r="I9" i="2"/>
  <c r="J9" i="2" s="1"/>
  <c r="K9" i="2" s="1"/>
  <c r="K43" i="4" l="1"/>
  <c r="K31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J78" i="2" l="1"/>
  <c r="K78" i="2" l="1"/>
  <c r="M10" i="1" l="1"/>
  <c r="L10" i="1"/>
  <c r="K10" i="1"/>
  <c r="M9" i="1"/>
  <c r="L9" i="1"/>
  <c r="K9" i="1"/>
  <c r="L40" i="1" l="1"/>
  <c r="M40" i="1"/>
  <c r="I46" i="4"/>
  <c r="I27" i="4"/>
  <c r="J27" i="4" s="1"/>
  <c r="K27" i="4" s="1"/>
  <c r="J46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M102" i="1"/>
  <c r="L102" i="1"/>
  <c r="I102" i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M97" i="1"/>
  <c r="L97" i="1"/>
  <c r="I97" i="1"/>
  <c r="M96" i="1"/>
  <c r="L96" i="1"/>
  <c r="I96" i="1"/>
  <c r="M95" i="1"/>
  <c r="L95" i="1"/>
  <c r="I95" i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M82" i="1"/>
  <c r="L82" i="1"/>
  <c r="I82" i="1"/>
  <c r="J82" i="1" s="1"/>
  <c r="K82" i="1" s="1"/>
  <c r="M81" i="1"/>
  <c r="L81" i="1"/>
  <c r="I81" i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I528" i="1" l="1"/>
  <c r="J103" i="1"/>
  <c r="J528" i="1" s="1"/>
  <c r="J102" i="1"/>
  <c r="J101" i="1"/>
  <c r="J100" i="1"/>
  <c r="K46" i="4"/>
  <c r="K100" i="4"/>
  <c r="J98" i="1"/>
  <c r="J97" i="1"/>
  <c r="J86" i="1"/>
  <c r="J95" i="1"/>
  <c r="J96" i="1"/>
  <c r="J91" i="1"/>
  <c r="J83" i="1"/>
  <c r="J81" i="1"/>
  <c r="K103" i="1" l="1"/>
  <c r="K102" i="1"/>
  <c r="K101" i="1"/>
  <c r="K100" i="1"/>
  <c r="K98" i="1"/>
  <c r="K97" i="1"/>
  <c r="K86" i="1"/>
  <c r="K95" i="1"/>
  <c r="K96" i="1"/>
  <c r="K40" i="1"/>
  <c r="K91" i="1"/>
  <c r="K83" i="1"/>
  <c r="K81" i="1"/>
  <c r="I43" i="2" l="1"/>
  <c r="J43" i="2" s="1"/>
  <c r="K43" i="2" s="1"/>
  <c r="K487" i="2" l="1"/>
  <c r="K528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5" i="5" l="1"/>
  <c r="L81" i="5"/>
  <c r="L82" i="5"/>
  <c r="L84" i="5"/>
  <c r="L83" i="5"/>
  <c r="L86" i="5"/>
  <c r="L75" i="5"/>
  <c r="L59" i="5"/>
  <c r="M85" i="5"/>
  <c r="M81" i="5"/>
  <c r="M84" i="5"/>
  <c r="M83" i="5"/>
  <c r="M86" i="5"/>
  <c r="M82" i="5"/>
  <c r="M75" i="5"/>
  <c r="M59" i="5"/>
  <c r="L26" i="5"/>
  <c r="L16" i="5"/>
  <c r="L22" i="5"/>
  <c r="L15" i="5"/>
  <c r="L42" i="5"/>
  <c r="L35" i="5"/>
  <c r="L39" i="5"/>
  <c r="M26" i="5"/>
  <c r="M16" i="5"/>
  <c r="M22" i="5"/>
  <c r="M15" i="5"/>
  <c r="M42" i="5"/>
  <c r="M35" i="5"/>
  <c r="M39" i="5"/>
  <c r="L79" i="4"/>
  <c r="L80" i="4"/>
  <c r="L66" i="4"/>
  <c r="L89" i="4"/>
  <c r="L82" i="4"/>
  <c r="L76" i="4"/>
  <c r="L72" i="4"/>
  <c r="L68" i="4"/>
  <c r="L65" i="4"/>
  <c r="L73" i="4"/>
  <c r="L88" i="4"/>
  <c r="L78" i="4"/>
  <c r="L62" i="4"/>
  <c r="L74" i="4"/>
  <c r="L71" i="4"/>
  <c r="L70" i="4"/>
  <c r="L86" i="4"/>
  <c r="L87" i="4"/>
  <c r="L84" i="4"/>
  <c r="L77" i="4"/>
  <c r="L83" i="4"/>
  <c r="M89" i="4"/>
  <c r="M82" i="4"/>
  <c r="M66" i="4"/>
  <c r="M72" i="4"/>
  <c r="M68" i="4"/>
  <c r="M65" i="4"/>
  <c r="M76" i="4"/>
  <c r="M88" i="4"/>
  <c r="M78" i="4"/>
  <c r="M62" i="4"/>
  <c r="M74" i="4"/>
  <c r="M71" i="4"/>
  <c r="M70" i="4"/>
  <c r="M87" i="4"/>
  <c r="M84" i="4"/>
  <c r="M77" i="4"/>
  <c r="M83" i="4"/>
  <c r="M86" i="4"/>
  <c r="M79" i="4"/>
  <c r="M80" i="4"/>
  <c r="M73" i="4"/>
  <c r="L247" i="2"/>
  <c r="L225" i="2"/>
  <c r="L212" i="2"/>
  <c r="L205" i="2"/>
  <c r="L198" i="2"/>
  <c r="L191" i="2"/>
  <c r="L184" i="2"/>
  <c r="L170" i="2"/>
  <c r="L234" i="2"/>
  <c r="L180" i="2"/>
  <c r="L177" i="2"/>
  <c r="L160" i="2"/>
  <c r="L153" i="2"/>
  <c r="L227" i="2"/>
  <c r="L250" i="2"/>
  <c r="L240" i="2"/>
  <c r="L237" i="2"/>
  <c r="L215" i="2"/>
  <c r="L187" i="2"/>
  <c r="L173" i="2"/>
  <c r="L163" i="2"/>
  <c r="L156" i="2"/>
  <c r="L176" i="2"/>
  <c r="L157" i="2"/>
  <c r="L246" i="2"/>
  <c r="L224" i="2"/>
  <c r="L221" i="2"/>
  <c r="L218" i="2"/>
  <c r="L204" i="2"/>
  <c r="L194" i="2"/>
  <c r="L197" i="2"/>
  <c r="L190" i="2"/>
  <c r="L159" i="2"/>
  <c r="L152" i="2"/>
  <c r="L202" i="2"/>
  <c r="L186" i="2"/>
  <c r="L162" i="2"/>
  <c r="L155" i="2"/>
  <c r="L181" i="2"/>
  <c r="L167" i="2"/>
  <c r="L239" i="2"/>
  <c r="L233" i="2"/>
  <c r="L223" i="2"/>
  <c r="L214" i="2"/>
  <c r="L207" i="2"/>
  <c r="L203" i="2"/>
  <c r="L200" i="2"/>
  <c r="L193" i="2"/>
  <c r="L172" i="2"/>
  <c r="L241" i="2"/>
  <c r="L251" i="2"/>
  <c r="L222" i="2"/>
  <c r="L245" i="2"/>
  <c r="L210" i="2"/>
  <c r="L189" i="2"/>
  <c r="L182" i="2"/>
  <c r="L175" i="2"/>
  <c r="L196" i="2"/>
  <c r="L235" i="2"/>
  <c r="L174" i="2"/>
  <c r="L209" i="2"/>
  <c r="L164" i="2"/>
  <c r="L248" i="2"/>
  <c r="L229" i="2"/>
  <c r="L213" i="2"/>
  <c r="L206" i="2"/>
  <c r="L199" i="2"/>
  <c r="L192" i="2"/>
  <c r="L185" i="2"/>
  <c r="L178" i="2"/>
  <c r="L171" i="2"/>
  <c r="L244" i="2"/>
  <c r="L261" i="2"/>
  <c r="L266" i="2"/>
  <c r="L268" i="2"/>
  <c r="L475" i="2"/>
  <c r="L383" i="2"/>
  <c r="L449" i="2"/>
  <c r="L80" i="5"/>
  <c r="L76" i="5"/>
  <c r="L79" i="5"/>
  <c r="L78" i="5"/>
  <c r="L77" i="5"/>
  <c r="M80" i="5"/>
  <c r="M76" i="5"/>
  <c r="M79" i="5"/>
  <c r="M77" i="5"/>
  <c r="M78" i="5"/>
  <c r="L285" i="2"/>
  <c r="L278" i="2"/>
  <c r="L271" i="2"/>
  <c r="L145" i="2"/>
  <c r="L135" i="2"/>
  <c r="L122" i="2"/>
  <c r="L121" i="2"/>
  <c r="L255" i="2"/>
  <c r="L281" i="2"/>
  <c r="L151" i="2"/>
  <c r="L149" i="2"/>
  <c r="L274" i="2"/>
  <c r="L138" i="2"/>
  <c r="L131" i="2"/>
  <c r="L124" i="2"/>
  <c r="L284" i="2"/>
  <c r="L277" i="2"/>
  <c r="L264" i="2"/>
  <c r="L257" i="2"/>
  <c r="L141" i="2"/>
  <c r="L134" i="2"/>
  <c r="L280" i="2"/>
  <c r="L267" i="2"/>
  <c r="L260" i="2"/>
  <c r="L144" i="2"/>
  <c r="L287" i="2"/>
  <c r="L270" i="2"/>
  <c r="L147" i="2"/>
  <c r="L137" i="2"/>
  <c r="L273" i="2"/>
  <c r="L263" i="2"/>
  <c r="L253" i="2"/>
  <c r="L130" i="2"/>
  <c r="L127" i="2"/>
  <c r="L275" i="2"/>
  <c r="L276" i="2"/>
  <c r="L259" i="2"/>
  <c r="L256" i="2"/>
  <c r="L143" i="2"/>
  <c r="L133" i="2"/>
  <c r="L132" i="2"/>
  <c r="L286" i="2"/>
  <c r="L282" i="2"/>
  <c r="L272" i="2"/>
  <c r="L262" i="2"/>
  <c r="L136" i="2"/>
  <c r="L126" i="2"/>
  <c r="L252" i="2"/>
  <c r="L307" i="2"/>
  <c r="L296" i="2"/>
  <c r="L321" i="2"/>
  <c r="L335" i="2"/>
  <c r="L355" i="2"/>
  <c r="L392" i="2"/>
  <c r="L451" i="2"/>
  <c r="L30" i="5"/>
  <c r="L32" i="2"/>
  <c r="L35" i="2"/>
  <c r="L39" i="2"/>
  <c r="L34" i="2"/>
  <c r="L37" i="2"/>
  <c r="L33" i="2"/>
  <c r="L36" i="2"/>
  <c r="L30" i="2"/>
  <c r="M30" i="5"/>
  <c r="L57" i="5"/>
  <c r="M57" i="5"/>
  <c r="L38" i="5"/>
  <c r="L41" i="5"/>
  <c r="L37" i="5"/>
  <c r="L31" i="5"/>
  <c r="L40" i="5"/>
  <c r="M38" i="5"/>
  <c r="M41" i="5"/>
  <c r="M37" i="5"/>
  <c r="M31" i="5"/>
  <c r="M40" i="5"/>
  <c r="L13" i="4"/>
  <c r="L15" i="4"/>
  <c r="L14" i="4"/>
  <c r="M13" i="4"/>
  <c r="M15" i="4"/>
  <c r="M14" i="4"/>
  <c r="L98" i="4"/>
  <c r="L97" i="4"/>
  <c r="L96" i="4"/>
  <c r="L52" i="4"/>
  <c r="M98" i="4"/>
  <c r="M97" i="4"/>
  <c r="M96" i="4"/>
  <c r="M52" i="4"/>
  <c r="L485" i="2"/>
  <c r="L309" i="2"/>
  <c r="L295" i="2"/>
  <c r="L292" i="2"/>
  <c r="L336" i="2"/>
  <c r="L315" i="2"/>
  <c r="L346" i="2"/>
  <c r="L290" i="2"/>
  <c r="L350" i="2"/>
  <c r="L328" i="2"/>
  <c r="L332" i="2"/>
  <c r="L317" i="2"/>
  <c r="L333" i="2"/>
  <c r="L313" i="2"/>
  <c r="L325" i="2"/>
  <c r="L306" i="2"/>
  <c r="L120" i="2"/>
  <c r="L103" i="2"/>
  <c r="L398" i="2"/>
  <c r="L102" i="2"/>
  <c r="L115" i="2"/>
  <c r="L29" i="2"/>
  <c r="L14" i="2"/>
  <c r="L25" i="2"/>
  <c r="L13" i="2"/>
  <c r="L12" i="2"/>
  <c r="L95" i="4"/>
  <c r="L93" i="4"/>
  <c r="L94" i="4"/>
  <c r="L92" i="4"/>
  <c r="L91" i="4"/>
  <c r="L37" i="4"/>
  <c r="L39" i="4"/>
  <c r="M95" i="4"/>
  <c r="M93" i="4"/>
  <c r="M94" i="4"/>
  <c r="M92" i="4"/>
  <c r="M91" i="4"/>
  <c r="M39" i="4"/>
  <c r="M37" i="4"/>
  <c r="L63" i="5"/>
  <c r="L61" i="5"/>
  <c r="L71" i="5"/>
  <c r="M63" i="5"/>
  <c r="M61" i="5"/>
  <c r="M71" i="5"/>
  <c r="L53" i="4"/>
  <c r="M53" i="4"/>
  <c r="L60" i="5"/>
  <c r="L56" i="5"/>
  <c r="L52" i="5"/>
  <c r="L62" i="5"/>
  <c r="L55" i="5"/>
  <c r="L53" i="5"/>
  <c r="L58" i="5"/>
  <c r="L64" i="5"/>
  <c r="L66" i="5"/>
  <c r="L50" i="5"/>
  <c r="L65" i="5"/>
  <c r="L46" i="5"/>
  <c r="L48" i="5"/>
  <c r="L47" i="5"/>
  <c r="M60" i="5"/>
  <c r="M56" i="5"/>
  <c r="M52" i="5"/>
  <c r="M62" i="5"/>
  <c r="M55" i="5"/>
  <c r="M53" i="5"/>
  <c r="M58" i="5"/>
  <c r="M66" i="5"/>
  <c r="M50" i="5"/>
  <c r="M64" i="5"/>
  <c r="M65" i="5"/>
  <c r="M46" i="5"/>
  <c r="M48" i="5"/>
  <c r="M47" i="5"/>
  <c r="L347" i="2"/>
  <c r="L312" i="2"/>
  <c r="L354" i="2"/>
  <c r="L343" i="2"/>
  <c r="L329" i="2"/>
  <c r="L322" i="2"/>
  <c r="L305" i="2"/>
  <c r="L298" i="2"/>
  <c r="L330" i="2"/>
  <c r="L339" i="2"/>
  <c r="L318" i="2"/>
  <c r="L308" i="2"/>
  <c r="L301" i="2"/>
  <c r="L311" i="2"/>
  <c r="L291" i="2"/>
  <c r="L323" i="2"/>
  <c r="L353" i="2"/>
  <c r="L342" i="2"/>
  <c r="L314" i="2"/>
  <c r="L304" i="2"/>
  <c r="L297" i="2"/>
  <c r="L294" i="2"/>
  <c r="L348" i="2"/>
  <c r="L316" i="2"/>
  <c r="L338" i="2"/>
  <c r="L300" i="2"/>
  <c r="L299" i="2"/>
  <c r="L344" i="2"/>
  <c r="L349" i="2"/>
  <c r="L331" i="2"/>
  <c r="L310" i="2"/>
  <c r="L345" i="2"/>
  <c r="L334" i="2"/>
  <c r="L324" i="2"/>
  <c r="L303" i="2"/>
  <c r="L352" i="2"/>
  <c r="L341" i="2"/>
  <c r="L337" i="2"/>
  <c r="L327" i="2"/>
  <c r="L320" i="2"/>
  <c r="L293" i="2"/>
  <c r="L351" i="2"/>
  <c r="L340" i="2"/>
  <c r="L326" i="2"/>
  <c r="L319" i="2"/>
  <c r="L302" i="2"/>
  <c r="L289" i="2"/>
  <c r="L481" i="2"/>
  <c r="L372" i="2"/>
  <c r="L114" i="2"/>
  <c r="L98" i="2"/>
  <c r="L361" i="2"/>
  <c r="L107" i="2"/>
  <c r="L119" i="2"/>
  <c r="L446" i="2"/>
  <c r="L440" i="2"/>
  <c r="L387" i="2"/>
  <c r="L111" i="2"/>
  <c r="L399" i="2"/>
  <c r="L101" i="2"/>
  <c r="L468" i="2"/>
  <c r="L458" i="2"/>
  <c r="L391" i="2"/>
  <c r="L109" i="2"/>
  <c r="L74" i="5"/>
  <c r="L67" i="5"/>
  <c r="M74" i="5"/>
  <c r="M67" i="5"/>
  <c r="L54" i="4"/>
  <c r="L55" i="4"/>
  <c r="L33" i="4"/>
  <c r="M54" i="4"/>
  <c r="M55" i="4"/>
  <c r="M33" i="4"/>
  <c r="L482" i="2"/>
  <c r="L478" i="2"/>
  <c r="L484" i="2"/>
  <c r="L479" i="2"/>
  <c r="L483" i="2"/>
  <c r="L477" i="2"/>
  <c r="L480" i="2"/>
  <c r="L476" i="2"/>
  <c r="L431" i="2"/>
  <c r="L425" i="2"/>
  <c r="L420" i="2"/>
  <c r="L378" i="2"/>
  <c r="L95" i="2"/>
  <c r="L471" i="2"/>
  <c r="L437" i="2"/>
  <c r="L466" i="2"/>
  <c r="L459" i="2"/>
  <c r="L455" i="2"/>
  <c r="L424" i="2"/>
  <c r="L413" i="2"/>
  <c r="L357" i="2"/>
  <c r="L360" i="2"/>
  <c r="L436" i="2"/>
  <c r="L382" i="2"/>
  <c r="L418" i="2"/>
  <c r="L402" i="2"/>
  <c r="L371" i="2"/>
  <c r="L400" i="2"/>
  <c r="L456" i="2"/>
  <c r="L473" i="2"/>
  <c r="L469" i="2"/>
  <c r="L465" i="2"/>
  <c r="L453" i="2"/>
  <c r="L374" i="2"/>
  <c r="L97" i="2"/>
  <c r="L427" i="2"/>
  <c r="L422" i="2"/>
  <c r="L417" i="2"/>
  <c r="L385" i="2"/>
  <c r="L380" i="2"/>
  <c r="L472" i="2"/>
  <c r="L397" i="2"/>
  <c r="L10" i="4"/>
  <c r="M10" i="4"/>
  <c r="L20" i="2"/>
  <c r="L23" i="2"/>
  <c r="L24" i="2"/>
  <c r="L27" i="2"/>
  <c r="L15" i="2"/>
  <c r="L22" i="2"/>
  <c r="L28" i="2"/>
  <c r="L68" i="5"/>
  <c r="L73" i="5"/>
  <c r="L70" i="5"/>
  <c r="L72" i="5"/>
  <c r="L69" i="5"/>
  <c r="M68" i="5"/>
  <c r="M73" i="5"/>
  <c r="M70" i="5"/>
  <c r="M72" i="5"/>
  <c r="M69" i="5"/>
  <c r="L50" i="4"/>
  <c r="L56" i="4"/>
  <c r="L48" i="4"/>
  <c r="M50" i="4"/>
  <c r="M56" i="4"/>
  <c r="M48" i="4"/>
  <c r="L439" i="2"/>
  <c r="L377" i="2"/>
  <c r="L110" i="2"/>
  <c r="L100" i="2"/>
  <c r="L94" i="2"/>
  <c r="L452" i="2"/>
  <c r="L442" i="2"/>
  <c r="L423" i="2"/>
  <c r="L406" i="2"/>
  <c r="L403" i="2"/>
  <c r="L393" i="2"/>
  <c r="L113" i="2"/>
  <c r="L87" i="2"/>
  <c r="L463" i="2"/>
  <c r="L462" i="2"/>
  <c r="L432" i="2"/>
  <c r="L429" i="2"/>
  <c r="L426" i="2"/>
  <c r="L390" i="2"/>
  <c r="L373" i="2"/>
  <c r="L370" i="2"/>
  <c r="L367" i="2"/>
  <c r="L116" i="2"/>
  <c r="L106" i="2"/>
  <c r="L90" i="2"/>
  <c r="L445" i="2"/>
  <c r="L438" i="2"/>
  <c r="L435" i="2"/>
  <c r="L416" i="2"/>
  <c r="L409" i="2"/>
  <c r="L396" i="2"/>
  <c r="L376" i="2"/>
  <c r="L363" i="2"/>
  <c r="L99" i="2"/>
  <c r="L93" i="2"/>
  <c r="L410" i="2"/>
  <c r="L448" i="2"/>
  <c r="L419" i="2"/>
  <c r="L412" i="2"/>
  <c r="L386" i="2"/>
  <c r="L356" i="2"/>
  <c r="L112" i="2"/>
  <c r="L96" i="2"/>
  <c r="L86" i="2"/>
  <c r="L461" i="2"/>
  <c r="L441" i="2"/>
  <c r="L405" i="2"/>
  <c r="L389" i="2"/>
  <c r="L379" i="2"/>
  <c r="L366" i="2"/>
  <c r="L359" i="2"/>
  <c r="L105" i="2"/>
  <c r="L89" i="2"/>
  <c r="L117" i="2"/>
  <c r="L474" i="2"/>
  <c r="L454" i="2"/>
  <c r="L428" i="2"/>
  <c r="L415" i="2"/>
  <c r="L395" i="2"/>
  <c r="L369" i="2"/>
  <c r="L362" i="2"/>
  <c r="L92" i="2"/>
  <c r="L384" i="2"/>
  <c r="L457" i="2"/>
  <c r="L444" i="2"/>
  <c r="L434" i="2"/>
  <c r="L408" i="2"/>
  <c r="L375" i="2"/>
  <c r="L118" i="2"/>
  <c r="L108" i="2"/>
  <c r="L85" i="2"/>
  <c r="L364" i="2"/>
  <c r="L464" i="2"/>
  <c r="L460" i="2"/>
  <c r="L447" i="2"/>
  <c r="L421" i="2"/>
  <c r="L411" i="2"/>
  <c r="L401" i="2"/>
  <c r="L388" i="2"/>
  <c r="L365" i="2"/>
  <c r="L358" i="2"/>
  <c r="L467" i="2"/>
  <c r="L450" i="2"/>
  <c r="L414" i="2"/>
  <c r="L404" i="2"/>
  <c r="L394" i="2"/>
  <c r="L88" i="2"/>
  <c r="L470" i="2"/>
  <c r="L443" i="2"/>
  <c r="L433" i="2"/>
  <c r="L430" i="2"/>
  <c r="L407" i="2"/>
  <c r="L381" i="2"/>
  <c r="L368" i="2"/>
  <c r="L91" i="2"/>
  <c r="L10" i="2"/>
  <c r="L49" i="4"/>
  <c r="L51" i="4"/>
  <c r="L57" i="4"/>
  <c r="L59" i="4"/>
  <c r="L58" i="4"/>
  <c r="L38" i="4"/>
  <c r="M58" i="4"/>
  <c r="M51" i="4"/>
  <c r="M57" i="4"/>
  <c r="M59" i="4"/>
  <c r="M49" i="4"/>
  <c r="M38" i="4"/>
  <c r="L36" i="4"/>
  <c r="M36" i="4"/>
  <c r="L81" i="2"/>
  <c r="L83" i="2"/>
  <c r="L84" i="2"/>
  <c r="L82" i="2"/>
  <c r="L61" i="4"/>
  <c r="L60" i="4"/>
  <c r="M61" i="4"/>
  <c r="M60" i="4"/>
  <c r="L12" i="5"/>
  <c r="L10" i="5"/>
  <c r="L11" i="5"/>
  <c r="M12" i="5"/>
  <c r="M10" i="5"/>
  <c r="M11" i="5"/>
  <c r="L47" i="4"/>
  <c r="M47" i="4"/>
  <c r="L9" i="4"/>
  <c r="M9" i="4"/>
  <c r="L100" i="4"/>
  <c r="M100" i="4"/>
  <c r="L40" i="4"/>
  <c r="L34" i="4"/>
  <c r="L32" i="4"/>
  <c r="M32" i="4"/>
  <c r="M40" i="4"/>
  <c r="M34" i="4"/>
  <c r="L45" i="4"/>
  <c r="L41" i="4"/>
  <c r="L44" i="4"/>
  <c r="L43" i="4"/>
  <c r="L42" i="4"/>
  <c r="L30" i="4"/>
  <c r="L46" i="4"/>
  <c r="M44" i="4"/>
  <c r="M41" i="4"/>
  <c r="M43" i="4"/>
  <c r="M45" i="4"/>
  <c r="M42" i="4"/>
  <c r="M30" i="4"/>
  <c r="M46" i="4"/>
  <c r="L29" i="4"/>
  <c r="L31" i="4"/>
  <c r="L28" i="4"/>
  <c r="M29" i="4"/>
  <c r="M31" i="4"/>
  <c r="M28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7" i="4"/>
  <c r="M27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87" i="2"/>
  <c r="L25" i="4"/>
  <c r="M25" i="4"/>
  <c r="L43" i="2"/>
  <c r="L10" i="3"/>
  <c r="M10" i="3"/>
  <c r="L8" i="5"/>
  <c r="L44" i="5"/>
  <c r="L90" i="5"/>
  <c r="M8" i="5"/>
  <c r="M90" i="5"/>
  <c r="M44" i="5"/>
  <c r="L8" i="4"/>
  <c r="M8" i="4"/>
  <c r="L41" i="2"/>
  <c r="L8" i="2"/>
  <c r="K41" i="2" l="1"/>
  <c r="L528" i="1"/>
  <c r="M528" i="1" l="1"/>
  <c r="I10" i="3"/>
  <c r="J10" i="3" s="1"/>
  <c r="K10" i="3" l="1"/>
  <c r="K8" i="3"/>
  <c r="M6" i="2"/>
  <c r="M234" i="2" l="1"/>
  <c r="M180" i="2"/>
  <c r="M177" i="2"/>
  <c r="M160" i="2"/>
  <c r="M153" i="2"/>
  <c r="M162" i="2"/>
  <c r="M250" i="2"/>
  <c r="M240" i="2"/>
  <c r="M237" i="2"/>
  <c r="M215" i="2"/>
  <c r="M187" i="2"/>
  <c r="M173" i="2"/>
  <c r="M163" i="2"/>
  <c r="M156" i="2"/>
  <c r="M155" i="2"/>
  <c r="M247" i="2"/>
  <c r="M170" i="2"/>
  <c r="M246" i="2"/>
  <c r="M224" i="2"/>
  <c r="M221" i="2"/>
  <c r="M218" i="2"/>
  <c r="M204" i="2"/>
  <c r="M194" i="2"/>
  <c r="M186" i="2"/>
  <c r="M184" i="2"/>
  <c r="M227" i="2"/>
  <c r="M197" i="2"/>
  <c r="M190" i="2"/>
  <c r="M176" i="2"/>
  <c r="M159" i="2"/>
  <c r="M152" i="2"/>
  <c r="M239" i="2"/>
  <c r="M233" i="2"/>
  <c r="M223" i="2"/>
  <c r="M214" i="2"/>
  <c r="M207" i="2"/>
  <c r="M203" i="2"/>
  <c r="M200" i="2"/>
  <c r="M193" i="2"/>
  <c r="M172" i="2"/>
  <c r="M157" i="2"/>
  <c r="M205" i="2"/>
  <c r="M245" i="2"/>
  <c r="M210" i="2"/>
  <c r="M189" i="2"/>
  <c r="M182" i="2"/>
  <c r="M175" i="2"/>
  <c r="M198" i="2"/>
  <c r="M196" i="2"/>
  <c r="M222" i="2"/>
  <c r="M164" i="2"/>
  <c r="M248" i="2"/>
  <c r="M229" i="2"/>
  <c r="M213" i="2"/>
  <c r="M206" i="2"/>
  <c r="M199" i="2"/>
  <c r="M192" i="2"/>
  <c r="M185" i="2"/>
  <c r="M178" i="2"/>
  <c r="M171" i="2"/>
  <c r="M209" i="2"/>
  <c r="M225" i="2"/>
  <c r="M191" i="2"/>
  <c r="M244" i="2"/>
  <c r="M241" i="2"/>
  <c r="M235" i="2"/>
  <c r="M202" i="2"/>
  <c r="M181" i="2"/>
  <c r="M174" i="2"/>
  <c r="M251" i="2"/>
  <c r="M167" i="2"/>
  <c r="M212" i="2"/>
  <c r="M261" i="2"/>
  <c r="M266" i="2"/>
  <c r="M268" i="2"/>
  <c r="M475" i="2"/>
  <c r="M383" i="2"/>
  <c r="M449" i="2"/>
  <c r="M281" i="2"/>
  <c r="M151" i="2"/>
  <c r="M285" i="2"/>
  <c r="M274" i="2"/>
  <c r="M138" i="2"/>
  <c r="M131" i="2"/>
  <c r="M278" i="2"/>
  <c r="M122" i="2"/>
  <c r="M284" i="2"/>
  <c r="M277" i="2"/>
  <c r="M264" i="2"/>
  <c r="M257" i="2"/>
  <c r="M141" i="2"/>
  <c r="M134" i="2"/>
  <c r="M280" i="2"/>
  <c r="M267" i="2"/>
  <c r="M260" i="2"/>
  <c r="M144" i="2"/>
  <c r="M124" i="2"/>
  <c r="M121" i="2"/>
  <c r="M287" i="2"/>
  <c r="M270" i="2"/>
  <c r="M147" i="2"/>
  <c r="M137" i="2"/>
  <c r="M273" i="2"/>
  <c r="M263" i="2"/>
  <c r="M253" i="2"/>
  <c r="M130" i="2"/>
  <c r="M127" i="2"/>
  <c r="M276" i="2"/>
  <c r="M259" i="2"/>
  <c r="M256" i="2"/>
  <c r="M143" i="2"/>
  <c r="M133" i="2"/>
  <c r="M286" i="2"/>
  <c r="M271" i="2"/>
  <c r="M145" i="2"/>
  <c r="M272" i="2"/>
  <c r="M262" i="2"/>
  <c r="M136" i="2"/>
  <c r="M126" i="2"/>
  <c r="M255" i="2"/>
  <c r="M132" i="2"/>
  <c r="M135" i="2"/>
  <c r="M282" i="2"/>
  <c r="M252" i="2"/>
  <c r="M149" i="2"/>
  <c r="M275" i="2"/>
  <c r="M307" i="2"/>
  <c r="M296" i="2"/>
  <c r="M335" i="2"/>
  <c r="M321" i="2"/>
  <c r="M355" i="2"/>
  <c r="M392" i="2"/>
  <c r="M451" i="2"/>
  <c r="M35" i="2"/>
  <c r="M39" i="2"/>
  <c r="M34" i="2"/>
  <c r="M37" i="2"/>
  <c r="M33" i="2"/>
  <c r="M36" i="2"/>
  <c r="M32" i="2"/>
  <c r="M30" i="2"/>
  <c r="M485" i="2"/>
  <c r="M309" i="2"/>
  <c r="M295" i="2"/>
  <c r="M315" i="2"/>
  <c r="M350" i="2"/>
  <c r="M328" i="2"/>
  <c r="M292" i="2"/>
  <c r="M313" i="2"/>
  <c r="M333" i="2"/>
  <c r="M325" i="2"/>
  <c r="M306" i="2"/>
  <c r="M346" i="2"/>
  <c r="M336" i="2"/>
  <c r="M332" i="2"/>
  <c r="M317" i="2"/>
  <c r="M290" i="2"/>
  <c r="M120" i="2"/>
  <c r="M103" i="2"/>
  <c r="M102" i="2"/>
  <c r="M115" i="2"/>
  <c r="M398" i="2"/>
  <c r="M29" i="2"/>
  <c r="M14" i="2"/>
  <c r="M12" i="2"/>
  <c r="M13" i="2"/>
  <c r="M25" i="2"/>
  <c r="M354" i="2"/>
  <c r="M343" i="2"/>
  <c r="M329" i="2"/>
  <c r="M322" i="2"/>
  <c r="M305" i="2"/>
  <c r="M298" i="2"/>
  <c r="M302" i="2"/>
  <c r="M339" i="2"/>
  <c r="M318" i="2"/>
  <c r="M308" i="2"/>
  <c r="M301" i="2"/>
  <c r="M289" i="2"/>
  <c r="M326" i="2"/>
  <c r="M311" i="2"/>
  <c r="M291" i="2"/>
  <c r="M340" i="2"/>
  <c r="M353" i="2"/>
  <c r="M342" i="2"/>
  <c r="M314" i="2"/>
  <c r="M304" i="2"/>
  <c r="M297" i="2"/>
  <c r="M294" i="2"/>
  <c r="M344" i="2"/>
  <c r="M338" i="2"/>
  <c r="M300" i="2"/>
  <c r="M349" i="2"/>
  <c r="M331" i="2"/>
  <c r="M310" i="2"/>
  <c r="M323" i="2"/>
  <c r="M345" i="2"/>
  <c r="M334" i="2"/>
  <c r="M324" i="2"/>
  <c r="M303" i="2"/>
  <c r="M352" i="2"/>
  <c r="M341" i="2"/>
  <c r="M337" i="2"/>
  <c r="M327" i="2"/>
  <c r="M320" i="2"/>
  <c r="M293" i="2"/>
  <c r="M348" i="2"/>
  <c r="M330" i="2"/>
  <c r="M316" i="2"/>
  <c r="M299" i="2"/>
  <c r="M347" i="2"/>
  <c r="M312" i="2"/>
  <c r="M351" i="2"/>
  <c r="M319" i="2"/>
  <c r="M481" i="2"/>
  <c r="M361" i="2"/>
  <c r="M107" i="2"/>
  <c r="M119" i="2"/>
  <c r="M440" i="2"/>
  <c r="M372" i="2"/>
  <c r="M446" i="2"/>
  <c r="M114" i="2"/>
  <c r="M387" i="2"/>
  <c r="M98" i="2"/>
  <c r="M111" i="2"/>
  <c r="M399" i="2"/>
  <c r="M101" i="2"/>
  <c r="M468" i="2"/>
  <c r="M458" i="2"/>
  <c r="M109" i="2"/>
  <c r="M391" i="2"/>
  <c r="M479" i="2"/>
  <c r="M478" i="2"/>
  <c r="M484" i="2"/>
  <c r="M483" i="2"/>
  <c r="M477" i="2"/>
  <c r="M482" i="2"/>
  <c r="M480" i="2"/>
  <c r="M476" i="2"/>
  <c r="M471" i="2"/>
  <c r="M437" i="2"/>
  <c r="M466" i="2"/>
  <c r="M459" i="2"/>
  <c r="M455" i="2"/>
  <c r="M424" i="2"/>
  <c r="M413" i="2"/>
  <c r="M357" i="2"/>
  <c r="M456" i="2"/>
  <c r="M378" i="2"/>
  <c r="M436" i="2"/>
  <c r="M382" i="2"/>
  <c r="M418" i="2"/>
  <c r="M402" i="2"/>
  <c r="M371" i="2"/>
  <c r="M473" i="2"/>
  <c r="M469" i="2"/>
  <c r="M465" i="2"/>
  <c r="M453" i="2"/>
  <c r="M374" i="2"/>
  <c r="M97" i="2"/>
  <c r="M431" i="2"/>
  <c r="M427" i="2"/>
  <c r="M422" i="2"/>
  <c r="M417" i="2"/>
  <c r="M385" i="2"/>
  <c r="M380" i="2"/>
  <c r="M425" i="2"/>
  <c r="M95" i="2"/>
  <c r="M472" i="2"/>
  <c r="M397" i="2"/>
  <c r="M400" i="2"/>
  <c r="M360" i="2"/>
  <c r="M420" i="2"/>
  <c r="M23" i="2"/>
  <c r="M22" i="2"/>
  <c r="M24" i="2"/>
  <c r="M20" i="2"/>
  <c r="M28" i="2"/>
  <c r="M15" i="2"/>
  <c r="M27" i="2"/>
  <c r="M452" i="2"/>
  <c r="M442" i="2"/>
  <c r="M423" i="2"/>
  <c r="M406" i="2"/>
  <c r="M403" i="2"/>
  <c r="M393" i="2"/>
  <c r="M113" i="2"/>
  <c r="M87" i="2"/>
  <c r="M462" i="2"/>
  <c r="M432" i="2"/>
  <c r="M429" i="2"/>
  <c r="M426" i="2"/>
  <c r="M390" i="2"/>
  <c r="M373" i="2"/>
  <c r="M370" i="2"/>
  <c r="M367" i="2"/>
  <c r="M116" i="2"/>
  <c r="M106" i="2"/>
  <c r="M90" i="2"/>
  <c r="M110" i="2"/>
  <c r="M445" i="2"/>
  <c r="M438" i="2"/>
  <c r="M435" i="2"/>
  <c r="M416" i="2"/>
  <c r="M409" i="2"/>
  <c r="M396" i="2"/>
  <c r="M376" i="2"/>
  <c r="M363" i="2"/>
  <c r="M99" i="2"/>
  <c r="M93" i="2"/>
  <c r="M448" i="2"/>
  <c r="M419" i="2"/>
  <c r="M412" i="2"/>
  <c r="M386" i="2"/>
  <c r="M356" i="2"/>
  <c r="M112" i="2"/>
  <c r="M96" i="2"/>
  <c r="M86" i="2"/>
  <c r="M461" i="2"/>
  <c r="M441" i="2"/>
  <c r="M405" i="2"/>
  <c r="M389" i="2"/>
  <c r="M379" i="2"/>
  <c r="M366" i="2"/>
  <c r="M359" i="2"/>
  <c r="M105" i="2"/>
  <c r="M89" i="2"/>
  <c r="M474" i="2"/>
  <c r="M454" i="2"/>
  <c r="M428" i="2"/>
  <c r="M415" i="2"/>
  <c r="M395" i="2"/>
  <c r="M369" i="2"/>
  <c r="M362" i="2"/>
  <c r="M92" i="2"/>
  <c r="M377" i="2"/>
  <c r="M457" i="2"/>
  <c r="M444" i="2"/>
  <c r="M434" i="2"/>
  <c r="M408" i="2"/>
  <c r="M375" i="2"/>
  <c r="M118" i="2"/>
  <c r="M108" i="2"/>
  <c r="M85" i="2"/>
  <c r="M100" i="2"/>
  <c r="M464" i="2"/>
  <c r="M460" i="2"/>
  <c r="M447" i="2"/>
  <c r="M421" i="2"/>
  <c r="M411" i="2"/>
  <c r="M401" i="2"/>
  <c r="M388" i="2"/>
  <c r="M365" i="2"/>
  <c r="M358" i="2"/>
  <c r="M467" i="2"/>
  <c r="M450" i="2"/>
  <c r="M414" i="2"/>
  <c r="M404" i="2"/>
  <c r="M394" i="2"/>
  <c r="M88" i="2"/>
  <c r="M470" i="2"/>
  <c r="M443" i="2"/>
  <c r="M433" i="2"/>
  <c r="M430" i="2"/>
  <c r="M407" i="2"/>
  <c r="M381" i="2"/>
  <c r="M368" i="2"/>
  <c r="M91" i="2"/>
  <c r="M439" i="2"/>
  <c r="M463" i="2"/>
  <c r="M410" i="2"/>
  <c r="M384" i="2"/>
  <c r="M364" i="2"/>
  <c r="M117" i="2"/>
  <c r="M94" i="2"/>
  <c r="M10" i="2"/>
  <c r="M81" i="2"/>
  <c r="M84" i="2"/>
  <c r="M83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87" i="2"/>
  <c r="M43" i="2"/>
  <c r="M41" i="2"/>
  <c r="M8" i="2"/>
  <c r="K9" i="3" l="1"/>
  <c r="I8" i="3"/>
  <c r="I9" i="3" l="1"/>
  <c r="I13" i="3" s="1"/>
  <c r="K90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<sst xmlns="http://schemas.openxmlformats.org/spreadsheetml/2006/main" count="2513" uniqueCount="588">
  <si>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</si>
  <si>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</si>
  <si>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</si>
  <si>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</si>
  <si>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</si>
  <si>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</si>
  <si>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</si>
  <si>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</si>
  <si>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</si>
  <si>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</si>
  <si>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</si>
  <si>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</si>
  <si>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</si>
  <si>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</si>
  <si>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</si>
  <si>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</si>
  <si>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</si>
  <si>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</si>
  <si>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</si>
  <si>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</si>
  <si>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</si>
  <si>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</si>
  <si>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</si>
  <si>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</si>
  <si>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</si>
  <si>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</si>
  <si>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</si>
  <si>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</si>
  <si>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</si>
  <si>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</si>
  <si>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</si>
  <si>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</si>
  <si>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</si>
  <si>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</si>
  <si>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</si>
  <si>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</si>
  <si>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</si>
  <si>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</si>
  <si>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</si>
  <si>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</si>
  <si>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</si>
  <si>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</si>
  <si>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</si>
  <si>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</si>
  <si>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</si>
  <si>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</si>
  <si>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</si>
  <si>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</si>
  <si>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</si>
  <si>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</si>
  <si>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</si>
  <si>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</si>
  <si>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</si>
  <si>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</si>
  <si>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</si>
  <si>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</si>
  <si>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</si>
  <si>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</si>
  <si>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</si>
  <si>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</si>
  <si>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</si>
  <si>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</si>
  <si>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</si>
  <si>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</si>
  <si>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</si>
  <si>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</si>
  <si>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</si>
  <si>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</si>
  <si>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</si>
  <si>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</si>
  <si>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</si>
  <si>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</si>
  <si>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</si>
  <si>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</si>
  <si>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</si>
  <si>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</si>
  <si>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</si>
  <si>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</si>
  <si>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</si>
  <si>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</si>
  <si>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</si>
  <si>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</si>
  <si>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</si>
  <si>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</si>
  <si>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</si>
  <si>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</si>
  <si>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</si>
  <si>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</si>
  <si>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</si>
  <si>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</si>
  <si>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</si>
  <si>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</si>
  <si>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</si>
  <si>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</si>
  <si>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</si>
  <si>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</si>
  <si>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</si>
  <si>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</si>
  <si>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</si>
  <si>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</si>
  <si>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</si>
  <si>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</si>
  <si>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</si>
  <si>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</si>
  <si>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</si>
  <si>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</si>
  <si>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</si>
  <si>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</si>
  <si>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</si>
  <si>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</si>
  <si>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</si>
  <si>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</si>
  <si>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</si>
  <si>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</si>
  <si>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</si>
  <si>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</si>
  <si>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</si>
  <si>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</si>
  <si>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</si>
  <si>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</si>
  <si>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</si>
  <si>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</si>
  <si>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</si>
  <si>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</si>
  <si>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</si>
  <si>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</si>
  <si>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</si>
  <si>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</si>
  <si>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</si>
  <si>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</si>
  <si>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</si>
  <si>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</si>
  <si>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</si>
  <si>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</si>
  <si>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</si>
  <si>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</si>
  <si>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</si>
  <si>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</si>
  <si>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</si>
  <si>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</si>
  <si>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</si>
  <si>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</si>
  <si>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</si>
  <si>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</si>
  <si>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</si>
  <si>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</si>
  <si>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</si>
  <si>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</si>
  <si>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</si>
  <si>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</si>
  <si>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</si>
  <si>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</si>
  <si>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</si>
  <si>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</si>
  <si>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</si>
  <si>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</si>
  <si>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</si>
  <si>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</si>
  <si>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</si>
  <si>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</si>
  <si>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</si>
  <si>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</si>
  <si>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</si>
  <si>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</si>
  <si>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</si>
  <si>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</si>
  <si>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</si>
  <si>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</si>
  <si>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</si>
  <si>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</si>
  <si>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</si>
  <si>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</si>
  <si>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</si>
  <si>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</si>
  <si>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</si>
  <si>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</si>
  <si>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</si>
  <si>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</si>
  <si>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</si>
  <si>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</si>
  <si>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</si>
  <si>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</si>
  <si>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</si>
  <si>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</si>
  <si>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</si>
  <si>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</si>
  <si>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</si>
  <si>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</si>
  <si>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</si>
  <si>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</si>
  <si>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</si>
  <si>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</si>
  <si>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</si>
  <si>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</si>
  <si>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</si>
  <si>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</si>
  <si>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</si>
  <si>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</si>
  <si>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</si>
  <si>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</si>
  <si>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</si>
  <si>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</si>
  <si>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</si>
  <si>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</si>
  <si>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</si>
  <si>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</si>
  <si>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</si>
  <si>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</si>
  <si>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</si>
  <si>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</si>
  <si>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</si>
  <si>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</si>
  <si>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</si>
  <si>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</si>
  <si>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</si>
  <si>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</si>
  <si>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</si>
  <si>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</si>
  <si>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</si>
  <si>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</si>
  <si>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</si>
  <si>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</si>
  <si>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</si>
  <si>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</si>
  <si>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</si>
  <si>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</si>
  <si>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</si>
  <si>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</si>
  <si>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</si>
  <si>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</si>
  <si>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</si>
  <si>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</si>
  <si>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</si>
  <si>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</si>
  <si>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</si>
  <si>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</si>
  <si>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</si>
  <si>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</si>
  <si>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</si>
  <si>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</si>
  <si>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</si>
  <si>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</si>
  <si>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</si>
  <si>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</si>
  <si>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</si>
  <si>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</si>
  <si>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</si>
  <si>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</si>
  <si>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</si>
  <si>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</si>
  <si>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</si>
  <si>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</si>
  <si>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</si>
  <si>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</si>
  <si>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</si>
  <si>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</si>
  <si>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</si>
  <si>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</si>
  <si>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</si>
  <si>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</si>
  <si>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</si>
  <si>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</si>
  <si>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</si>
  <si>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</si>
  <si>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</si>
  <si>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</si>
  <si>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</si>
  <si>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</si>
  <si>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</si>
  <si>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</si>
  <si>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</si>
  <si>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</si>
  <si>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</si>
  <si>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</si>
  <si>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</si>
  <si>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</si>
  <si>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</si>
  <si>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</si>
  <si>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</si>
  <si>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</si>
  <si>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</si>
  <si>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</si>
  <si>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</si>
  <si>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</si>
  <si>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</si>
  <si>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</si>
  <si>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</si>
  <si>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</si>
  <si>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</si>
  <si>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</si>
  <si>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</si>
  <si>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</si>
  <si>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</si>
  <si>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</si>
  <si>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</si>
  <si>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</si>
  <si>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</si>
  <si>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</si>
  <si>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</si>
  <si>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</si>
  <si>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</si>
  <si>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</si>
  <si>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</si>
  <si>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</si>
  <si>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</si>
  <si>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</si>
  <si>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</si>
  <si>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</si>
  <si>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</si>
  <si>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</si>
  <si>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</si>
  <si>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</si>
  <si>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</si>
  <si>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</si>
  <si>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</si>
  <si>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</si>
  <si>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</si>
  <si>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</si>
  <si>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</si>
  <si>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</si>
  <si>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</si>
  <si>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</si>
  <si>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</si>
  <si>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</si>
  <si>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</si>
  <si>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</si>
  <si>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</si>
  <si>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</si>
  <si>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</si>
  <si>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</si>
  <si>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</si>
  <si>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</si>
  <si>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</si>
  <si>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</si>
  <si>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</si>
  <si>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</si>
  <si>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</si>
  <si>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</si>
  <si>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</si>
  <si>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</si>
  <si>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</si>
  <si>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</si>
  <si>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</si>
  <si>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</si>
  <si>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</si>
  <si>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</si>
  <si>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</si>
  <si>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</si>
  <si>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</si>
  <si>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</si>
  <si>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</si>
  <si>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</si>
  <si>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</si>
  <si>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</si>
  <si>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</si>
  <si>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</si>
  <si>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</si>
  <si>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</si>
  <si>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</si>
  <si>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</si>
  <si>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</si>
  <si>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</si>
  <si>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</si>
  <si>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</si>
  <si>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</si>
  <si>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</si>
  <si>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</si>
  <si>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</si>
  <si>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</si>
  <si>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</si>
  <si>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</si>
  <si>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</si>
  <si>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</si>
  <si>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</si>
  <si>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</si>
  <si>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</si>
  <si>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</si>
  <si>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</si>
  <si>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</si>
  <si>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</si>
  <si>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</si>
  <si>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</si>
  <si>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</si>
  <si>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</si>
  <si>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</si>
  <si>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</si>
  <si>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</si>
  <si>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</si>
  <si>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</si>
  <si>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</si>
  <si>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</si>
  <si>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</si>
  <si>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</si>
  <si>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</si>
  <si>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</si>
  <si>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</si>
  <si>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</si>
  <si>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</si>
  <si>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</si>
  <si>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</si>
  <si>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</si>
  <si>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</si>
  <si>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</si>
  <si>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</si>
  <si>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</si>
  <si>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</si>
  <si>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</si>
  <si>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</si>
  <si>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</si>
  <si>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</si>
  <si>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</si>
  <si>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</si>
  <si>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</si>
  <si>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</si>
  <si>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</si>
  <si>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</si>
  <si>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</si>
  <si>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</si>
  <si>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</si>
  <si>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</si>
  <si>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</si>
  <si>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</si>
  <si>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</si>
  <si>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</si>
  <si>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</si>
  <si>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</si>
  <si>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</si>
  <si>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</si>
  <si>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</si>
  <si>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</si>
  <si>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</si>
  <si>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</si>
  <si>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</si>
  <si>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</si>
  <si>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</si>
  <si>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</si>
  <si>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</si>
  <si>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</si>
  <si>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</si>
  <si>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</si>
  <si>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</si>
  <si>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</si>
  <si>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</si>
  <si>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</si>
  <si>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</si>
  <si>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</si>
  <si>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</si>
  <si>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</si>
  <si>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</si>
  <si>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</si>
  <si>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</si>
  <si>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</si>
  <si>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</si>
  <si>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</si>
  <si>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</si>
  <si>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</si>
  <si>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</si>
  <si>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</si>
  <si>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</si>
  <si>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</si>
  <si>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</si>
  <si>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</si>
  <si>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</si>
  <si>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</si>
  <si>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</si>
  <si>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</si>
  <si>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</si>
  <si>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</si>
  <si>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</si>
  <si>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</si>
  <si>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</si>
  <si>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</si>
  <si>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</si>
  <si>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</si>
  <si>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</si>
  <si>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</si>
  <si>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</si>
  <si>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</si>
  <si>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</si>
  <si>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</si>
  <si>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</si>
  <si>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</si>
  <si>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</si>
  <si>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</si>
  <si>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</si>
  <si>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</si>
  <si>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</si>
  <si>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</si>
  <si>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</si>
  <si>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</si>
  <si>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</si>
  <si>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</si>
  <si>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</si>
  <si>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</si>
  <si>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</si>
  <si>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</si>
  <si>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</si>
  <si>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</si>
  <si>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</si>
  <si>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</si>
  <si>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</si>
  <si>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</si>
  <si>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</si>
  <si>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</si>
  <si>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</si>
  <si>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</si>
  <si>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</si>
  <si>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</si>
  <si>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</si>
  <si>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</si>
  <si>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</si>
  <si>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</si>
  <si>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</si>
  <si>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</si>
  <si>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</si>
  <si>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</si>
  <si>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</si>
  <si>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</si>
  <si>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</si>
  <si>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</si>
  <si>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</si>
  <si>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</si>
  <si>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</si>
  <si>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</si>
  <si>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</si>
  <si>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</si>
  <si>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</si>
  <si>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</si>
  <si>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</si>
  <si>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</si>
  <si>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</si>
  <si>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</si>
  <si>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</si>
  <si>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</si>
  <si>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</si>
  <si>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</si>
  <si>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</si>
  <si>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</si>
  <si>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</si>
  <si>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</si>
  <si>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</si>
  <si>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</si>
  <si>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</si>
  <si>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</si>
  <si>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</si>
  <si>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</si>
  <si>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</si>
  <si>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</si>
  <si>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</si>
  <si>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</si>
  <si>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</si>
  <si>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</si>
  <si>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</si>
  <si>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</si>
  <si>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ADA Supplies</t>
  </si>
  <si>
    <t>553400</t>
  </si>
  <si>
    <t>SBITA greater than 12 months</t>
  </si>
  <si>
    <t>OTHER COST-BOARD LEGAL FEES  **</t>
  </si>
  <si>
    <t>559300</t>
  </si>
  <si>
    <t>PAYMENTS FOR PASS THRU FUNDS</t>
  </si>
  <si>
    <t>519999</t>
  </si>
  <si>
    <t>EMPLOYEE MASTER GENERIC SALARY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</si>
  <si>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</si>
  <si>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</si>
  <si>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</si>
  <si>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</si>
  <si>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</si>
  <si>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</si>
  <si>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</si>
  <si>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</si>
  <si>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558024</t>
  </si>
  <si>
    <t>TRAVEL-BD MEMBER, S. JESTER</t>
  </si>
  <si>
    <t>599015</t>
  </si>
  <si>
    <t>PCCARD DEFAULT EXP-M. JOHNSON</t>
  </si>
  <si>
    <t>599016</t>
  </si>
  <si>
    <t>PCCARD DEFAULT EXP-J. MCMAHAN</t>
  </si>
  <si>
    <t>599017</t>
  </si>
  <si>
    <t>PCCARD DEFAULT EXP-M. ORSON</t>
  </si>
  <si>
    <t>599019</t>
  </si>
  <si>
    <t>PCCARD DEFAULT EXP-M. ERWIN</t>
  </si>
  <si>
    <t>599021</t>
  </si>
  <si>
    <t>PCCARD DEFAULT EXP-J. MORLEY</t>
  </si>
  <si>
    <t>599024</t>
  </si>
  <si>
    <t>PCCARD DEFAULT EXP-S. JESTER</t>
  </si>
  <si>
    <t>599025</t>
  </si>
  <si>
    <t>PCCARD DEFAULT EXP-V. TURNER</t>
  </si>
  <si>
    <t>599028</t>
  </si>
  <si>
    <t>PCCARD DEFAULT EXP-W.MCGINNISS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</si>
</sst>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0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45291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6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17365605.02</v>
      </c>
      <c r="G8" s="56">
        <v>767238794.59000003</v>
      </c>
      <c r="H8" s="56">
        <v>0</v>
      </c>
      <c r="I8" s="56">
        <f t="shared" ref="I8" si="0">SUM(G8:H8)</f>
        <v>767238794.59000003</v>
      </c>
      <c r="J8" s="56">
        <f t="shared" ref="J8" si="1">E8-I8</f>
        <v>100761205.40999997</v>
      </c>
      <c r="K8" s="57">
        <f t="shared" ref="K8:K10" si="2">IF(E8=0,"NA",J8/E8)</f>
        <v>0.11608433802995388</v>
      </c>
      <c r="L8" s="57">
        <f t="shared" ref="L8:L10" si="3">IF(E8=0,"NA",(  ( F8 - (E8/$L$6)) / (E8/$L$6)))</f>
        <v>-0.97999354260368665</v>
      </c>
      <c r="M8" s="57">
        <f t="shared" ref="M8:M10" si="4">IF(E8=0,"NA",(  ( G8 - ($M$6*(E8/12))) / ($M$6*(E8/12))))</f>
        <v>0.76783132394009224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356899.76</v>
      </c>
      <c r="G9" s="56">
        <v>2016704.1</v>
      </c>
      <c r="H9" s="56">
        <v>0</v>
      </c>
      <c r="I9" s="56">
        <f t="shared" ref="I9:I13" si="5">SUM(G9:H9)</f>
        <v>2016704.1</v>
      </c>
      <c r="J9" s="56">
        <f t="shared" ref="J9:J13" si="6">E9-I9</f>
        <v>12983295.9</v>
      </c>
      <c r="K9" s="57">
        <f t="shared" si="2"/>
        <v>0.86555305999999999</v>
      </c>
      <c r="L9" s="57">
        <f t="shared" si="3"/>
        <v>-0.97620668266666666</v>
      </c>
      <c r="M9" s="57">
        <f t="shared" si="4"/>
        <v>-0.73110612000000008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516872.75</v>
      </c>
      <c r="G10" s="56">
        <v>1660706.3</v>
      </c>
      <c r="H10" s="56">
        <v>0</v>
      </c>
      <c r="I10" s="56">
        <f t="shared" si="5"/>
        <v>1660706.3</v>
      </c>
      <c r="J10" s="56">
        <f t="shared" si="6"/>
        <v>2139293.7000000002</v>
      </c>
      <c r="K10" s="57">
        <f t="shared" si="2"/>
        <v>0.56297202631578958</v>
      </c>
      <c r="L10" s="57">
        <f t="shared" si="3"/>
        <v>-0.86398085526315793</v>
      </c>
      <c r="M10" s="57">
        <f t="shared" si="4"/>
        <v>-0.12594405263157893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2925127.72</v>
      </c>
      <c r="G11" s="56">
        <v>15640762.41</v>
      </c>
      <c r="H11" s="56">
        <v>0</v>
      </c>
      <c r="I11" s="56">
        <f t="shared" si="5"/>
        <v>15640762.41</v>
      </c>
      <c r="J11" s="56">
        <f t="shared" si="6"/>
        <v>13359237.59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si="5"/>
        <v>0</v>
      </c>
      <c r="J12" s="56">
        <f t="shared" si="6"/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5"/>
        <v>0</v>
      </c>
      <c r="J13" s="56">
        <f t="shared" si="6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42145.68</v>
      </c>
      <c r="G14" s="56">
        <v>401018.19</v>
      </c>
      <c r="H14" s="56">
        <v>0</v>
      </c>
      <c r="I14" s="56">
        <f t="shared" ref="I14:I38" si="7">SUM(G14:H14)</f>
        <v>401018.19</v>
      </c>
      <c r="J14" s="56">
        <f t="shared" ref="J14:J38" si="8">E14-I14</f>
        <v>373981.81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ref="I15:I25" si="9">SUM(G15:H15)</f>
        <v>0</v>
      </c>
      <c r="J15" s="56">
        <f t="shared" ref="J15:J30" si="10">E15-I15</f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9"/>
        <v>0</v>
      </c>
      <c r="J16" s="56">
        <f t="shared" si="10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512.42999999999995</v>
      </c>
      <c r="G17" s="56">
        <v>1855.26</v>
      </c>
      <c r="H17" s="56">
        <v>0</v>
      </c>
      <c r="I17" s="56">
        <f t="shared" si="9"/>
        <v>1855.26</v>
      </c>
      <c r="J17" s="56">
        <f t="shared" si="10"/>
        <v>-1855.26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9"/>
        <v>4223728.3600000003</v>
      </c>
      <c r="J18" s="56">
        <f t="shared" si="10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909727.46</v>
      </c>
      <c r="G19" s="56">
        <v>1487901.8399999999</v>
      </c>
      <c r="H19" s="56">
        <v>0</v>
      </c>
      <c r="I19" s="56">
        <f t="shared" si="9"/>
        <v>1487901.8399999999</v>
      </c>
      <c r="J19" s="56">
        <f t="shared" si="10"/>
        <v>307098.16000000015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0</v>
      </c>
      <c r="G20" s="56">
        <v>8510.2199999999993</v>
      </c>
      <c r="H20" s="56">
        <v>0</v>
      </c>
      <c r="I20" s="56">
        <f t="shared" si="9"/>
        <v>8510.2199999999993</v>
      </c>
      <c r="J20" s="56">
        <f t="shared" si="10"/>
        <v>-8510.2199999999993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68"/>
      <c r="C21" s="63"/>
      <c r="D21" s="64">
        <v>920399645.21000004</v>
      </c>
      <c r="E21" s="64">
        <v>920385016.21000004</v>
      </c>
      <c r="F21" s="64">
        <v>22116890.82</v>
      </c>
      <c r="G21" s="64">
        <v>792679981.2700001</v>
      </c>
      <c r="H21" s="64">
        <v>0</v>
      </c>
      <c r="I21" s="64">
        <f t="shared" si="9"/>
        <v>792679981.2700001</v>
      </c>
      <c r="J21" s="64">
        <f t="shared" si="10"/>
        <v>127705034.93999994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0</v>
      </c>
      <c r="G22" s="56">
        <v>5353949.16</v>
      </c>
      <c r="H22" s="56">
        <v>0</v>
      </c>
      <c r="I22" s="56">
        <f t="shared" si="9"/>
        <v>5353949.16</v>
      </c>
      <c r="J22" s="56">
        <f t="shared" si="10"/>
        <v>3646050.84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68"/>
      <c r="C23" s="63"/>
      <c r="D23" s="64">
        <v>9000000</v>
      </c>
      <c r="E23" s="64">
        <v>9000000</v>
      </c>
      <c r="F23" s="64">
        <v>0</v>
      </c>
      <c r="G23" s="64">
        <v>5353949.16</v>
      </c>
      <c r="H23" s="64">
        <v>0</v>
      </c>
      <c r="I23" s="64">
        <f t="shared" si="9"/>
        <v>5353949.16</v>
      </c>
      <c r="J23" s="64">
        <f t="shared" si="10"/>
        <v>3646050.84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641249522</v>
      </c>
      <c r="F24" s="56">
        <v>60225434</v>
      </c>
      <c r="G24" s="56">
        <v>276863986</v>
      </c>
      <c r="H24" s="56">
        <v>0</v>
      </c>
      <c r="I24" s="56">
        <f t="shared" si="9"/>
        <v>276863986</v>
      </c>
      <c r="J24" s="56">
        <f t="shared" si="10"/>
        <v>364385536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3335934</v>
      </c>
      <c r="G25" s="56">
        <v>20033716</v>
      </c>
      <c r="H25" s="56">
        <v>0</v>
      </c>
      <c r="I25" s="56">
        <f t="shared" si="9"/>
        <v>20033716</v>
      </c>
      <c r="J25" s="56">
        <f t="shared" si="10"/>
        <v>20069136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ref="I26:I30" si="11">SUM(G26:H26)</f>
        <v>0</v>
      </c>
      <c r="J26" s="56">
        <f t="shared" si="10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1008396</v>
      </c>
      <c r="G27" s="56">
        <v>5537787</v>
      </c>
      <c r="H27" s="56">
        <v>0</v>
      </c>
      <c r="I27" s="56">
        <f t="shared" si="11"/>
        <v>5537787</v>
      </c>
      <c r="J27" s="56">
        <f t="shared" si="10"/>
        <v>6428687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-14637988</v>
      </c>
      <c r="G28" s="56">
        <v>-87827856</v>
      </c>
      <c r="H28" s="56">
        <v>0</v>
      </c>
      <c r="I28" s="56">
        <f t="shared" si="11"/>
        <v>-87827856</v>
      </c>
      <c r="J28" s="56">
        <f t="shared" si="10"/>
        <v>-87827429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4151376.48</v>
      </c>
      <c r="E29" s="56">
        <v>11679388.48</v>
      </c>
      <c r="F29" s="56">
        <v>10255674.780000001</v>
      </c>
      <c r="G29" s="56">
        <v>12454132.220000001</v>
      </c>
      <c r="H29" s="56">
        <v>0</v>
      </c>
      <c r="I29" s="56">
        <f t="shared" si="11"/>
        <v>12454132.220000001</v>
      </c>
      <c r="J29" s="56">
        <f t="shared" si="10"/>
        <v>-774743.74000000022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11"/>
        <v>0</v>
      </c>
      <c r="J30" s="56">
        <f t="shared" si="10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7"/>
        <v>0</v>
      </c>
      <c r="J32" s="56">
        <f t="shared" si="8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68"/>
      <c r="C33" s="63"/>
      <c r="D33" s="64">
        <v>523920580.62</v>
      </c>
      <c r="E33" s="64">
        <v>531448592.62</v>
      </c>
      <c r="F33" s="64">
        <v>60187450.780000001</v>
      </c>
      <c r="G33" s="64">
        <v>227061765.22</v>
      </c>
      <c r="H33" s="64">
        <v>0</v>
      </c>
      <c r="I33" s="64">
        <f t="shared" si="7"/>
        <v>227061765.22</v>
      </c>
      <c r="J33" s="64">
        <f t="shared" si="8"/>
        <v>304386827.39999998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26</v>
      </c>
      <c r="B34" s="66" t="s">
        <v>27</v>
      </c>
      <c r="C34" s="51" t="s">
        <v>28</v>
      </c>
      <c r="D34" s="56">
        <v>1433772</v>
      </c>
      <c r="E34" s="56">
        <v>1433772</v>
      </c>
      <c r="F34" s="56">
        <v>0</v>
      </c>
      <c r="G34" s="56">
        <v>0</v>
      </c>
      <c r="H34" s="56">
        <v>0</v>
      </c>
      <c r="I34" s="56">
        <f t="shared" si="7"/>
        <v>0</v>
      </c>
      <c r="J34" s="56">
        <f t="shared" si="8"/>
        <v>1433772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B35" s="66" t="s">
        <v>94</v>
      </c>
      <c r="C35" s="51" t="s">
        <v>95</v>
      </c>
      <c r="D35" s="56">
        <v>0</v>
      </c>
      <c r="E35" s="56">
        <v>0</v>
      </c>
      <c r="F35" s="56">
        <v>55519.78</v>
      </c>
      <c r="G35" s="56">
        <v>136347.64000000001</v>
      </c>
      <c r="H35" s="56">
        <v>0</v>
      </c>
      <c r="I35" s="56">
        <f t="shared" si="7"/>
        <v>136347.64000000001</v>
      </c>
      <c r="J35" s="56">
        <f t="shared" si="8"/>
        <v>-136347.64000000001</v>
      </c>
      <c r="K35" s="57" t="s">
        <v>45</v>
      </c>
      <c r="L35" s="57" t="s">
        <v>45</v>
      </c>
      <c r="M35" s="57" t="s">
        <v>45</v>
      </c>
      <c r="R35" s="53"/>
      <c r="S35" s="53"/>
      <c r="T35" s="53"/>
      <c r="U35" s="53"/>
      <c r="V35" s="53"/>
    </row>
    <row r="36" spans="1:25" s="51" customFormat="1" x14ac:dyDescent="0.2">
      <c r="B36" s="66" t="s">
        <v>96</v>
      </c>
      <c r="C36" s="51" t="s">
        <v>97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7"/>
        <v>0</v>
      </c>
      <c r="J36" s="56">
        <f t="shared" si="8"/>
        <v>0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98</v>
      </c>
      <c r="C37" s="51" t="s">
        <v>99</v>
      </c>
      <c r="D37" s="56">
        <v>0</v>
      </c>
      <c r="E37" s="56">
        <v>0</v>
      </c>
      <c r="F37" s="56">
        <v>0</v>
      </c>
      <c r="G37" s="56">
        <v>-2978.04</v>
      </c>
      <c r="H37" s="56">
        <v>0</v>
      </c>
      <c r="I37" s="56">
        <f t="shared" si="7"/>
        <v>-2978.04</v>
      </c>
      <c r="J37" s="56">
        <f t="shared" si="8"/>
        <v>2978.04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A38" s="63" t="s">
        <v>29</v>
      </c>
      <c r="B38" s="68"/>
      <c r="C38" s="63"/>
      <c r="D38" s="64">
        <v>1433772</v>
      </c>
      <c r="E38" s="64">
        <v>1433772</v>
      </c>
      <c r="F38" s="64">
        <v>55519.78</v>
      </c>
      <c r="G38" s="64">
        <v>133369.60000000001</v>
      </c>
      <c r="H38" s="64">
        <v>0</v>
      </c>
      <c r="I38" s="64">
        <f t="shared" si="7"/>
        <v>133369.60000000001</v>
      </c>
      <c r="J38" s="64">
        <f t="shared" si="8"/>
        <v>1300402.3999999999</v>
      </c>
      <c r="K38" s="65" t="s">
        <v>45</v>
      </c>
      <c r="L38" s="65" t="s">
        <v>45</v>
      </c>
      <c r="M38" s="65" t="s">
        <v>45</v>
      </c>
      <c r="R38" s="53"/>
      <c r="S38" s="53"/>
      <c r="T38" s="53"/>
      <c r="U38" s="53"/>
      <c r="V38" s="53"/>
    </row>
    <row r="39" spans="1:25" s="17" customFormat="1" ht="12" customHeight="1" x14ac:dyDescent="0.2">
      <c r="B39" s="43"/>
      <c r="D39" s="18"/>
      <c r="E39" s="18"/>
      <c r="F39" s="18"/>
      <c r="G39" s="18"/>
      <c r="H39" s="18"/>
      <c r="I39" s="18"/>
      <c r="J39" s="18"/>
      <c r="K39" s="37"/>
      <c r="L39" s="37"/>
      <c r="M39" s="3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s="54" customFormat="1" ht="15.75" x14ac:dyDescent="0.25">
      <c r="A40" s="25" t="s">
        <v>12</v>
      </c>
      <c r="B40" s="32"/>
      <c r="C40" s="25"/>
      <c r="D40" s="6">
        <f>+D21+D23+D33+D38</f>
        <v>1454753997.8299999</v>
      </c>
      <c r="E40" s="6">
        <f t="shared" ref="E40:J40" si="12">+E21+E23+E33+E38</f>
        <v>1462267380.8299999</v>
      </c>
      <c r="F40" s="6">
        <f t="shared" si="12"/>
        <v>82359861.379999995</v>
      </c>
      <c r="G40" s="6">
        <f t="shared" si="12"/>
        <v>1025229065.2500001</v>
      </c>
      <c r="H40" s="6">
        <f t="shared" si="12"/>
        <v>0</v>
      </c>
      <c r="I40" s="6">
        <f t="shared" si="12"/>
        <v>1025229065.2500001</v>
      </c>
      <c r="J40" s="6">
        <f t="shared" si="12"/>
        <v>437038315.57999992</v>
      </c>
      <c r="K40" s="38">
        <f>IF(E40=0,"NA",J40/E40)</f>
        <v>0.29887715564846418</v>
      </c>
      <c r="L40" s="38">
        <f>IF(E40=0,"NA",(  ( F40 - (E40/12)) / (E40/12)))</f>
        <v>-0.32411927564231174</v>
      </c>
      <c r="M40" s="38">
        <f>IF(E40=0,"NA",(  ( G40 - ($M$6*(E40/12))) / ($M$6*(E40/12))))</f>
        <v>0.40224568870307181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1" customFormat="1" x14ac:dyDescent="0.2">
      <c r="A42" s="51" t="s">
        <v>100</v>
      </c>
      <c r="B42" s="66" t="s">
        <v>101</v>
      </c>
      <c r="C42" s="51" t="s">
        <v>102</v>
      </c>
      <c r="D42" s="56">
        <v>479212502.67999905</v>
      </c>
      <c r="E42" s="56">
        <v>480017357.57999909</v>
      </c>
      <c r="F42" s="56">
        <v>43289994.599999905</v>
      </c>
      <c r="G42" s="56">
        <v>174260251.93999997</v>
      </c>
      <c r="H42" s="56">
        <v>408.25</v>
      </c>
      <c r="I42" s="56">
        <f t="shared" ref="I42" si="13">SUM(G42:H42)</f>
        <v>174260660.18999997</v>
      </c>
      <c r="J42" s="56">
        <f t="shared" ref="J42" si="14">E42-I42</f>
        <v>305756697.38999915</v>
      </c>
      <c r="K42" s="57">
        <f t="shared" ref="K42" si="15">IF(E42=0,"NA",J42/E42)</f>
        <v>0.6369700856891245</v>
      </c>
      <c r="L42" s="57">
        <f t="shared" ref="L42" si="16">IF(E42=0,"NA",(  ( F42 - (E42/$L$6)) / (E42/$L$6)))</f>
        <v>-0.90981577245821732</v>
      </c>
      <c r="M42" s="57">
        <f t="shared" ref="M42" si="17">IF(E42=0,"NA",(  ( G42 - ($M$6*(E42/12))) / ($M$6*(E42/12))))</f>
        <v>-0.27394187235840539</v>
      </c>
      <c r="R42" s="53"/>
      <c r="S42" s="53"/>
      <c r="T42" s="53"/>
      <c r="U42" s="53"/>
      <c r="V42" s="53"/>
    </row>
    <row r="43" spans="1:25" s="51" customFormat="1" x14ac:dyDescent="0.2">
      <c r="B43" s="66" t="s">
        <v>103</v>
      </c>
      <c r="C43" s="51" t="s">
        <v>104</v>
      </c>
      <c r="D43" s="56">
        <v>0</v>
      </c>
      <c r="E43" s="56">
        <v>160000</v>
      </c>
      <c r="F43" s="56">
        <v>1341665.06</v>
      </c>
      <c r="G43" s="56">
        <v>6713001.290000001</v>
      </c>
      <c r="H43" s="56">
        <v>0</v>
      </c>
      <c r="I43" s="56">
        <f t="shared" ref="I43:I86" si="18">SUM(G43:H43)</f>
        <v>6713001.290000001</v>
      </c>
      <c r="J43" s="56">
        <f t="shared" ref="J43:J86" si="19">E43-I43</f>
        <v>-6553001.290000001</v>
      </c>
      <c r="K43" s="57">
        <f t="shared" ref="K43:K86" si="20">IF(E43=0,"NA",J43/E43)</f>
        <v>-40.956258062500005</v>
      </c>
      <c r="L43" s="57">
        <f t="shared" ref="L43:L86" si="21">IF(E43=0,"NA",(  ( F43 - (E43/$L$6)) / (E43/$L$6)))</f>
        <v>7.3854066250000008</v>
      </c>
      <c r="M43" s="57">
        <f t="shared" ref="M43:M86" si="22">IF(E43=0,"NA",(  ( G43 - ($M$6*(E43/12))) / ($M$6*(E43/12))))</f>
        <v>82.91251612500001</v>
      </c>
      <c r="R43" s="53"/>
      <c r="S43" s="53"/>
      <c r="T43" s="53"/>
      <c r="U43" s="53"/>
      <c r="V43" s="53"/>
    </row>
    <row r="44" spans="1:25" s="51" customFormat="1" x14ac:dyDescent="0.2">
      <c r="B44" s="66" t="s">
        <v>105</v>
      </c>
      <c r="C44" s="51" t="s">
        <v>104</v>
      </c>
      <c r="D44" s="56">
        <v>0</v>
      </c>
      <c r="E44" s="56">
        <v>0</v>
      </c>
      <c r="F44" s="56">
        <v>49337</v>
      </c>
      <c r="G44" s="56">
        <v>224368.37</v>
      </c>
      <c r="H44" s="56">
        <v>0</v>
      </c>
      <c r="I44" s="56">
        <f t="shared" si="18"/>
        <v>224368.37</v>
      </c>
      <c r="J44" s="56">
        <f t="shared" si="19"/>
        <v>-224368.37</v>
      </c>
      <c r="K44" s="57" t="str">
        <f t="shared" si="20"/>
        <v>NA</v>
      </c>
      <c r="L44" s="57" t="str">
        <f t="shared" si="21"/>
        <v>NA</v>
      </c>
      <c r="M44" s="57" t="str">
        <f t="shared" si="22"/>
        <v>NA</v>
      </c>
      <c r="R44" s="53"/>
      <c r="S44" s="53"/>
      <c r="T44" s="53"/>
      <c r="U44" s="53"/>
      <c r="V44" s="53"/>
    </row>
    <row r="45" spans="1:25" s="51" customFormat="1" x14ac:dyDescent="0.2">
      <c r="B45" s="66" t="s">
        <v>106</v>
      </c>
      <c r="C45" s="51" t="s">
        <v>107</v>
      </c>
      <c r="D45" s="56">
        <v>0</v>
      </c>
      <c r="E45" s="56">
        <v>421614</v>
      </c>
      <c r="F45" s="56">
        <v>120479.78</v>
      </c>
      <c r="G45" s="56">
        <v>363017.83</v>
      </c>
      <c r="H45" s="56">
        <v>0</v>
      </c>
      <c r="I45" s="56">
        <f t="shared" si="18"/>
        <v>363017.83</v>
      </c>
      <c r="J45" s="56">
        <f t="shared" si="19"/>
        <v>58596.169999999984</v>
      </c>
      <c r="K45" s="57">
        <f t="shared" si="20"/>
        <v>0.13898060785457786</v>
      </c>
      <c r="L45" s="57">
        <f t="shared" si="21"/>
        <v>-0.71424151000678338</v>
      </c>
      <c r="M45" s="57">
        <f t="shared" si="22"/>
        <v>0.72203878429084434</v>
      </c>
      <c r="R45" s="53"/>
      <c r="S45" s="53"/>
      <c r="T45" s="53"/>
      <c r="U45" s="53"/>
      <c r="V45" s="53"/>
    </row>
    <row r="46" spans="1:25" s="51" customFormat="1" x14ac:dyDescent="0.2">
      <c r="B46" s="66" t="s">
        <v>108</v>
      </c>
      <c r="C46" s="51" t="s">
        <v>109</v>
      </c>
      <c r="D46" s="56">
        <v>0</v>
      </c>
      <c r="E46" s="56">
        <v>0</v>
      </c>
      <c r="F46" s="56">
        <v>10440.219999999999</v>
      </c>
      <c r="G46" s="56">
        <v>32892.18</v>
      </c>
      <c r="H46" s="56">
        <v>0</v>
      </c>
      <c r="I46" s="56">
        <f t="shared" si="18"/>
        <v>32892.18</v>
      </c>
      <c r="J46" s="56">
        <f t="shared" si="19"/>
        <v>-32892.18</v>
      </c>
      <c r="K46" s="57" t="str">
        <f t="shared" si="20"/>
        <v>NA</v>
      </c>
      <c r="L46" s="57" t="str">
        <f t="shared" si="21"/>
        <v>NA</v>
      </c>
      <c r="M46" s="57" t="str">
        <f t="shared" si="22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111</v>
      </c>
      <c r="D47" s="56">
        <v>0</v>
      </c>
      <c r="E47" s="56">
        <v>10673</v>
      </c>
      <c r="F47" s="56">
        <v>0</v>
      </c>
      <c r="G47" s="56">
        <v>0</v>
      </c>
      <c r="H47" s="56">
        <v>0</v>
      </c>
      <c r="I47" s="56">
        <f t="shared" si="18"/>
        <v>0</v>
      </c>
      <c r="J47" s="56">
        <f t="shared" si="19"/>
        <v>10673</v>
      </c>
      <c r="K47" s="57">
        <f t="shared" si="20"/>
        <v>1</v>
      </c>
      <c r="L47" s="57">
        <f t="shared" si="21"/>
        <v>-1</v>
      </c>
      <c r="M47" s="57">
        <f t="shared" si="22"/>
        <v>-1</v>
      </c>
      <c r="R47" s="53"/>
      <c r="S47" s="53"/>
      <c r="T47" s="53"/>
      <c r="U47" s="53"/>
      <c r="V47" s="53"/>
    </row>
    <row r="48" spans="1:25" s="51" customFormat="1" x14ac:dyDescent="0.2">
      <c r="B48" s="66" t="s">
        <v>112</v>
      </c>
      <c r="C48" s="51" t="s">
        <v>113</v>
      </c>
      <c r="D48" s="56">
        <v>0</v>
      </c>
      <c r="E48" s="56">
        <v>0</v>
      </c>
      <c r="F48" s="56">
        <v>3147874.9299999983</v>
      </c>
      <c r="G48" s="56">
        <v>12398065.869999995</v>
      </c>
      <c r="H48" s="56">
        <v>0</v>
      </c>
      <c r="I48" s="56">
        <f t="shared" si="18"/>
        <v>12398065.869999995</v>
      </c>
      <c r="J48" s="56">
        <f t="shared" si="19"/>
        <v>-12398065.869999995</v>
      </c>
      <c r="K48" s="57" t="str">
        <f t="shared" si="20"/>
        <v>NA</v>
      </c>
      <c r="L48" s="57" t="str">
        <f t="shared" si="21"/>
        <v>NA</v>
      </c>
      <c r="M48" s="57" t="str">
        <f t="shared" si="22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114</v>
      </c>
      <c r="C49" s="51" t="s">
        <v>115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18"/>
        <v>0</v>
      </c>
      <c r="J49" s="56">
        <f t="shared" si="19"/>
        <v>0</v>
      </c>
      <c r="K49" s="57" t="str">
        <f t="shared" si="20"/>
        <v>NA</v>
      </c>
      <c r="L49" s="57" t="str">
        <f t="shared" si="21"/>
        <v>NA</v>
      </c>
      <c r="M49" s="57" t="str">
        <f t="shared" si="22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116</v>
      </c>
      <c r="C50" s="51" t="s">
        <v>117</v>
      </c>
      <c r="D50" s="56">
        <v>23849622.270000007</v>
      </c>
      <c r="E50" s="56">
        <v>23670936.45000001</v>
      </c>
      <c r="F50" s="56">
        <v>2375776.7000000002</v>
      </c>
      <c r="G50" s="56">
        <v>9949142.229999993</v>
      </c>
      <c r="H50" s="56">
        <v>0</v>
      </c>
      <c r="I50" s="56">
        <f t="shared" si="18"/>
        <v>9949142.229999993</v>
      </c>
      <c r="J50" s="56">
        <f t="shared" si="19"/>
        <v>13721794.220000017</v>
      </c>
      <c r="K50" s="57">
        <f t="shared" si="20"/>
        <v>0.57968953822272673</v>
      </c>
      <c r="L50" s="57">
        <f t="shared" si="21"/>
        <v>-0.89963317653197461</v>
      </c>
      <c r="M50" s="57">
        <f t="shared" si="22"/>
        <v>-0.15937907644545354</v>
      </c>
      <c r="R50" s="53"/>
      <c r="S50" s="53"/>
      <c r="T50" s="53"/>
      <c r="U50" s="53"/>
      <c r="V50" s="53"/>
    </row>
    <row r="51" spans="2:22" s="51" customFormat="1" x14ac:dyDescent="0.2">
      <c r="B51" s="66" t="s">
        <v>118</v>
      </c>
      <c r="C51" s="51" t="s">
        <v>119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18"/>
        <v>0</v>
      </c>
      <c r="J51" s="56">
        <f t="shared" si="19"/>
        <v>0</v>
      </c>
      <c r="K51" s="57" t="str">
        <f t="shared" si="20"/>
        <v>NA</v>
      </c>
      <c r="L51" s="57" t="str">
        <f t="shared" si="21"/>
        <v>NA</v>
      </c>
      <c r="M51" s="57" t="str">
        <f t="shared" si="22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120</v>
      </c>
      <c r="C52" s="51" t="s">
        <v>121</v>
      </c>
      <c r="D52" s="56">
        <v>0</v>
      </c>
      <c r="E52" s="56">
        <v>0</v>
      </c>
      <c r="F52" s="56">
        <v>6238.58</v>
      </c>
      <c r="G52" s="56">
        <v>23454.32</v>
      </c>
      <c r="H52" s="56">
        <v>0</v>
      </c>
      <c r="I52" s="56">
        <f t="shared" si="18"/>
        <v>23454.32</v>
      </c>
      <c r="J52" s="56">
        <f t="shared" si="19"/>
        <v>-23454.32</v>
      </c>
      <c r="K52" s="57" t="str">
        <f t="shared" si="20"/>
        <v>NA</v>
      </c>
      <c r="L52" s="57" t="str">
        <f t="shared" si="21"/>
        <v>NA</v>
      </c>
      <c r="M52" s="57" t="str">
        <f t="shared" si="22"/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122</v>
      </c>
      <c r="C53" s="51" t="s">
        <v>123</v>
      </c>
      <c r="D53" s="56">
        <v>82213.600000000006</v>
      </c>
      <c r="E53" s="56">
        <v>82213.600000000006</v>
      </c>
      <c r="F53" s="56">
        <v>7443.08</v>
      </c>
      <c r="G53" s="56">
        <v>28272.32</v>
      </c>
      <c r="H53" s="56">
        <v>0</v>
      </c>
      <c r="I53" s="56">
        <f t="shared" si="18"/>
        <v>28272.32</v>
      </c>
      <c r="J53" s="56">
        <f t="shared" si="19"/>
        <v>53941.280000000006</v>
      </c>
      <c r="K53" s="57">
        <f t="shared" si="20"/>
        <v>0.65611139762764314</v>
      </c>
      <c r="L53" s="57">
        <f t="shared" si="21"/>
        <v>-0.9094665602771318</v>
      </c>
      <c r="M53" s="57">
        <f t="shared" si="22"/>
        <v>-0.31222279525528629</v>
      </c>
      <c r="R53" s="53"/>
      <c r="S53" s="53"/>
      <c r="T53" s="53"/>
      <c r="U53" s="53"/>
      <c r="V53" s="53"/>
    </row>
    <row r="54" spans="2:22" s="51" customFormat="1" x14ac:dyDescent="0.2">
      <c r="B54" s="66" t="s">
        <v>124</v>
      </c>
      <c r="C54" s="51" t="s">
        <v>125</v>
      </c>
      <c r="D54" s="56">
        <v>8752826.6599999946</v>
      </c>
      <c r="E54" s="56">
        <v>8752826.6599999946</v>
      </c>
      <c r="F54" s="56">
        <v>629165.49</v>
      </c>
      <c r="G54" s="56">
        <v>2403371.3600000003</v>
      </c>
      <c r="H54" s="56">
        <v>0</v>
      </c>
      <c r="I54" s="56">
        <f t="shared" si="18"/>
        <v>2403371.3600000003</v>
      </c>
      <c r="J54" s="56">
        <f t="shared" si="19"/>
        <v>6349455.2999999942</v>
      </c>
      <c r="K54" s="57">
        <f t="shared" si="20"/>
        <v>0.72541769038072079</v>
      </c>
      <c r="L54" s="57">
        <f t="shared" si="21"/>
        <v>-0.92811859363384208</v>
      </c>
      <c r="M54" s="57">
        <f t="shared" si="22"/>
        <v>-0.45083538076144153</v>
      </c>
      <c r="R54" s="53"/>
      <c r="S54" s="53"/>
      <c r="T54" s="53"/>
      <c r="U54" s="53"/>
      <c r="V54" s="53"/>
    </row>
    <row r="55" spans="2:22" s="51" customFormat="1" x14ac:dyDescent="0.2">
      <c r="B55" s="66" t="s">
        <v>126</v>
      </c>
      <c r="C55" s="51" t="s">
        <v>127</v>
      </c>
      <c r="D55" s="56">
        <v>0</v>
      </c>
      <c r="E55" s="56">
        <v>0</v>
      </c>
      <c r="F55" s="56">
        <v>40860.82</v>
      </c>
      <c r="G55" s="56">
        <v>139723.87</v>
      </c>
      <c r="H55" s="56">
        <v>0</v>
      </c>
      <c r="I55" s="56">
        <f t="shared" si="18"/>
        <v>139723.87</v>
      </c>
      <c r="J55" s="56">
        <f t="shared" si="19"/>
        <v>-139723.87</v>
      </c>
      <c r="K55" s="57" t="str">
        <f t="shared" si="20"/>
        <v>NA</v>
      </c>
      <c r="L55" s="57" t="str">
        <f t="shared" si="21"/>
        <v>NA</v>
      </c>
      <c r="M55" s="57" t="str">
        <f t="shared" si="22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128</v>
      </c>
      <c r="C56" s="51" t="s">
        <v>129</v>
      </c>
      <c r="D56" s="56">
        <v>0</v>
      </c>
      <c r="E56" s="56">
        <v>0</v>
      </c>
      <c r="F56" s="56">
        <v>14476.999999999998</v>
      </c>
      <c r="G56" s="56">
        <v>37284.75</v>
      </c>
      <c r="H56" s="56">
        <v>0</v>
      </c>
      <c r="I56" s="56">
        <f t="shared" si="18"/>
        <v>37284.75</v>
      </c>
      <c r="J56" s="56">
        <f t="shared" si="19"/>
        <v>-37284.75</v>
      </c>
      <c r="K56" s="57" t="str">
        <f t="shared" si="20"/>
        <v>NA</v>
      </c>
      <c r="L56" s="57" t="str">
        <f t="shared" si="21"/>
        <v>NA</v>
      </c>
      <c r="M56" s="57" t="str">
        <f t="shared" si="22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130</v>
      </c>
      <c r="C57" s="51" t="s">
        <v>131</v>
      </c>
      <c r="D57" s="56">
        <v>0</v>
      </c>
      <c r="E57" s="56">
        <v>0</v>
      </c>
      <c r="F57" s="56">
        <v>12887.32</v>
      </c>
      <c r="G57" s="56">
        <v>37661.96</v>
      </c>
      <c r="H57" s="56">
        <v>0</v>
      </c>
      <c r="I57" s="56">
        <f t="shared" si="18"/>
        <v>37661.96</v>
      </c>
      <c r="J57" s="56">
        <f t="shared" si="19"/>
        <v>-37661.96</v>
      </c>
      <c r="K57" s="57" t="str">
        <f t="shared" si="20"/>
        <v>NA</v>
      </c>
      <c r="L57" s="57" t="str">
        <f t="shared" si="21"/>
        <v>NA</v>
      </c>
      <c r="M57" s="57" t="str">
        <f t="shared" si="22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132</v>
      </c>
      <c r="C58" s="51" t="s">
        <v>133</v>
      </c>
      <c r="D58" s="56">
        <v>-15841317.93</v>
      </c>
      <c r="E58" s="56">
        <v>-20008729.259999998</v>
      </c>
      <c r="F58" s="56">
        <v>1120</v>
      </c>
      <c r="G58" s="56">
        <v>7577.31</v>
      </c>
      <c r="H58" s="56">
        <v>0</v>
      </c>
      <c r="I58" s="56">
        <f t="shared" si="18"/>
        <v>7577.31</v>
      </c>
      <c r="J58" s="56">
        <f t="shared" si="19"/>
        <v>-20016306.569999997</v>
      </c>
      <c r="K58" s="57">
        <f t="shared" si="20"/>
        <v>1.0003787002113695</v>
      </c>
      <c r="L58" s="57">
        <f t="shared" si="21"/>
        <v>-1.0000559755687353</v>
      </c>
      <c r="M58" s="57">
        <f t="shared" si="22"/>
        <v>-1.0007574004227393</v>
      </c>
      <c r="R58" s="53"/>
      <c r="S58" s="53"/>
      <c r="T58" s="53"/>
      <c r="U58" s="53"/>
      <c r="V58" s="53"/>
    </row>
    <row r="59" spans="2:22" s="51" customFormat="1" x14ac:dyDescent="0.2">
      <c r="B59" s="66" t="s">
        <v>134</v>
      </c>
      <c r="C59" s="51" t="s">
        <v>135</v>
      </c>
      <c r="D59" s="56">
        <v>0</v>
      </c>
      <c r="E59" s="56">
        <v>143000</v>
      </c>
      <c r="F59" s="56">
        <v>1898.58</v>
      </c>
      <c r="G59" s="56">
        <v>90210.28</v>
      </c>
      <c r="H59" s="56">
        <v>0</v>
      </c>
      <c r="I59" s="56">
        <f t="shared" si="18"/>
        <v>90210.28</v>
      </c>
      <c r="J59" s="56">
        <f t="shared" si="19"/>
        <v>52789.72</v>
      </c>
      <c r="K59" s="57">
        <f t="shared" si="20"/>
        <v>0.36915888111888112</v>
      </c>
      <c r="L59" s="57">
        <f t="shared" si="21"/>
        <v>-0.98672321678321684</v>
      </c>
      <c r="M59" s="57">
        <f t="shared" si="22"/>
        <v>0.26168223776223776</v>
      </c>
      <c r="R59" s="53"/>
      <c r="S59" s="53"/>
      <c r="T59" s="53"/>
      <c r="U59" s="53"/>
      <c r="V59" s="53"/>
    </row>
    <row r="60" spans="2:22" s="51" customFormat="1" x14ac:dyDescent="0.2">
      <c r="B60" s="66" t="s">
        <v>136</v>
      </c>
      <c r="C60" s="51" t="s">
        <v>137</v>
      </c>
      <c r="D60" s="56">
        <v>0</v>
      </c>
      <c r="E60" s="56">
        <v>29857</v>
      </c>
      <c r="F60" s="56">
        <v>0</v>
      </c>
      <c r="G60" s="56">
        <v>0</v>
      </c>
      <c r="H60" s="56">
        <v>0</v>
      </c>
      <c r="I60" s="56">
        <f t="shared" si="18"/>
        <v>0</v>
      </c>
      <c r="J60" s="56">
        <f t="shared" si="19"/>
        <v>29857</v>
      </c>
      <c r="K60" s="57">
        <f t="shared" si="20"/>
        <v>1</v>
      </c>
      <c r="L60" s="57">
        <f t="shared" si="21"/>
        <v>-1</v>
      </c>
      <c r="M60" s="57">
        <f t="shared" si="22"/>
        <v>-1</v>
      </c>
      <c r="R60" s="53"/>
      <c r="S60" s="53"/>
      <c r="T60" s="53"/>
      <c r="U60" s="53"/>
      <c r="V60" s="53"/>
    </row>
    <row r="61" spans="2:22" s="51" customFormat="1" x14ac:dyDescent="0.2">
      <c r="B61" s="66" t="s">
        <v>138</v>
      </c>
      <c r="C61" s="51" t="s">
        <v>139</v>
      </c>
      <c r="D61" s="56">
        <v>100627785</v>
      </c>
      <c r="E61" s="56">
        <v>100666265</v>
      </c>
      <c r="F61" s="56">
        <v>8963533.3599999994</v>
      </c>
      <c r="G61" s="56">
        <v>33785160.199999973</v>
      </c>
      <c r="H61" s="56">
        <v>0</v>
      </c>
      <c r="I61" s="56">
        <f t="shared" si="18"/>
        <v>33785160.199999973</v>
      </c>
      <c r="J61" s="56">
        <f t="shared" si="19"/>
        <v>66881104.800000027</v>
      </c>
      <c r="K61" s="57">
        <f t="shared" si="20"/>
        <v>0.66438448669969052</v>
      </c>
      <c r="L61" s="57">
        <f t="shared" si="21"/>
        <v>-0.91095792259700903</v>
      </c>
      <c r="M61" s="57">
        <f t="shared" si="22"/>
        <v>-0.32876897339938116</v>
      </c>
      <c r="R61" s="53"/>
      <c r="S61" s="53"/>
      <c r="T61" s="53"/>
      <c r="U61" s="53"/>
      <c r="V61" s="53"/>
    </row>
    <row r="62" spans="2:22" s="51" customFormat="1" x14ac:dyDescent="0.2">
      <c r="B62" s="66" t="s">
        <v>140</v>
      </c>
      <c r="C62" s="51" t="s">
        <v>141</v>
      </c>
      <c r="D62" s="56">
        <v>0</v>
      </c>
      <c r="E62" s="56">
        <v>0</v>
      </c>
      <c r="F62" s="56">
        <v>1773.1200000000001</v>
      </c>
      <c r="G62" s="56">
        <v>5316.4500000000016</v>
      </c>
      <c r="H62" s="56">
        <v>0</v>
      </c>
      <c r="I62" s="56">
        <f t="shared" si="18"/>
        <v>5316.4500000000016</v>
      </c>
      <c r="J62" s="56">
        <f t="shared" si="19"/>
        <v>-5316.4500000000016</v>
      </c>
      <c r="K62" s="57" t="str">
        <f t="shared" si="20"/>
        <v>NA</v>
      </c>
      <c r="L62" s="57" t="str">
        <f t="shared" si="21"/>
        <v>NA</v>
      </c>
      <c r="M62" s="57" t="str">
        <f t="shared" si="22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142</v>
      </c>
      <c r="C63" s="51" t="s">
        <v>143</v>
      </c>
      <c r="D63" s="56">
        <v>103811222.19000015</v>
      </c>
      <c r="E63" s="56">
        <v>103946573.01000015</v>
      </c>
      <c r="F63" s="56">
        <v>7815106.2900000028</v>
      </c>
      <c r="G63" s="56">
        <v>31886744.740000024</v>
      </c>
      <c r="H63" s="56">
        <v>0</v>
      </c>
      <c r="I63" s="56">
        <f t="shared" si="18"/>
        <v>31886744.740000024</v>
      </c>
      <c r="J63" s="56">
        <f t="shared" si="19"/>
        <v>72059828.27000013</v>
      </c>
      <c r="K63" s="57">
        <f t="shared" si="20"/>
        <v>0.69323909565606967</v>
      </c>
      <c r="L63" s="57">
        <f t="shared" si="21"/>
        <v>-0.92481612367106936</v>
      </c>
      <c r="M63" s="57">
        <f t="shared" si="22"/>
        <v>-0.38647819131213951</v>
      </c>
      <c r="R63" s="53"/>
      <c r="S63" s="53"/>
      <c r="T63" s="53"/>
      <c r="U63" s="53"/>
      <c r="V63" s="53"/>
    </row>
    <row r="64" spans="2:22" s="51" customFormat="1" x14ac:dyDescent="0.2">
      <c r="B64" s="66" t="s">
        <v>144</v>
      </c>
      <c r="C64" s="51" t="s">
        <v>145</v>
      </c>
      <c r="D64" s="56">
        <v>437.5</v>
      </c>
      <c r="E64" s="56">
        <v>437.5</v>
      </c>
      <c r="F64" s="56">
        <v>0</v>
      </c>
      <c r="G64" s="56">
        <v>3898.49</v>
      </c>
      <c r="H64" s="56">
        <v>0</v>
      </c>
      <c r="I64" s="56">
        <f t="shared" si="18"/>
        <v>3898.49</v>
      </c>
      <c r="J64" s="56">
        <f t="shared" si="19"/>
        <v>-3460.99</v>
      </c>
      <c r="K64" s="57">
        <f t="shared" si="20"/>
        <v>-7.9108342857142855</v>
      </c>
      <c r="L64" s="57">
        <f t="shared" si="21"/>
        <v>-1</v>
      </c>
      <c r="M64" s="57">
        <f t="shared" si="22"/>
        <v>16.821668571428571</v>
      </c>
      <c r="R64" s="53"/>
      <c r="S64" s="53"/>
      <c r="T64" s="53"/>
      <c r="U64" s="53"/>
      <c r="V64" s="53"/>
    </row>
    <row r="65" spans="2:22" s="51" customFormat="1" x14ac:dyDescent="0.2">
      <c r="B65" s="66" t="s">
        <v>146</v>
      </c>
      <c r="C65" s="51" t="s">
        <v>147</v>
      </c>
      <c r="D65" s="56">
        <v>0</v>
      </c>
      <c r="E65" s="56">
        <v>0</v>
      </c>
      <c r="F65" s="56">
        <v>-259.66000000000003</v>
      </c>
      <c r="G65" s="56">
        <v>3103657.31</v>
      </c>
      <c r="H65" s="56">
        <v>40046.18</v>
      </c>
      <c r="I65" s="56">
        <f t="shared" si="18"/>
        <v>3143703.49</v>
      </c>
      <c r="J65" s="56">
        <f t="shared" si="19"/>
        <v>-3143703.49</v>
      </c>
      <c r="K65" s="57" t="str">
        <f t="shared" si="20"/>
        <v>NA</v>
      </c>
      <c r="L65" s="57" t="str">
        <f t="shared" si="21"/>
        <v>NA</v>
      </c>
      <c r="M65" s="57" t="str">
        <f t="shared" si="22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148</v>
      </c>
      <c r="C66" s="51" t="s">
        <v>149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18"/>
        <v>0</v>
      </c>
      <c r="J66" s="56">
        <f t="shared" si="19"/>
        <v>0</v>
      </c>
      <c r="K66" s="57" t="str">
        <f t="shared" si="20"/>
        <v>NA</v>
      </c>
      <c r="L66" s="57" t="str">
        <f t="shared" si="21"/>
        <v>NA</v>
      </c>
      <c r="M66" s="57" t="str">
        <f t="shared" si="22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150</v>
      </c>
      <c r="C67" s="51" t="s">
        <v>151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18"/>
        <v>0</v>
      </c>
      <c r="J67" s="56">
        <f t="shared" si="19"/>
        <v>0</v>
      </c>
      <c r="K67" s="57" t="str">
        <f t="shared" si="20"/>
        <v>NA</v>
      </c>
      <c r="L67" s="57" t="str">
        <f t="shared" si="21"/>
        <v>NA</v>
      </c>
      <c r="M67" s="57" t="str">
        <f t="shared" si="22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152</v>
      </c>
      <c r="C68" s="51" t="s">
        <v>153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18"/>
        <v>0</v>
      </c>
      <c r="J68" s="56">
        <f t="shared" si="19"/>
        <v>0</v>
      </c>
      <c r="K68" s="57" t="str">
        <f t="shared" si="20"/>
        <v>NA</v>
      </c>
      <c r="L68" s="57" t="str">
        <f t="shared" si="21"/>
        <v>NA</v>
      </c>
      <c r="M68" s="57" t="str">
        <f t="shared" si="22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154</v>
      </c>
      <c r="C69" s="51" t="s">
        <v>155</v>
      </c>
      <c r="D69" s="56">
        <v>0</v>
      </c>
      <c r="E69" s="56">
        <v>0</v>
      </c>
      <c r="F69" s="56">
        <v>288.88</v>
      </c>
      <c r="G69" s="56">
        <v>866.64</v>
      </c>
      <c r="H69" s="56">
        <v>0</v>
      </c>
      <c r="I69" s="56">
        <f t="shared" si="18"/>
        <v>866.64</v>
      </c>
      <c r="J69" s="56">
        <f t="shared" si="19"/>
        <v>-866.64</v>
      </c>
      <c r="K69" s="57" t="str">
        <f t="shared" si="20"/>
        <v>NA</v>
      </c>
      <c r="L69" s="57" t="str">
        <f t="shared" si="21"/>
        <v>NA</v>
      </c>
      <c r="M69" s="57" t="str">
        <f t="shared" si="22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156</v>
      </c>
      <c r="C70" s="51" t="s">
        <v>157</v>
      </c>
      <c r="D70" s="56">
        <v>19205365.289999992</v>
      </c>
      <c r="E70" s="56">
        <v>19211923.629999992</v>
      </c>
      <c r="F70" s="56">
        <v>5704281.2399999993</v>
      </c>
      <c r="G70" s="56">
        <v>23044088.030000012</v>
      </c>
      <c r="H70" s="56">
        <v>0</v>
      </c>
      <c r="I70" s="56">
        <f t="shared" si="18"/>
        <v>23044088.030000012</v>
      </c>
      <c r="J70" s="56">
        <f t="shared" si="19"/>
        <v>-3832164.4000000209</v>
      </c>
      <c r="K70" s="57">
        <f t="shared" si="20"/>
        <v>-0.19946802172459097</v>
      </c>
      <c r="L70" s="57">
        <f t="shared" si="21"/>
        <v>-0.70308640873979988</v>
      </c>
      <c r="M70" s="57">
        <f t="shared" si="22"/>
        <v>1.398936043449182</v>
      </c>
      <c r="R70" s="53"/>
      <c r="S70" s="53"/>
      <c r="T70" s="53"/>
      <c r="U70" s="53"/>
      <c r="V70" s="53"/>
    </row>
    <row r="71" spans="2:22" s="51" customFormat="1" x14ac:dyDescent="0.2">
      <c r="B71" s="66" t="s">
        <v>158</v>
      </c>
      <c r="C71" s="51" t="s">
        <v>159</v>
      </c>
      <c r="D71" s="56">
        <v>9501802.3499999996</v>
      </c>
      <c r="E71" s="56">
        <v>9586415.0999999996</v>
      </c>
      <c r="F71" s="56">
        <v>767466.97</v>
      </c>
      <c r="G71" s="56">
        <v>4117048.6499999994</v>
      </c>
      <c r="H71" s="56">
        <v>1672986.75</v>
      </c>
      <c r="I71" s="56">
        <f t="shared" si="18"/>
        <v>5790035.3999999994</v>
      </c>
      <c r="J71" s="56">
        <f t="shared" si="19"/>
        <v>3796379.7</v>
      </c>
      <c r="K71" s="57">
        <f t="shared" si="20"/>
        <v>0.3960166193929992</v>
      </c>
      <c r="L71" s="57">
        <f t="shared" si="21"/>
        <v>-0.91994223471503955</v>
      </c>
      <c r="M71" s="57">
        <f t="shared" si="22"/>
        <v>-0.14106605919870932</v>
      </c>
      <c r="R71" s="53"/>
      <c r="S71" s="53"/>
      <c r="T71" s="53"/>
      <c r="U71" s="53"/>
      <c r="V71" s="53"/>
    </row>
    <row r="72" spans="2:22" s="51" customFormat="1" x14ac:dyDescent="0.2">
      <c r="B72" s="66" t="s">
        <v>160</v>
      </c>
      <c r="C72" s="51" t="s">
        <v>161</v>
      </c>
      <c r="D72" s="56">
        <v>1994071.89</v>
      </c>
      <c r="E72" s="56">
        <v>1890371.89</v>
      </c>
      <c r="F72" s="56">
        <v>0</v>
      </c>
      <c r="G72" s="56">
        <v>1368034</v>
      </c>
      <c r="H72" s="56">
        <v>64230.49</v>
      </c>
      <c r="I72" s="56">
        <f t="shared" si="18"/>
        <v>1432264.49</v>
      </c>
      <c r="J72" s="56">
        <f t="shared" si="19"/>
        <v>458107.39999999991</v>
      </c>
      <c r="K72" s="57">
        <f t="shared" si="20"/>
        <v>0.24233718371679761</v>
      </c>
      <c r="L72" s="57">
        <f t="shared" si="21"/>
        <v>-1</v>
      </c>
      <c r="M72" s="57">
        <f t="shared" si="22"/>
        <v>0.44737023147334276</v>
      </c>
      <c r="R72" s="53"/>
      <c r="S72" s="53"/>
      <c r="T72" s="53"/>
      <c r="U72" s="53"/>
      <c r="V72" s="53"/>
    </row>
    <row r="73" spans="2:22" s="51" customFormat="1" x14ac:dyDescent="0.2">
      <c r="B73" s="66" t="s">
        <v>162</v>
      </c>
      <c r="C73" s="51" t="s">
        <v>163</v>
      </c>
      <c r="D73" s="56">
        <v>16500</v>
      </c>
      <c r="E73" s="56">
        <v>16500</v>
      </c>
      <c r="F73" s="56">
        <v>0</v>
      </c>
      <c r="G73" s="56">
        <v>0</v>
      </c>
      <c r="H73" s="56">
        <v>0</v>
      </c>
      <c r="I73" s="56">
        <f t="shared" si="18"/>
        <v>0</v>
      </c>
      <c r="J73" s="56">
        <f t="shared" si="19"/>
        <v>16500</v>
      </c>
      <c r="K73" s="57">
        <f t="shared" si="20"/>
        <v>1</v>
      </c>
      <c r="L73" s="57">
        <f t="shared" si="21"/>
        <v>-1</v>
      </c>
      <c r="M73" s="57">
        <f t="shared" si="22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164</v>
      </c>
      <c r="C74" s="51" t="s">
        <v>165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8"/>
        <v>0</v>
      </c>
      <c r="J74" s="56">
        <f t="shared" si="19"/>
        <v>0</v>
      </c>
      <c r="K74" s="57" t="str">
        <f t="shared" si="20"/>
        <v>NA</v>
      </c>
      <c r="L74" s="57" t="str">
        <f t="shared" si="21"/>
        <v>NA</v>
      </c>
      <c r="M74" s="57" t="str">
        <f t="shared" si="22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166</v>
      </c>
      <c r="C75" s="51" t="s">
        <v>167</v>
      </c>
      <c r="D75" s="56">
        <v>590028.80000000005</v>
      </c>
      <c r="E75" s="56">
        <v>590678.80000000005</v>
      </c>
      <c r="F75" s="56">
        <v>25000</v>
      </c>
      <c r="G75" s="56">
        <v>41970.75</v>
      </c>
      <c r="H75" s="56">
        <v>21105.52</v>
      </c>
      <c r="I75" s="56">
        <f t="shared" si="18"/>
        <v>63076.270000000004</v>
      </c>
      <c r="J75" s="56">
        <f t="shared" si="19"/>
        <v>527602.53</v>
      </c>
      <c r="K75" s="57">
        <f t="shared" si="20"/>
        <v>0.89321392607962224</v>
      </c>
      <c r="L75" s="57">
        <f t="shared" si="21"/>
        <v>-0.957675812979914</v>
      </c>
      <c r="M75" s="57">
        <f t="shared" si="22"/>
        <v>-0.8578897702101379</v>
      </c>
      <c r="R75" s="53"/>
      <c r="S75" s="53"/>
      <c r="T75" s="53"/>
      <c r="U75" s="53"/>
      <c r="V75" s="53"/>
    </row>
    <row r="76" spans="2:22" s="51" customFormat="1" x14ac:dyDescent="0.2">
      <c r="B76" s="66" t="s">
        <v>168</v>
      </c>
      <c r="C76" s="51" t="s">
        <v>169</v>
      </c>
      <c r="D76" s="56">
        <v>43237.8</v>
      </c>
      <c r="E76" s="56">
        <v>50772.800000000003</v>
      </c>
      <c r="F76" s="56">
        <v>0</v>
      </c>
      <c r="G76" s="56">
        <v>19972.12</v>
      </c>
      <c r="H76" s="56">
        <v>3662.5</v>
      </c>
      <c r="I76" s="56">
        <f t="shared" si="18"/>
        <v>23634.62</v>
      </c>
      <c r="J76" s="56">
        <f t="shared" si="19"/>
        <v>27138.180000000004</v>
      </c>
      <c r="K76" s="57">
        <f t="shared" si="20"/>
        <v>0.53450233195726848</v>
      </c>
      <c r="L76" s="57">
        <f t="shared" si="21"/>
        <v>-1</v>
      </c>
      <c r="M76" s="57">
        <f t="shared" si="22"/>
        <v>-0.21327482431538156</v>
      </c>
      <c r="R76" s="53"/>
      <c r="S76" s="53"/>
      <c r="T76" s="53"/>
      <c r="U76" s="53"/>
      <c r="V76" s="53"/>
    </row>
    <row r="77" spans="2:22" s="51" customFormat="1" x14ac:dyDescent="0.2">
      <c r="B77" s="66" t="s">
        <v>170</v>
      </c>
      <c r="C77" s="51" t="s">
        <v>171</v>
      </c>
      <c r="D77" s="56">
        <v>88526.7</v>
      </c>
      <c r="E77" s="56">
        <v>84791.7</v>
      </c>
      <c r="F77" s="56">
        <v>0</v>
      </c>
      <c r="G77" s="56">
        <v>41890.379999999997</v>
      </c>
      <c r="H77" s="56">
        <v>6620.81</v>
      </c>
      <c r="I77" s="56">
        <f t="shared" si="18"/>
        <v>48511.189999999995</v>
      </c>
      <c r="J77" s="56">
        <f t="shared" si="19"/>
        <v>36280.51</v>
      </c>
      <c r="K77" s="57">
        <f t="shared" si="20"/>
        <v>0.42787808240665071</v>
      </c>
      <c r="L77" s="57">
        <f t="shared" si="21"/>
        <v>-1</v>
      </c>
      <c r="M77" s="57">
        <f t="shared" si="22"/>
        <v>-1.1922629219605249E-2</v>
      </c>
      <c r="R77" s="53"/>
      <c r="S77" s="53"/>
      <c r="T77" s="53"/>
      <c r="U77" s="53"/>
      <c r="V77" s="53"/>
    </row>
    <row r="78" spans="2:22" s="51" customFormat="1" x14ac:dyDescent="0.2">
      <c r="B78" s="66" t="s">
        <v>172</v>
      </c>
      <c r="C78" s="51" t="s">
        <v>173</v>
      </c>
      <c r="D78" s="56">
        <v>30330</v>
      </c>
      <c r="E78" s="56">
        <v>28919</v>
      </c>
      <c r="F78" s="56">
        <v>0</v>
      </c>
      <c r="G78" s="56">
        <v>33.299999999999997</v>
      </c>
      <c r="H78" s="56">
        <v>479.2</v>
      </c>
      <c r="I78" s="56">
        <f t="shared" si="18"/>
        <v>512.5</v>
      </c>
      <c r="J78" s="56">
        <f t="shared" si="19"/>
        <v>28406.5</v>
      </c>
      <c r="K78" s="57">
        <f t="shared" si="20"/>
        <v>0.9822780870707839</v>
      </c>
      <c r="L78" s="57">
        <f t="shared" si="21"/>
        <v>-1</v>
      </c>
      <c r="M78" s="57">
        <f t="shared" si="22"/>
        <v>-0.99769701580275949</v>
      </c>
      <c r="R78" s="53"/>
      <c r="S78" s="53"/>
      <c r="T78" s="53"/>
      <c r="U78" s="53"/>
      <c r="V78" s="53"/>
    </row>
    <row r="79" spans="2:22" s="51" customFormat="1" x14ac:dyDescent="0.2">
      <c r="B79" s="66" t="s">
        <v>174</v>
      </c>
      <c r="C79" s="51" t="s">
        <v>175</v>
      </c>
      <c r="D79" s="56">
        <v>2893214.63</v>
      </c>
      <c r="E79" s="56">
        <v>4075167.7899999996</v>
      </c>
      <c r="F79" s="56">
        <v>29672.75</v>
      </c>
      <c r="G79" s="56">
        <v>786929.15</v>
      </c>
      <c r="H79" s="56">
        <v>1057992.7300000002</v>
      </c>
      <c r="I79" s="56">
        <f t="shared" si="18"/>
        <v>1844921.8800000004</v>
      </c>
      <c r="J79" s="56">
        <f t="shared" si="19"/>
        <v>2230245.9099999992</v>
      </c>
      <c r="K79" s="57">
        <f t="shared" si="20"/>
        <v>0.54727707543055537</v>
      </c>
      <c r="L79" s="57">
        <f t="shared" si="21"/>
        <v>-0.99271864337149174</v>
      </c>
      <c r="M79" s="57">
        <f t="shared" si="22"/>
        <v>-0.61379300654513658</v>
      </c>
      <c r="R79" s="53"/>
      <c r="S79" s="53"/>
      <c r="T79" s="53"/>
      <c r="U79" s="53"/>
      <c r="V79" s="53"/>
    </row>
    <row r="80" spans="2:22" s="51" customFormat="1" x14ac:dyDescent="0.2">
      <c r="B80" s="66" t="s">
        <v>176</v>
      </c>
      <c r="C80" s="51" t="s">
        <v>177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18"/>
        <v>0</v>
      </c>
      <c r="J80" s="56">
        <f t="shared" si="19"/>
        <v>0</v>
      </c>
      <c r="K80" s="57" t="str">
        <f t="shared" si="20"/>
        <v>NA</v>
      </c>
      <c r="L80" s="57" t="str">
        <f t="shared" si="21"/>
        <v>NA</v>
      </c>
      <c r="M80" s="57" t="str">
        <f t="shared" si="22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178</v>
      </c>
      <c r="C81" s="51" t="s">
        <v>179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18"/>
        <v>0</v>
      </c>
      <c r="J81" s="56">
        <f t="shared" si="19"/>
        <v>0</v>
      </c>
      <c r="K81" s="57" t="str">
        <f t="shared" si="20"/>
        <v>NA</v>
      </c>
      <c r="L81" s="57" t="str">
        <f t="shared" si="21"/>
        <v>NA</v>
      </c>
      <c r="M81" s="57" t="str">
        <f t="shared" si="22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180</v>
      </c>
      <c r="C82" s="51" t="s">
        <v>181</v>
      </c>
      <c r="D82" s="56">
        <v>885683.7</v>
      </c>
      <c r="E82" s="56">
        <v>920910.03999999992</v>
      </c>
      <c r="F82" s="56">
        <v>22674.750000000004</v>
      </c>
      <c r="G82" s="56">
        <v>133447.93000000002</v>
      </c>
      <c r="H82" s="56">
        <v>1641.75</v>
      </c>
      <c r="I82" s="56">
        <f t="shared" si="18"/>
        <v>135089.68000000002</v>
      </c>
      <c r="J82" s="56">
        <f t="shared" si="19"/>
        <v>785820.35999999987</v>
      </c>
      <c r="K82" s="57">
        <f t="shared" si="20"/>
        <v>0.8533084947146411</v>
      </c>
      <c r="L82" s="57">
        <f t="shared" si="21"/>
        <v>-0.9753778881594124</v>
      </c>
      <c r="M82" s="57">
        <f t="shared" si="22"/>
        <v>-0.71018248427392539</v>
      </c>
      <c r="R82" s="53"/>
      <c r="S82" s="53"/>
      <c r="T82" s="53"/>
      <c r="U82" s="53"/>
      <c r="V82" s="53"/>
    </row>
    <row r="83" spans="2:22" s="51" customFormat="1" x14ac:dyDescent="0.2">
      <c r="B83" s="66" t="s">
        <v>558</v>
      </c>
      <c r="C83" s="51" t="s">
        <v>559</v>
      </c>
      <c r="D83" s="56">
        <v>0</v>
      </c>
      <c r="E83" s="56">
        <v>0</v>
      </c>
      <c r="F83" s="56">
        <v>345080.8</v>
      </c>
      <c r="G83" s="56">
        <v>414096.96</v>
      </c>
      <c r="H83" s="56">
        <v>0</v>
      </c>
      <c r="I83" s="56">
        <f t="shared" si="18"/>
        <v>414096.96</v>
      </c>
      <c r="J83" s="56">
        <f t="shared" si="19"/>
        <v>-414096.96</v>
      </c>
      <c r="K83" s="57" t="str">
        <f t="shared" si="20"/>
        <v>NA</v>
      </c>
      <c r="L83" s="57" t="str">
        <f t="shared" si="21"/>
        <v>NA</v>
      </c>
      <c r="M83" s="57" t="str">
        <f t="shared" si="22"/>
        <v>NA</v>
      </c>
      <c r="R83" s="53"/>
      <c r="S83" s="53"/>
      <c r="T83" s="53"/>
      <c r="U83" s="53"/>
      <c r="V83" s="53"/>
    </row>
    <row r="84" spans="2:22" s="51" customFormat="1" x14ac:dyDescent="0.2">
      <c r="B84" s="66" t="s">
        <v>182</v>
      </c>
      <c r="C84" s="51" t="s">
        <v>183</v>
      </c>
      <c r="D84" s="56">
        <v>53731438.599999994</v>
      </c>
      <c r="E84" s="56">
        <v>53731438.599999994</v>
      </c>
      <c r="F84" s="56">
        <v>5171045.3099999996</v>
      </c>
      <c r="G84" s="56">
        <v>33861097.289999999</v>
      </c>
      <c r="H84" s="56">
        <v>0</v>
      </c>
      <c r="I84" s="56">
        <f t="shared" si="18"/>
        <v>33861097.289999999</v>
      </c>
      <c r="J84" s="56">
        <f t="shared" si="19"/>
        <v>19870341.309999995</v>
      </c>
      <c r="K84" s="57">
        <f t="shared" si="20"/>
        <v>0.36980847391642324</v>
      </c>
      <c r="L84" s="57">
        <f t="shared" si="21"/>
        <v>-0.90376127189715705</v>
      </c>
      <c r="M84" s="57">
        <f t="shared" si="22"/>
        <v>0.26038305216715352</v>
      </c>
      <c r="R84" s="53"/>
      <c r="S84" s="53"/>
      <c r="T84" s="53"/>
      <c r="U84" s="53"/>
      <c r="V84" s="53"/>
    </row>
    <row r="85" spans="2:22" s="51" customFormat="1" x14ac:dyDescent="0.2">
      <c r="B85" s="66" t="s">
        <v>184</v>
      </c>
      <c r="C85" s="51" t="s">
        <v>185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18"/>
        <v>0</v>
      </c>
      <c r="J85" s="56">
        <f t="shared" si="19"/>
        <v>0</v>
      </c>
      <c r="K85" s="57" t="str">
        <f t="shared" si="20"/>
        <v>NA</v>
      </c>
      <c r="L85" s="57" t="str">
        <f t="shared" si="21"/>
        <v>NA</v>
      </c>
      <c r="M85" s="57" t="str">
        <f t="shared" si="22"/>
        <v>NA</v>
      </c>
      <c r="R85" s="53"/>
      <c r="S85" s="53"/>
      <c r="T85" s="53"/>
      <c r="U85" s="53"/>
      <c r="V85" s="53"/>
    </row>
    <row r="86" spans="2:22" s="51" customFormat="1" x14ac:dyDescent="0.2">
      <c r="B86" s="66" t="s">
        <v>186</v>
      </c>
      <c r="C86" s="51" t="s">
        <v>187</v>
      </c>
      <c r="D86" s="56">
        <v>5970070.9499999993</v>
      </c>
      <c r="E86" s="56">
        <v>5142258.7300000004</v>
      </c>
      <c r="F86" s="56">
        <v>113683.54000000002</v>
      </c>
      <c r="G86" s="56">
        <v>1845067.3799999992</v>
      </c>
      <c r="H86" s="56">
        <v>584840.26000000024</v>
      </c>
      <c r="I86" s="56">
        <f t="shared" si="18"/>
        <v>2429907.6399999997</v>
      </c>
      <c r="J86" s="56">
        <f t="shared" si="19"/>
        <v>2712351.0900000008</v>
      </c>
      <c r="K86" s="57">
        <f t="shared" si="20"/>
        <v>0.52746297539952847</v>
      </c>
      <c r="L86" s="57">
        <f t="shared" si="21"/>
        <v>-0.97789229481263384</v>
      </c>
      <c r="M86" s="57">
        <f t="shared" si="22"/>
        <v>-0.28239029699697782</v>
      </c>
      <c r="R86" s="53"/>
      <c r="S86" s="53"/>
      <c r="T86" s="53"/>
      <c r="U86" s="53"/>
      <c r="V86" s="53"/>
    </row>
    <row r="87" spans="2:22" s="51" customFormat="1" x14ac:dyDescent="0.2">
      <c r="B87" s="66" t="s">
        <v>188</v>
      </c>
      <c r="C87" s="51" t="s">
        <v>554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ref="I87:I195" si="23">SUM(G87:H87)</f>
        <v>0</v>
      </c>
      <c r="J87" s="56">
        <f t="shared" ref="J87:J195" si="24">E87-I87</f>
        <v>0</v>
      </c>
      <c r="K87" s="57" t="str">
        <f t="shared" ref="K87:K195" si="25">IF(E87=0,"NA",J87/E87)</f>
        <v>NA</v>
      </c>
      <c r="L87" s="57" t="str">
        <f t="shared" ref="L87:L195" si="26">IF(E87=0,"NA",(  ( F87 - (E87/$L$6)) / (E87/$L$6)))</f>
        <v>NA</v>
      </c>
      <c r="M87" s="57" t="str">
        <f t="shared" ref="M87:M195" si="27">IF(E87=0,"NA",(  ( G87 - ($M$6*(E87/12))) / ($M$6*(E87/12))))</f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189</v>
      </c>
      <c r="C88" s="51" t="s">
        <v>190</v>
      </c>
      <c r="D88" s="56">
        <v>153150</v>
      </c>
      <c r="E88" s="56">
        <v>298979.18000000005</v>
      </c>
      <c r="F88" s="56">
        <v>6497.58</v>
      </c>
      <c r="G88" s="56">
        <v>55365.259999999995</v>
      </c>
      <c r="H88" s="56">
        <v>14983.980000000001</v>
      </c>
      <c r="I88" s="56">
        <f t="shared" si="23"/>
        <v>70349.239999999991</v>
      </c>
      <c r="J88" s="56">
        <f t="shared" si="24"/>
        <v>228629.94000000006</v>
      </c>
      <c r="K88" s="57">
        <f t="shared" si="25"/>
        <v>0.76470187656545185</v>
      </c>
      <c r="L88" s="57">
        <f t="shared" si="26"/>
        <v>-0.97826744992744974</v>
      </c>
      <c r="M88" s="57">
        <f t="shared" si="27"/>
        <v>-0.62963802362425381</v>
      </c>
      <c r="R88" s="53"/>
      <c r="S88" s="53"/>
      <c r="T88" s="53"/>
      <c r="U88" s="53"/>
      <c r="V88" s="53"/>
    </row>
    <row r="89" spans="2:22" s="51" customFormat="1" x14ac:dyDescent="0.2">
      <c r="B89" s="66" t="s">
        <v>191</v>
      </c>
      <c r="C89" s="51" t="s">
        <v>192</v>
      </c>
      <c r="D89" s="56">
        <v>6411641.46</v>
      </c>
      <c r="E89" s="56">
        <v>4189956.87</v>
      </c>
      <c r="F89" s="56">
        <v>10904.84</v>
      </c>
      <c r="G89" s="56">
        <v>3060988.04</v>
      </c>
      <c r="H89" s="56">
        <v>18402.919999999998</v>
      </c>
      <c r="I89" s="56">
        <f t="shared" si="23"/>
        <v>3079390.96</v>
      </c>
      <c r="J89" s="56">
        <f t="shared" si="24"/>
        <v>1110565.9100000001</v>
      </c>
      <c r="K89" s="57">
        <f t="shared" si="25"/>
        <v>0.26505425818380801</v>
      </c>
      <c r="L89" s="57">
        <f t="shared" si="26"/>
        <v>-0.99739738609767603</v>
      </c>
      <c r="M89" s="57">
        <f t="shared" si="27"/>
        <v>0.46110718318682836</v>
      </c>
      <c r="R89" s="53"/>
      <c r="S89" s="53"/>
      <c r="T89" s="53"/>
      <c r="U89" s="53"/>
      <c r="V89" s="53"/>
    </row>
    <row r="90" spans="2:22" s="51" customFormat="1" x14ac:dyDescent="0.2">
      <c r="B90" s="66" t="s">
        <v>193</v>
      </c>
      <c r="C90" s="51" t="s">
        <v>194</v>
      </c>
      <c r="D90" s="56">
        <v>2312322</v>
      </c>
      <c r="E90" s="56">
        <v>2545835.73</v>
      </c>
      <c r="F90" s="56">
        <v>29875.4</v>
      </c>
      <c r="G90" s="56">
        <v>542168.01000000013</v>
      </c>
      <c r="H90" s="56">
        <v>579630.29999999993</v>
      </c>
      <c r="I90" s="56">
        <f t="shared" si="23"/>
        <v>1121798.31</v>
      </c>
      <c r="J90" s="56">
        <f t="shared" si="24"/>
        <v>1424037.42</v>
      </c>
      <c r="K90" s="57">
        <f t="shared" si="25"/>
        <v>0.55935950745730167</v>
      </c>
      <c r="L90" s="57">
        <f t="shared" si="26"/>
        <v>-0.98826499304415061</v>
      </c>
      <c r="M90" s="57">
        <f t="shared" si="27"/>
        <v>-0.57407463206591092</v>
      </c>
      <c r="R90" s="53"/>
      <c r="S90" s="53"/>
      <c r="T90" s="53"/>
      <c r="U90" s="53"/>
      <c r="V90" s="53"/>
    </row>
    <row r="91" spans="2:22" s="51" customFormat="1" x14ac:dyDescent="0.2">
      <c r="B91" s="66" t="s">
        <v>195</v>
      </c>
      <c r="C91" s="51" t="s">
        <v>196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si="23"/>
        <v>0</v>
      </c>
      <c r="J91" s="56">
        <f t="shared" si="24"/>
        <v>0</v>
      </c>
      <c r="K91" s="57" t="str">
        <f t="shared" si="25"/>
        <v>NA</v>
      </c>
      <c r="L91" s="57" t="str">
        <f t="shared" si="26"/>
        <v>NA</v>
      </c>
      <c r="M91" s="57" t="str">
        <f t="shared" si="27"/>
        <v>NA</v>
      </c>
      <c r="R91" s="53"/>
      <c r="S91" s="53"/>
      <c r="T91" s="53"/>
      <c r="U91" s="53"/>
      <c r="V91" s="53"/>
    </row>
    <row r="92" spans="2:22" s="51" customFormat="1" x14ac:dyDescent="0.2">
      <c r="B92" s="66" t="s">
        <v>197</v>
      </c>
      <c r="C92" s="51" t="s">
        <v>198</v>
      </c>
      <c r="D92" s="56">
        <v>445095</v>
      </c>
      <c r="E92" s="56">
        <v>1077514.1099999999</v>
      </c>
      <c r="F92" s="56">
        <v>28284</v>
      </c>
      <c r="G92" s="56">
        <v>766062.77</v>
      </c>
      <c r="H92" s="56">
        <v>349601.07999999996</v>
      </c>
      <c r="I92" s="56">
        <f t="shared" si="23"/>
        <v>1115663.8500000001</v>
      </c>
      <c r="J92" s="56">
        <f t="shared" si="24"/>
        <v>-38149.740000000224</v>
      </c>
      <c r="K92" s="57">
        <f t="shared" si="25"/>
        <v>-3.5405327546012576E-2</v>
      </c>
      <c r="L92" s="57">
        <f t="shared" si="26"/>
        <v>-0.97375069176588325</v>
      </c>
      <c r="M92" s="57">
        <f t="shared" si="27"/>
        <v>0.42190763515848551</v>
      </c>
      <c r="R92" s="53"/>
      <c r="S92" s="53"/>
      <c r="T92" s="53"/>
      <c r="U92" s="53"/>
      <c r="V92" s="53"/>
    </row>
    <row r="93" spans="2:22" s="51" customFormat="1" x14ac:dyDescent="0.2">
      <c r="B93" s="66" t="s">
        <v>199</v>
      </c>
      <c r="C93" s="51" t="s">
        <v>200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3"/>
        <v>0</v>
      </c>
      <c r="J93" s="56">
        <f t="shared" si="24"/>
        <v>0</v>
      </c>
      <c r="K93" s="57" t="str">
        <f t="shared" si="25"/>
        <v>NA</v>
      </c>
      <c r="L93" s="57" t="str">
        <f t="shared" si="26"/>
        <v>NA</v>
      </c>
      <c r="M93" s="57" t="str">
        <f t="shared" si="27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201</v>
      </c>
      <c r="C94" s="51" t="s">
        <v>202</v>
      </c>
      <c r="D94" s="56">
        <v>640341.9</v>
      </c>
      <c r="E94" s="56">
        <v>7397031.8899999997</v>
      </c>
      <c r="F94" s="56">
        <v>0</v>
      </c>
      <c r="G94" s="56">
        <v>4097428.66</v>
      </c>
      <c r="H94" s="56">
        <v>774114.88</v>
      </c>
      <c r="I94" s="56">
        <f t="shared" si="23"/>
        <v>4871543.54</v>
      </c>
      <c r="J94" s="56">
        <f t="shared" si="24"/>
        <v>2525488.3499999996</v>
      </c>
      <c r="K94" s="57">
        <f t="shared" si="25"/>
        <v>0.34141915129691291</v>
      </c>
      <c r="L94" s="57">
        <f t="shared" si="26"/>
        <v>-1</v>
      </c>
      <c r="M94" s="57">
        <f t="shared" si="27"/>
        <v>0.1078575085066994</v>
      </c>
      <c r="R94" s="53"/>
      <c r="S94" s="53"/>
      <c r="T94" s="53"/>
      <c r="U94" s="53"/>
      <c r="V94" s="53"/>
    </row>
    <row r="95" spans="2:22" s="51" customFormat="1" x14ac:dyDescent="0.2">
      <c r="B95" s="66" t="s">
        <v>203</v>
      </c>
      <c r="C95" s="51" t="s">
        <v>204</v>
      </c>
      <c r="D95" s="56">
        <v>14157244.5</v>
      </c>
      <c r="E95" s="56">
        <v>6956157.879999999</v>
      </c>
      <c r="F95" s="56">
        <v>-1098</v>
      </c>
      <c r="G95" s="56">
        <v>2405139.92</v>
      </c>
      <c r="H95" s="56">
        <v>7094.3099999999995</v>
      </c>
      <c r="I95" s="56">
        <f t="shared" si="23"/>
        <v>2412234.23</v>
      </c>
      <c r="J95" s="56">
        <f t="shared" si="24"/>
        <v>4543923.6499999985</v>
      </c>
      <c r="K95" s="57">
        <f t="shared" si="25"/>
        <v>0.65322319136321838</v>
      </c>
      <c r="L95" s="57">
        <f t="shared" si="26"/>
        <v>-1.0001578457560829</v>
      </c>
      <c r="M95" s="57">
        <f t="shared" si="27"/>
        <v>-0.30848610353852396</v>
      </c>
      <c r="R95" s="53"/>
      <c r="S95" s="53"/>
      <c r="T95" s="53"/>
      <c r="U95" s="53"/>
      <c r="V95" s="53"/>
    </row>
    <row r="96" spans="2:22" s="51" customFormat="1" x14ac:dyDescent="0.2">
      <c r="B96" s="66" t="s">
        <v>205</v>
      </c>
      <c r="C96" s="51" t="s">
        <v>206</v>
      </c>
      <c r="D96" s="56">
        <v>41850</v>
      </c>
      <c r="E96" s="56">
        <v>78180.77</v>
      </c>
      <c r="F96" s="56">
        <v>6847.58</v>
      </c>
      <c r="G96" s="56">
        <v>33089.689999999995</v>
      </c>
      <c r="H96" s="56">
        <v>4237.4800000000005</v>
      </c>
      <c r="I96" s="56">
        <f t="shared" si="23"/>
        <v>37327.17</v>
      </c>
      <c r="J96" s="56">
        <f t="shared" si="24"/>
        <v>40853.600000000006</v>
      </c>
      <c r="K96" s="57">
        <f t="shared" si="25"/>
        <v>0.52255305236824867</v>
      </c>
      <c r="L96" s="57">
        <f t="shared" si="26"/>
        <v>-0.91241350014843803</v>
      </c>
      <c r="M96" s="57">
        <f t="shared" si="27"/>
        <v>-0.15350820924378225</v>
      </c>
      <c r="R96" s="53"/>
      <c r="S96" s="53"/>
      <c r="T96" s="53"/>
      <c r="U96" s="53"/>
      <c r="V96" s="53"/>
    </row>
    <row r="97" spans="1:22" s="51" customFormat="1" x14ac:dyDescent="0.2">
      <c r="B97" s="66" t="s">
        <v>207</v>
      </c>
      <c r="C97" s="51" t="s">
        <v>208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23"/>
        <v>0</v>
      </c>
      <c r="J97" s="56">
        <f t="shared" si="24"/>
        <v>0</v>
      </c>
      <c r="K97" s="57" t="str">
        <f t="shared" si="25"/>
        <v>NA</v>
      </c>
      <c r="L97" s="57" t="str">
        <f t="shared" si="26"/>
        <v>NA</v>
      </c>
      <c r="M97" s="57" t="str">
        <f t="shared" si="27"/>
        <v>NA</v>
      </c>
      <c r="R97" s="53"/>
      <c r="S97" s="53"/>
      <c r="T97" s="53"/>
      <c r="U97" s="53"/>
      <c r="V97" s="53"/>
    </row>
    <row r="98" spans="1:22" s="51" customFormat="1" x14ac:dyDescent="0.2">
      <c r="B98" s="66" t="s">
        <v>209</v>
      </c>
      <c r="C98" s="51" t="s">
        <v>210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23"/>
        <v>0</v>
      </c>
      <c r="J98" s="56">
        <f t="shared" si="24"/>
        <v>0</v>
      </c>
      <c r="K98" s="57" t="str">
        <f t="shared" si="25"/>
        <v>NA</v>
      </c>
      <c r="L98" s="57" t="str">
        <f t="shared" si="26"/>
        <v>NA</v>
      </c>
      <c r="M98" s="57" t="str">
        <f t="shared" si="27"/>
        <v>NA</v>
      </c>
      <c r="R98" s="53"/>
      <c r="S98" s="53"/>
      <c r="T98" s="53"/>
      <c r="U98" s="53"/>
      <c r="V98" s="53"/>
    </row>
    <row r="99" spans="1:22" s="51" customFormat="1" x14ac:dyDescent="0.2">
      <c r="B99" s="66" t="s">
        <v>211</v>
      </c>
      <c r="C99" s="51" t="s">
        <v>212</v>
      </c>
      <c r="D99" s="56">
        <v>1509120</v>
      </c>
      <c r="E99" s="56">
        <v>901976.41999999993</v>
      </c>
      <c r="F99" s="56">
        <v>0</v>
      </c>
      <c r="G99" s="56">
        <v>0</v>
      </c>
      <c r="H99" s="56">
        <v>35008.400000000001</v>
      </c>
      <c r="I99" s="56">
        <f t="shared" si="23"/>
        <v>35008.400000000001</v>
      </c>
      <c r="J99" s="56">
        <f t="shared" si="24"/>
        <v>866968.0199999999</v>
      </c>
      <c r="K99" s="57">
        <f t="shared" si="25"/>
        <v>0.96118701196201994</v>
      </c>
      <c r="L99" s="57">
        <f t="shared" si="26"/>
        <v>-1</v>
      </c>
      <c r="M99" s="57">
        <f t="shared" si="27"/>
        <v>-1</v>
      </c>
      <c r="R99" s="53"/>
      <c r="S99" s="53"/>
      <c r="T99" s="53"/>
      <c r="U99" s="53"/>
      <c r="V99" s="53"/>
    </row>
    <row r="100" spans="1:22" s="51" customFormat="1" x14ac:dyDescent="0.2">
      <c r="B100" s="66" t="s">
        <v>213</v>
      </c>
      <c r="C100" s="51" t="s">
        <v>214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23"/>
        <v>0</v>
      </c>
      <c r="J100" s="56">
        <f t="shared" si="24"/>
        <v>0</v>
      </c>
      <c r="K100" s="57" t="str">
        <f t="shared" si="25"/>
        <v>NA</v>
      </c>
      <c r="L100" s="57" t="str">
        <f t="shared" si="26"/>
        <v>NA</v>
      </c>
      <c r="M100" s="57" t="str">
        <f t="shared" si="27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215</v>
      </c>
      <c r="C101" s="51" t="s">
        <v>216</v>
      </c>
      <c r="D101" s="56">
        <v>844881.3</v>
      </c>
      <c r="E101" s="56">
        <v>974866.3</v>
      </c>
      <c r="F101" s="56">
        <v>2965</v>
      </c>
      <c r="G101" s="56">
        <v>389674.28</v>
      </c>
      <c r="H101" s="56">
        <v>167391.90000000002</v>
      </c>
      <c r="I101" s="56">
        <f t="shared" si="23"/>
        <v>557066.18000000005</v>
      </c>
      <c r="J101" s="56">
        <f t="shared" si="24"/>
        <v>417800.12</v>
      </c>
      <c r="K101" s="57">
        <f t="shared" si="25"/>
        <v>0.42857171285949669</v>
      </c>
      <c r="L101" s="57">
        <f t="shared" si="26"/>
        <v>-0.99695855729139471</v>
      </c>
      <c r="M101" s="57">
        <f t="shared" si="27"/>
        <v>-0.20055851761415897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217</v>
      </c>
      <c r="C102" s="51" t="s">
        <v>218</v>
      </c>
      <c r="D102" s="56">
        <v>1778301</v>
      </c>
      <c r="E102" s="56">
        <v>1732376.53</v>
      </c>
      <c r="F102" s="56">
        <v>0</v>
      </c>
      <c r="G102" s="56">
        <v>0</v>
      </c>
      <c r="H102" s="56">
        <v>0</v>
      </c>
      <c r="I102" s="56">
        <f t="shared" si="23"/>
        <v>0</v>
      </c>
      <c r="J102" s="56">
        <f t="shared" si="24"/>
        <v>1732376.53</v>
      </c>
      <c r="K102" s="57">
        <f t="shared" si="25"/>
        <v>1</v>
      </c>
      <c r="L102" s="57">
        <f t="shared" si="26"/>
        <v>-1</v>
      </c>
      <c r="M102" s="57">
        <f t="shared" si="27"/>
        <v>-1</v>
      </c>
      <c r="R102" s="53"/>
      <c r="S102" s="53"/>
      <c r="T102" s="53"/>
      <c r="U102" s="53"/>
      <c r="V102" s="53"/>
    </row>
    <row r="103" spans="1:22" s="51" customFormat="1" x14ac:dyDescent="0.2">
      <c r="A103" s="63" t="s">
        <v>219</v>
      </c>
      <c r="B103" s="68"/>
      <c r="C103" s="63"/>
      <c r="D103" s="64">
        <v>823739509.8399992</v>
      </c>
      <c r="E103" s="64">
        <v>819376048.29999888</v>
      </c>
      <c r="F103" s="64">
        <v>80093282.909999907</v>
      </c>
      <c r="G103" s="64">
        <v>352517532.27999997</v>
      </c>
      <c r="H103" s="64">
        <v>5404479.6900000004</v>
      </c>
      <c r="I103" s="64">
        <f t="shared" si="23"/>
        <v>357922011.96999997</v>
      </c>
      <c r="J103" s="64">
        <f t="shared" si="24"/>
        <v>461454036.32999891</v>
      </c>
      <c r="K103" s="65">
        <f t="shared" si="25"/>
        <v>0.56317735585193274</v>
      </c>
      <c r="L103" s="65">
        <f t="shared" si="26"/>
        <v>-0.90225088580978952</v>
      </c>
      <c r="M103" s="65">
        <f t="shared" si="27"/>
        <v>-0.13954640726590445</v>
      </c>
      <c r="R103" s="53"/>
      <c r="S103" s="53"/>
      <c r="T103" s="53"/>
      <c r="U103" s="53"/>
      <c r="V103" s="53"/>
    </row>
    <row r="104" spans="1:22" s="51" customFormat="1" x14ac:dyDescent="0.2">
      <c r="A104" s="51" t="s">
        <v>220</v>
      </c>
      <c r="B104" s="66" t="s">
        <v>101</v>
      </c>
      <c r="C104" s="51" t="s">
        <v>102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23"/>
        <v>0</v>
      </c>
      <c r="J104" s="56">
        <f t="shared" si="24"/>
        <v>0</v>
      </c>
      <c r="K104" s="57" t="str">
        <f t="shared" si="25"/>
        <v>NA</v>
      </c>
      <c r="L104" s="57" t="str">
        <f t="shared" si="26"/>
        <v>NA</v>
      </c>
      <c r="M104" s="57" t="str">
        <f t="shared" si="27"/>
        <v>NA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105</v>
      </c>
      <c r="C105" s="51" t="s">
        <v>104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23"/>
        <v>0</v>
      </c>
      <c r="J105" s="56">
        <f t="shared" si="24"/>
        <v>0</v>
      </c>
      <c r="K105" s="57" t="str">
        <f t="shared" si="25"/>
        <v>NA</v>
      </c>
      <c r="L105" s="57" t="str">
        <f t="shared" si="26"/>
        <v>NA</v>
      </c>
      <c r="M105" s="57" t="str">
        <f t="shared" si="27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108</v>
      </c>
      <c r="C106" s="51" t="s">
        <v>109</v>
      </c>
      <c r="D106" s="56">
        <v>0</v>
      </c>
      <c r="E106" s="56">
        <v>0</v>
      </c>
      <c r="F106" s="56">
        <v>0</v>
      </c>
      <c r="G106" s="56">
        <v>18615</v>
      </c>
      <c r="H106" s="56">
        <v>0</v>
      </c>
      <c r="I106" s="56">
        <f t="shared" si="23"/>
        <v>18615</v>
      </c>
      <c r="J106" s="56">
        <f t="shared" si="24"/>
        <v>-18615</v>
      </c>
      <c r="K106" s="57" t="str">
        <f t="shared" si="25"/>
        <v>NA</v>
      </c>
      <c r="L106" s="57" t="str">
        <f t="shared" si="26"/>
        <v>NA</v>
      </c>
      <c r="M106" s="57" t="str">
        <f t="shared" si="27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116</v>
      </c>
      <c r="C107" s="51" t="s">
        <v>117</v>
      </c>
      <c r="D107" s="56">
        <v>94592.639999999999</v>
      </c>
      <c r="E107" s="56">
        <v>94592.639999999999</v>
      </c>
      <c r="F107" s="56">
        <v>1162.5</v>
      </c>
      <c r="G107" s="56">
        <v>13883.39</v>
      </c>
      <c r="H107" s="56">
        <v>0</v>
      </c>
      <c r="I107" s="56">
        <f t="shared" si="23"/>
        <v>13883.39</v>
      </c>
      <c r="J107" s="56">
        <f t="shared" si="24"/>
        <v>80709.25</v>
      </c>
      <c r="K107" s="57">
        <f t="shared" si="25"/>
        <v>0.85322970159200551</v>
      </c>
      <c r="L107" s="57">
        <f t="shared" si="26"/>
        <v>-0.98771046034871213</v>
      </c>
      <c r="M107" s="57">
        <f t="shared" si="27"/>
        <v>-0.7064594031840109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118</v>
      </c>
      <c r="C108" s="51" t="s">
        <v>119</v>
      </c>
      <c r="D108" s="56">
        <v>2555776.4299999983</v>
      </c>
      <c r="E108" s="56">
        <v>2555776.4299999983</v>
      </c>
      <c r="F108" s="56">
        <v>174779.66</v>
      </c>
      <c r="G108" s="56">
        <v>1117031.0599999996</v>
      </c>
      <c r="H108" s="56">
        <v>0</v>
      </c>
      <c r="I108" s="56">
        <f t="shared" si="23"/>
        <v>1117031.0599999996</v>
      </c>
      <c r="J108" s="56">
        <f t="shared" si="24"/>
        <v>1438745.3699999987</v>
      </c>
      <c r="K108" s="57">
        <f t="shared" si="25"/>
        <v>0.56293866439640017</v>
      </c>
      <c r="L108" s="57">
        <f t="shared" si="26"/>
        <v>-0.93161386968421167</v>
      </c>
      <c r="M108" s="57">
        <f t="shared" si="27"/>
        <v>-0.12587732879280028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120</v>
      </c>
      <c r="C109" s="51" t="s">
        <v>121</v>
      </c>
      <c r="D109" s="56">
        <v>34486.04</v>
      </c>
      <c r="E109" s="56">
        <v>34486.04</v>
      </c>
      <c r="F109" s="56">
        <v>0</v>
      </c>
      <c r="G109" s="56">
        <v>0</v>
      </c>
      <c r="H109" s="56">
        <v>0</v>
      </c>
      <c r="I109" s="56">
        <f t="shared" si="23"/>
        <v>0</v>
      </c>
      <c r="J109" s="56">
        <f t="shared" si="24"/>
        <v>34486.04</v>
      </c>
      <c r="K109" s="57">
        <f t="shared" si="25"/>
        <v>1</v>
      </c>
      <c r="L109" s="57">
        <f t="shared" si="26"/>
        <v>-1</v>
      </c>
      <c r="M109" s="57">
        <f t="shared" si="27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221</v>
      </c>
      <c r="C110" s="51" t="s">
        <v>222</v>
      </c>
      <c r="D110" s="56">
        <v>806211.37</v>
      </c>
      <c r="E110" s="56">
        <v>806211.37</v>
      </c>
      <c r="F110" s="56">
        <v>85660.800000000003</v>
      </c>
      <c r="G110" s="56">
        <v>420501.5</v>
      </c>
      <c r="H110" s="56">
        <v>0</v>
      </c>
      <c r="I110" s="56">
        <f t="shared" si="23"/>
        <v>420501.5</v>
      </c>
      <c r="J110" s="56">
        <f t="shared" si="24"/>
        <v>385709.87</v>
      </c>
      <c r="K110" s="57">
        <f t="shared" si="25"/>
        <v>0.47842276151476254</v>
      </c>
      <c r="L110" s="57">
        <f t="shared" si="26"/>
        <v>-0.89374895568639767</v>
      </c>
      <c r="M110" s="57">
        <f t="shared" si="27"/>
        <v>4.3154476970474732E-2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223</v>
      </c>
      <c r="C111" s="51" t="s">
        <v>224</v>
      </c>
      <c r="D111" s="56">
        <v>6357733.390000008</v>
      </c>
      <c r="E111" s="56">
        <v>6357733.390000008</v>
      </c>
      <c r="F111" s="56">
        <v>508869.07000000007</v>
      </c>
      <c r="G111" s="56">
        <v>2056478.0299999998</v>
      </c>
      <c r="H111" s="56">
        <v>0</v>
      </c>
      <c r="I111" s="56">
        <f t="shared" si="23"/>
        <v>2056478.0299999998</v>
      </c>
      <c r="J111" s="56">
        <f t="shared" si="24"/>
        <v>4301255.3600000087</v>
      </c>
      <c r="K111" s="57">
        <f t="shared" si="25"/>
        <v>0.6765391211222217</v>
      </c>
      <c r="L111" s="57">
        <f t="shared" si="26"/>
        <v>-0.91996061508329474</v>
      </c>
      <c r="M111" s="57">
        <f t="shared" si="27"/>
        <v>-0.35307824224444329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124</v>
      </c>
      <c r="C112" s="51" t="s">
        <v>125</v>
      </c>
      <c r="D112" s="56">
        <v>213172.88</v>
      </c>
      <c r="E112" s="56">
        <v>213172.88</v>
      </c>
      <c r="F112" s="56">
        <v>0</v>
      </c>
      <c r="G112" s="56">
        <v>29816.34</v>
      </c>
      <c r="H112" s="56">
        <v>0</v>
      </c>
      <c r="I112" s="56">
        <f t="shared" si="23"/>
        <v>29816.34</v>
      </c>
      <c r="J112" s="56">
        <f t="shared" si="24"/>
        <v>183356.54</v>
      </c>
      <c r="K112" s="57">
        <f t="shared" si="25"/>
        <v>0.86013070705804606</v>
      </c>
      <c r="L112" s="57">
        <f t="shared" si="26"/>
        <v>-1</v>
      </c>
      <c r="M112" s="57">
        <f t="shared" si="27"/>
        <v>-0.72026141411609212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225</v>
      </c>
      <c r="C113" s="51" t="s">
        <v>226</v>
      </c>
      <c r="D113" s="56">
        <v>942370.69</v>
      </c>
      <c r="E113" s="56">
        <v>942370.69</v>
      </c>
      <c r="F113" s="56">
        <v>78842.540000000008</v>
      </c>
      <c r="G113" s="56">
        <v>305136.36</v>
      </c>
      <c r="H113" s="56">
        <v>0</v>
      </c>
      <c r="I113" s="56">
        <f t="shared" si="23"/>
        <v>305136.36</v>
      </c>
      <c r="J113" s="56">
        <f t="shared" si="24"/>
        <v>637234.32999999996</v>
      </c>
      <c r="K113" s="57">
        <f t="shared" si="25"/>
        <v>0.67620346935875097</v>
      </c>
      <c r="L113" s="57">
        <f t="shared" si="26"/>
        <v>-0.91633595904813203</v>
      </c>
      <c r="M113" s="57">
        <f t="shared" si="27"/>
        <v>-0.35240693871750189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126</v>
      </c>
      <c r="C114" s="51" t="s">
        <v>127</v>
      </c>
      <c r="D114" s="56">
        <v>9883534.5700000003</v>
      </c>
      <c r="E114" s="56">
        <v>9883534.5700000003</v>
      </c>
      <c r="F114" s="56">
        <v>856740.51999999967</v>
      </c>
      <c r="G114" s="56">
        <v>3394048.39</v>
      </c>
      <c r="H114" s="56">
        <v>0</v>
      </c>
      <c r="I114" s="56">
        <f t="shared" si="23"/>
        <v>3394048.39</v>
      </c>
      <c r="J114" s="56">
        <f t="shared" si="24"/>
        <v>6489486.1799999997</v>
      </c>
      <c r="K114" s="57">
        <f t="shared" si="25"/>
        <v>0.65659568791289202</v>
      </c>
      <c r="L114" s="57">
        <f t="shared" si="26"/>
        <v>-0.91331638353342659</v>
      </c>
      <c r="M114" s="57">
        <f t="shared" si="27"/>
        <v>-0.31319137582578416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128</v>
      </c>
      <c r="C115" s="51" t="s">
        <v>129</v>
      </c>
      <c r="D115" s="56">
        <v>12364932.540000001</v>
      </c>
      <c r="E115" s="56">
        <v>12498338.540000001</v>
      </c>
      <c r="F115" s="56">
        <v>1795110.1</v>
      </c>
      <c r="G115" s="56">
        <v>7857277.2600000007</v>
      </c>
      <c r="H115" s="56">
        <v>0</v>
      </c>
      <c r="I115" s="56">
        <f t="shared" si="23"/>
        <v>7857277.2600000007</v>
      </c>
      <c r="J115" s="56">
        <f t="shared" si="24"/>
        <v>4641061.28</v>
      </c>
      <c r="K115" s="57">
        <f t="shared" si="25"/>
        <v>0.37133425896143152</v>
      </c>
      <c r="L115" s="57">
        <f t="shared" si="26"/>
        <v>-0.85637210143933262</v>
      </c>
      <c r="M115" s="57">
        <f t="shared" si="27"/>
        <v>0.25733148207713696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227</v>
      </c>
      <c r="C116" s="51" t="s">
        <v>228</v>
      </c>
      <c r="D116" s="56">
        <v>5785820.2100000028</v>
      </c>
      <c r="E116" s="56">
        <v>5785820.2100000028</v>
      </c>
      <c r="F116" s="56">
        <v>333200.69999999995</v>
      </c>
      <c r="G116" s="56">
        <v>1318241.99</v>
      </c>
      <c r="H116" s="56">
        <v>0</v>
      </c>
      <c r="I116" s="56">
        <f t="shared" si="23"/>
        <v>1318241.99</v>
      </c>
      <c r="J116" s="56">
        <f t="shared" si="24"/>
        <v>4467578.2200000025</v>
      </c>
      <c r="K116" s="57">
        <f t="shared" si="25"/>
        <v>0.77215987670657338</v>
      </c>
      <c r="L116" s="57">
        <f t="shared" si="26"/>
        <v>-0.94241080989276016</v>
      </c>
      <c r="M116" s="57">
        <f t="shared" si="27"/>
        <v>-0.54431975341314676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229</v>
      </c>
      <c r="C117" s="51" t="s">
        <v>230</v>
      </c>
      <c r="D117" s="56">
        <v>5091500.4900000039</v>
      </c>
      <c r="E117" s="56">
        <v>5091500.4900000039</v>
      </c>
      <c r="F117" s="56">
        <v>438048.89999999997</v>
      </c>
      <c r="G117" s="56">
        <v>1781518.26</v>
      </c>
      <c r="H117" s="56">
        <v>0</v>
      </c>
      <c r="I117" s="56">
        <f t="shared" si="23"/>
        <v>1781518.26</v>
      </c>
      <c r="J117" s="56">
        <f t="shared" si="24"/>
        <v>3309982.2300000042</v>
      </c>
      <c r="K117" s="57">
        <f t="shared" si="25"/>
        <v>0.65009956033609295</v>
      </c>
      <c r="L117" s="57">
        <f t="shared" si="26"/>
        <v>-0.91396467488113708</v>
      </c>
      <c r="M117" s="57">
        <f t="shared" si="27"/>
        <v>-0.30019912067218574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231</v>
      </c>
      <c r="C118" s="51" t="s">
        <v>232</v>
      </c>
      <c r="D118" s="56">
        <v>2182444.09</v>
      </c>
      <c r="E118" s="56">
        <v>2182444.09</v>
      </c>
      <c r="F118" s="56">
        <v>250714.45</v>
      </c>
      <c r="G118" s="56">
        <v>1171926.06</v>
      </c>
      <c r="H118" s="56">
        <v>0</v>
      </c>
      <c r="I118" s="56">
        <f t="shared" si="23"/>
        <v>1171926.06</v>
      </c>
      <c r="J118" s="56">
        <f t="shared" si="24"/>
        <v>1010518.0299999998</v>
      </c>
      <c r="K118" s="57">
        <f t="shared" si="25"/>
        <v>0.46302126804998694</v>
      </c>
      <c r="L118" s="57">
        <f t="shared" si="26"/>
        <v>-0.88512216594744475</v>
      </c>
      <c r="M118" s="57">
        <f t="shared" si="27"/>
        <v>7.3957463900026083E-2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130</v>
      </c>
      <c r="C119" s="51" t="s">
        <v>131</v>
      </c>
      <c r="D119" s="56">
        <v>2076449.62</v>
      </c>
      <c r="E119" s="56">
        <v>2187627.6</v>
      </c>
      <c r="F119" s="56">
        <v>193063.58000000005</v>
      </c>
      <c r="G119" s="56">
        <v>1028297.7999999999</v>
      </c>
      <c r="H119" s="56">
        <v>0</v>
      </c>
      <c r="I119" s="56">
        <f t="shared" si="23"/>
        <v>1028297.7999999999</v>
      </c>
      <c r="J119" s="56">
        <f t="shared" si="24"/>
        <v>1159329.8000000003</v>
      </c>
      <c r="K119" s="57">
        <f t="shared" si="25"/>
        <v>0.52994842449418733</v>
      </c>
      <c r="L119" s="57">
        <f t="shared" si="26"/>
        <v>-0.91174751132231091</v>
      </c>
      <c r="M119" s="57">
        <f t="shared" si="27"/>
        <v>-5.9896848988374544E-2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233</v>
      </c>
      <c r="C120" s="51" t="s">
        <v>234</v>
      </c>
      <c r="D120" s="56">
        <v>11591368.090000005</v>
      </c>
      <c r="E120" s="56">
        <v>13271475.490000004</v>
      </c>
      <c r="F120" s="56">
        <v>712666.56</v>
      </c>
      <c r="G120" s="56">
        <v>2978108.58</v>
      </c>
      <c r="H120" s="56">
        <v>0</v>
      </c>
      <c r="I120" s="56">
        <f t="shared" si="23"/>
        <v>2978108.58</v>
      </c>
      <c r="J120" s="56">
        <f t="shared" si="24"/>
        <v>10293366.910000004</v>
      </c>
      <c r="K120" s="57">
        <f t="shared" si="25"/>
        <v>0.77560079267418369</v>
      </c>
      <c r="L120" s="57">
        <f t="shared" si="26"/>
        <v>-0.94630087961681486</v>
      </c>
      <c r="M120" s="57">
        <f t="shared" si="27"/>
        <v>-0.5512015853483675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132</v>
      </c>
      <c r="C121" s="51" t="s">
        <v>133</v>
      </c>
      <c r="D121" s="56">
        <v>1738627.69</v>
      </c>
      <c r="E121" s="56">
        <v>1783627.69</v>
      </c>
      <c r="F121" s="56">
        <v>2602.5</v>
      </c>
      <c r="G121" s="56">
        <v>42823.45</v>
      </c>
      <c r="H121" s="56">
        <v>0</v>
      </c>
      <c r="I121" s="56">
        <f t="shared" si="23"/>
        <v>42823.45</v>
      </c>
      <c r="J121" s="56">
        <f t="shared" si="24"/>
        <v>1740804.24</v>
      </c>
      <c r="K121" s="57">
        <f t="shared" si="25"/>
        <v>0.97599081341913907</v>
      </c>
      <c r="L121" s="57">
        <f t="shared" si="26"/>
        <v>-0.99854089504519861</v>
      </c>
      <c r="M121" s="57">
        <f t="shared" si="27"/>
        <v>-0.95198162683827814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134</v>
      </c>
      <c r="C122" s="51" t="s">
        <v>135</v>
      </c>
      <c r="D122" s="56">
        <v>45000</v>
      </c>
      <c r="E122" s="56">
        <v>45000</v>
      </c>
      <c r="F122" s="56">
        <v>0</v>
      </c>
      <c r="G122" s="56">
        <v>0</v>
      </c>
      <c r="H122" s="56">
        <v>0</v>
      </c>
      <c r="I122" s="56">
        <f t="shared" si="23"/>
        <v>0</v>
      </c>
      <c r="J122" s="56">
        <f t="shared" si="24"/>
        <v>45000</v>
      </c>
      <c r="K122" s="57">
        <f t="shared" si="25"/>
        <v>1</v>
      </c>
      <c r="L122" s="57">
        <f t="shared" si="26"/>
        <v>-1</v>
      </c>
      <c r="M122" s="57">
        <f t="shared" si="27"/>
        <v>-1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138</v>
      </c>
      <c r="C123" s="51" t="s">
        <v>139</v>
      </c>
      <c r="D123" s="56">
        <v>10966590</v>
      </c>
      <c r="E123" s="56">
        <v>11067313</v>
      </c>
      <c r="F123" s="56">
        <v>928312.73</v>
      </c>
      <c r="G123" s="56">
        <v>3752261.28</v>
      </c>
      <c r="H123" s="56">
        <v>0</v>
      </c>
      <c r="I123" s="56">
        <f t="shared" si="23"/>
        <v>3752261.28</v>
      </c>
      <c r="J123" s="56">
        <f t="shared" si="24"/>
        <v>7315051.7200000007</v>
      </c>
      <c r="K123" s="57">
        <f t="shared" si="25"/>
        <v>0.66096004694183685</v>
      </c>
      <c r="L123" s="57">
        <f t="shared" si="26"/>
        <v>-0.91612121840233485</v>
      </c>
      <c r="M123" s="57">
        <f t="shared" si="27"/>
        <v>-0.32192009388367354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140</v>
      </c>
      <c r="C124" s="51" t="s">
        <v>141</v>
      </c>
      <c r="D124" s="56">
        <v>0</v>
      </c>
      <c r="E124" s="56">
        <v>0</v>
      </c>
      <c r="F124" s="56">
        <v>8507.369999999999</v>
      </c>
      <c r="G124" s="56">
        <v>25093.490000000005</v>
      </c>
      <c r="H124" s="56">
        <v>0</v>
      </c>
      <c r="I124" s="56">
        <f t="shared" si="23"/>
        <v>25093.490000000005</v>
      </c>
      <c r="J124" s="56">
        <f t="shared" si="24"/>
        <v>-25093.490000000005</v>
      </c>
      <c r="K124" s="57" t="str">
        <f t="shared" si="25"/>
        <v>NA</v>
      </c>
      <c r="L124" s="57" t="str">
        <f t="shared" si="26"/>
        <v>NA</v>
      </c>
      <c r="M124" s="57" t="str">
        <f t="shared" si="27"/>
        <v>NA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142</v>
      </c>
      <c r="C125" s="51" t="s">
        <v>143</v>
      </c>
      <c r="D125" s="56">
        <v>12162586.579999993</v>
      </c>
      <c r="E125" s="56">
        <v>12204406.579999993</v>
      </c>
      <c r="F125" s="56">
        <v>838123.06000000041</v>
      </c>
      <c r="G125" s="56">
        <v>3718017.4599999995</v>
      </c>
      <c r="H125" s="56">
        <v>0</v>
      </c>
      <c r="I125" s="56">
        <f t="shared" si="23"/>
        <v>3718017.4599999995</v>
      </c>
      <c r="J125" s="56">
        <f t="shared" si="24"/>
        <v>8486389.1199999936</v>
      </c>
      <c r="K125" s="57">
        <f t="shared" si="25"/>
        <v>0.69535450694563794</v>
      </c>
      <c r="L125" s="57">
        <f t="shared" si="26"/>
        <v>-0.9313261931658785</v>
      </c>
      <c r="M125" s="57">
        <f t="shared" si="27"/>
        <v>-0.39070901389127571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144</v>
      </c>
      <c r="C126" s="51" t="s">
        <v>145</v>
      </c>
      <c r="D126" s="56">
        <v>5000</v>
      </c>
      <c r="E126" s="56">
        <v>5000</v>
      </c>
      <c r="F126" s="56">
        <v>0</v>
      </c>
      <c r="G126" s="56">
        <v>0</v>
      </c>
      <c r="H126" s="56">
        <v>0</v>
      </c>
      <c r="I126" s="56">
        <f t="shared" si="23"/>
        <v>0</v>
      </c>
      <c r="J126" s="56">
        <f t="shared" si="24"/>
        <v>5000</v>
      </c>
      <c r="K126" s="57">
        <f t="shared" si="25"/>
        <v>1</v>
      </c>
      <c r="L126" s="57">
        <f t="shared" si="26"/>
        <v>-1</v>
      </c>
      <c r="M126" s="57">
        <f t="shared" si="27"/>
        <v>-1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156</v>
      </c>
      <c r="C127" s="51" t="s">
        <v>157</v>
      </c>
      <c r="D127" s="56">
        <v>1636041.8100000008</v>
      </c>
      <c r="E127" s="56">
        <v>1636098.8100000008</v>
      </c>
      <c r="F127" s="56">
        <v>163339.9599999999</v>
      </c>
      <c r="G127" s="56">
        <v>726956.83999999973</v>
      </c>
      <c r="H127" s="56">
        <v>0</v>
      </c>
      <c r="I127" s="56">
        <f t="shared" si="23"/>
        <v>726956.83999999973</v>
      </c>
      <c r="J127" s="56">
        <f t="shared" si="24"/>
        <v>909141.97000000102</v>
      </c>
      <c r="K127" s="57">
        <f t="shared" si="25"/>
        <v>0.55567668923370261</v>
      </c>
      <c r="L127" s="57">
        <f t="shared" si="26"/>
        <v>-0.90016497842205512</v>
      </c>
      <c r="M127" s="57">
        <f t="shared" si="27"/>
        <v>-0.11135337846740516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158</v>
      </c>
      <c r="C128" s="51" t="s">
        <v>159</v>
      </c>
      <c r="D128" s="56">
        <v>4710268.5</v>
      </c>
      <c r="E128" s="56">
        <v>4703008.5</v>
      </c>
      <c r="F128" s="56">
        <v>425087.43999999994</v>
      </c>
      <c r="G128" s="56">
        <v>1436134.31</v>
      </c>
      <c r="H128" s="56">
        <v>1861896.0100000005</v>
      </c>
      <c r="I128" s="56">
        <f t="shared" si="23"/>
        <v>3298030.3200000003</v>
      </c>
      <c r="J128" s="56">
        <f t="shared" si="24"/>
        <v>1404978.1799999997</v>
      </c>
      <c r="K128" s="57">
        <f t="shared" si="25"/>
        <v>0.29874030208535657</v>
      </c>
      <c r="L128" s="57">
        <f t="shared" si="26"/>
        <v>-0.90961372066412394</v>
      </c>
      <c r="M128" s="57">
        <f t="shared" si="27"/>
        <v>-0.38926994922505453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235</v>
      </c>
      <c r="C129" s="51" t="s">
        <v>236</v>
      </c>
      <c r="D129" s="56">
        <v>0</v>
      </c>
      <c r="E129" s="56">
        <v>120000</v>
      </c>
      <c r="F129" s="56">
        <v>0</v>
      </c>
      <c r="G129" s="56">
        <v>101000</v>
      </c>
      <c r="H129" s="56">
        <v>19000</v>
      </c>
      <c r="I129" s="56">
        <f t="shared" si="23"/>
        <v>120000</v>
      </c>
      <c r="J129" s="56">
        <f t="shared" si="24"/>
        <v>0</v>
      </c>
      <c r="K129" s="57">
        <f t="shared" si="25"/>
        <v>0</v>
      </c>
      <c r="L129" s="57">
        <f t="shared" si="26"/>
        <v>-1</v>
      </c>
      <c r="M129" s="57">
        <f t="shared" si="27"/>
        <v>0.68333333333333335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237</v>
      </c>
      <c r="C130" s="51" t="s">
        <v>238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23"/>
        <v>0</v>
      </c>
      <c r="J130" s="56">
        <f t="shared" si="24"/>
        <v>0</v>
      </c>
      <c r="K130" s="57" t="str">
        <f t="shared" si="25"/>
        <v>NA</v>
      </c>
      <c r="L130" s="57" t="str">
        <f t="shared" si="26"/>
        <v>NA</v>
      </c>
      <c r="M130" s="57" t="str">
        <f t="shared" si="27"/>
        <v>NA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239</v>
      </c>
      <c r="C131" s="51" t="s">
        <v>240</v>
      </c>
      <c r="D131" s="56">
        <v>168300</v>
      </c>
      <c r="E131" s="56">
        <v>168300</v>
      </c>
      <c r="F131" s="56">
        <v>0</v>
      </c>
      <c r="G131" s="56">
        <v>17500</v>
      </c>
      <c r="H131" s="56">
        <v>0</v>
      </c>
      <c r="I131" s="56">
        <f t="shared" si="23"/>
        <v>17500</v>
      </c>
      <c r="J131" s="56">
        <f t="shared" si="24"/>
        <v>150800</v>
      </c>
      <c r="K131" s="57">
        <f t="shared" si="25"/>
        <v>0.89601901366607251</v>
      </c>
      <c r="L131" s="57">
        <f t="shared" si="26"/>
        <v>-1</v>
      </c>
      <c r="M131" s="57">
        <f t="shared" si="27"/>
        <v>-0.79203802733214501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241</v>
      </c>
      <c r="C132" s="51" t="s">
        <v>242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23"/>
        <v>0</v>
      </c>
      <c r="J132" s="56">
        <f t="shared" si="24"/>
        <v>0</v>
      </c>
      <c r="K132" s="57" t="str">
        <f t="shared" si="25"/>
        <v>NA</v>
      </c>
      <c r="L132" s="57" t="str">
        <f t="shared" si="26"/>
        <v>NA</v>
      </c>
      <c r="M132" s="57" t="str">
        <f t="shared" si="27"/>
        <v>NA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168</v>
      </c>
      <c r="C133" s="51" t="s">
        <v>169</v>
      </c>
      <c r="D133" s="56">
        <v>280800</v>
      </c>
      <c r="E133" s="56">
        <v>245800</v>
      </c>
      <c r="F133" s="56">
        <v>0</v>
      </c>
      <c r="G133" s="56">
        <v>106785.93</v>
      </c>
      <c r="H133" s="56">
        <v>25535</v>
      </c>
      <c r="I133" s="56">
        <f t="shared" si="23"/>
        <v>132320.93</v>
      </c>
      <c r="J133" s="56">
        <f t="shared" si="24"/>
        <v>113479.07</v>
      </c>
      <c r="K133" s="57">
        <f t="shared" si="25"/>
        <v>0.46167237591537841</v>
      </c>
      <c r="L133" s="57">
        <f t="shared" si="26"/>
        <v>-1</v>
      </c>
      <c r="M133" s="57">
        <f t="shared" si="27"/>
        <v>-0.13111529698942234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170</v>
      </c>
      <c r="C134" s="51" t="s">
        <v>171</v>
      </c>
      <c r="D134" s="56">
        <v>4050</v>
      </c>
      <c r="E134" s="56">
        <v>4050</v>
      </c>
      <c r="F134" s="56">
        <v>0</v>
      </c>
      <c r="G134" s="56">
        <v>21875.9</v>
      </c>
      <c r="H134" s="56">
        <v>0</v>
      </c>
      <c r="I134" s="56">
        <f t="shared" si="23"/>
        <v>21875.9</v>
      </c>
      <c r="J134" s="56">
        <f t="shared" si="24"/>
        <v>-17825.900000000001</v>
      </c>
      <c r="K134" s="57">
        <f t="shared" si="25"/>
        <v>-4.4014567901234569</v>
      </c>
      <c r="L134" s="57">
        <f t="shared" si="26"/>
        <v>-1</v>
      </c>
      <c r="M134" s="57">
        <f t="shared" si="27"/>
        <v>9.8029135802469138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243</v>
      </c>
      <c r="C135" s="51" t="s">
        <v>244</v>
      </c>
      <c r="D135" s="56">
        <v>4500</v>
      </c>
      <c r="E135" s="56">
        <v>9500</v>
      </c>
      <c r="F135" s="56">
        <v>0</v>
      </c>
      <c r="G135" s="56">
        <v>14447.29</v>
      </c>
      <c r="H135" s="56">
        <v>3567.88</v>
      </c>
      <c r="I135" s="56">
        <f t="shared" si="23"/>
        <v>18015.170000000002</v>
      </c>
      <c r="J135" s="56">
        <f t="shared" si="24"/>
        <v>-8515.1700000000019</v>
      </c>
      <c r="K135" s="57">
        <f t="shared" si="25"/>
        <v>-0.8963336842105265</v>
      </c>
      <c r="L135" s="57">
        <f t="shared" si="26"/>
        <v>-1</v>
      </c>
      <c r="M135" s="57">
        <f t="shared" si="27"/>
        <v>2.0415347368421055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245</v>
      </c>
      <c r="C136" s="51" t="s">
        <v>246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23"/>
        <v>0</v>
      </c>
      <c r="J136" s="56">
        <f t="shared" si="24"/>
        <v>0</v>
      </c>
      <c r="K136" s="57" t="str">
        <f t="shared" si="25"/>
        <v>NA</v>
      </c>
      <c r="L136" s="57" t="str">
        <f t="shared" si="26"/>
        <v>NA</v>
      </c>
      <c r="M136" s="57" t="str">
        <f t="shared" si="27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172</v>
      </c>
      <c r="C137" s="51" t="s">
        <v>173</v>
      </c>
      <c r="D137" s="56">
        <v>3975</v>
      </c>
      <c r="E137" s="56">
        <v>3975</v>
      </c>
      <c r="F137" s="56">
        <v>0</v>
      </c>
      <c r="G137" s="56">
        <v>0</v>
      </c>
      <c r="H137" s="56">
        <v>253.52</v>
      </c>
      <c r="I137" s="56">
        <f t="shared" si="23"/>
        <v>253.52</v>
      </c>
      <c r="J137" s="56">
        <f t="shared" si="24"/>
        <v>3721.48</v>
      </c>
      <c r="K137" s="57">
        <f t="shared" si="25"/>
        <v>0.93622138364779872</v>
      </c>
      <c r="L137" s="57">
        <f t="shared" si="26"/>
        <v>-1</v>
      </c>
      <c r="M137" s="57">
        <f t="shared" si="27"/>
        <v>-1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174</v>
      </c>
      <c r="C138" s="51" t="s">
        <v>175</v>
      </c>
      <c r="D138" s="56">
        <v>5900</v>
      </c>
      <c r="E138" s="56">
        <v>216640</v>
      </c>
      <c r="F138" s="56">
        <v>2350</v>
      </c>
      <c r="G138" s="56">
        <v>2549</v>
      </c>
      <c r="H138" s="56">
        <v>0</v>
      </c>
      <c r="I138" s="56">
        <f t="shared" si="23"/>
        <v>2549</v>
      </c>
      <c r="J138" s="56">
        <f t="shared" si="24"/>
        <v>214091</v>
      </c>
      <c r="K138" s="57">
        <f t="shared" si="25"/>
        <v>0.98823393648449043</v>
      </c>
      <c r="L138" s="57">
        <f t="shared" si="26"/>
        <v>-0.98915251107828661</v>
      </c>
      <c r="M138" s="57">
        <f t="shared" si="27"/>
        <v>-0.97646787296898074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180</v>
      </c>
      <c r="C139" s="51" t="s">
        <v>181</v>
      </c>
      <c r="D139" s="56">
        <v>69750</v>
      </c>
      <c r="E139" s="56">
        <v>72750</v>
      </c>
      <c r="F139" s="56">
        <v>2106.0700000000002</v>
      </c>
      <c r="G139" s="56">
        <v>7620.91</v>
      </c>
      <c r="H139" s="56">
        <v>0</v>
      </c>
      <c r="I139" s="56">
        <f t="shared" si="23"/>
        <v>7620.91</v>
      </c>
      <c r="J139" s="56">
        <f t="shared" si="24"/>
        <v>65129.09</v>
      </c>
      <c r="K139" s="57">
        <f t="shared" si="25"/>
        <v>0.89524522336769752</v>
      </c>
      <c r="L139" s="57">
        <f t="shared" si="26"/>
        <v>-0.97105058419243973</v>
      </c>
      <c r="M139" s="57">
        <f t="shared" si="27"/>
        <v>-0.79049044673539515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184</v>
      </c>
      <c r="C140" s="51" t="s">
        <v>185</v>
      </c>
      <c r="D140" s="56">
        <v>3582.25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23"/>
        <v>0</v>
      </c>
      <c r="J140" s="56">
        <f t="shared" si="24"/>
        <v>0</v>
      </c>
      <c r="K140" s="57" t="str">
        <f t="shared" si="25"/>
        <v>NA</v>
      </c>
      <c r="L140" s="57" t="str">
        <f t="shared" si="26"/>
        <v>NA</v>
      </c>
      <c r="M140" s="57" t="str">
        <f t="shared" si="27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186</v>
      </c>
      <c r="C141" s="51" t="s">
        <v>187</v>
      </c>
      <c r="D141" s="56">
        <v>676506.49000000022</v>
      </c>
      <c r="E141" s="56">
        <v>747569.89000000048</v>
      </c>
      <c r="F141" s="56">
        <v>13210.789999999999</v>
      </c>
      <c r="G141" s="56">
        <v>81129.5</v>
      </c>
      <c r="H141" s="56">
        <v>11622.240000000002</v>
      </c>
      <c r="I141" s="56">
        <f t="shared" si="23"/>
        <v>92751.74</v>
      </c>
      <c r="J141" s="56">
        <f t="shared" si="24"/>
        <v>654818.15000000049</v>
      </c>
      <c r="K141" s="57">
        <f t="shared" si="25"/>
        <v>0.87592900511281968</v>
      </c>
      <c r="L141" s="57">
        <f t="shared" si="26"/>
        <v>-0.98232835461042978</v>
      </c>
      <c r="M141" s="57">
        <f t="shared" si="27"/>
        <v>-0.78295139736031916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189</v>
      </c>
      <c r="C142" s="51" t="s">
        <v>190</v>
      </c>
      <c r="D142" s="56">
        <v>12059</v>
      </c>
      <c r="E142" s="56">
        <v>37059</v>
      </c>
      <c r="F142" s="56">
        <v>0</v>
      </c>
      <c r="G142" s="56">
        <v>25502.91</v>
      </c>
      <c r="H142" s="56">
        <v>0</v>
      </c>
      <c r="I142" s="56">
        <f t="shared" si="23"/>
        <v>25502.91</v>
      </c>
      <c r="J142" s="56">
        <f t="shared" si="24"/>
        <v>11556.09</v>
      </c>
      <c r="K142" s="57">
        <f t="shared" si="25"/>
        <v>0.31182951509754714</v>
      </c>
      <c r="L142" s="57">
        <f t="shared" si="26"/>
        <v>-1</v>
      </c>
      <c r="M142" s="57">
        <f t="shared" si="27"/>
        <v>0.37634096980490567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191</v>
      </c>
      <c r="C143" s="51" t="s">
        <v>192</v>
      </c>
      <c r="D143" s="56">
        <v>69999</v>
      </c>
      <c r="E143" s="56">
        <v>43999</v>
      </c>
      <c r="F143" s="56">
        <v>0</v>
      </c>
      <c r="G143" s="56">
        <v>2499</v>
      </c>
      <c r="H143" s="56">
        <v>0</v>
      </c>
      <c r="I143" s="56">
        <f t="shared" si="23"/>
        <v>2499</v>
      </c>
      <c r="J143" s="56">
        <f t="shared" si="24"/>
        <v>41500</v>
      </c>
      <c r="K143" s="57">
        <f t="shared" si="25"/>
        <v>0.94320325461942311</v>
      </c>
      <c r="L143" s="57">
        <f t="shared" si="26"/>
        <v>-1</v>
      </c>
      <c r="M143" s="57">
        <f t="shared" si="27"/>
        <v>-0.88640650923884634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193</v>
      </c>
      <c r="C144" s="51" t="s">
        <v>194</v>
      </c>
      <c r="D144" s="56">
        <v>3774.95</v>
      </c>
      <c r="E144" s="56">
        <v>3774.95</v>
      </c>
      <c r="F144" s="56">
        <v>0</v>
      </c>
      <c r="G144" s="56">
        <v>3038.41</v>
      </c>
      <c r="H144" s="56">
        <v>0</v>
      </c>
      <c r="I144" s="56">
        <f t="shared" si="23"/>
        <v>3038.41</v>
      </c>
      <c r="J144" s="56">
        <f t="shared" si="24"/>
        <v>736.54</v>
      </c>
      <c r="K144" s="57">
        <f t="shared" si="25"/>
        <v>0.19511251804659666</v>
      </c>
      <c r="L144" s="57">
        <f t="shared" si="26"/>
        <v>-1</v>
      </c>
      <c r="M144" s="57">
        <f t="shared" si="27"/>
        <v>0.60977496390680674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197</v>
      </c>
      <c r="C145" s="51" t="s">
        <v>198</v>
      </c>
      <c r="D145" s="56">
        <v>53582.400000000001</v>
      </c>
      <c r="E145" s="56">
        <v>59582.400000000001</v>
      </c>
      <c r="F145" s="56">
        <v>0</v>
      </c>
      <c r="G145" s="56">
        <v>13803.75</v>
      </c>
      <c r="H145" s="56">
        <v>2538</v>
      </c>
      <c r="I145" s="56">
        <f t="shared" si="23"/>
        <v>16341.75</v>
      </c>
      <c r="J145" s="56">
        <f t="shared" si="24"/>
        <v>43240.65</v>
      </c>
      <c r="K145" s="57">
        <f t="shared" si="25"/>
        <v>0.7257285708531378</v>
      </c>
      <c r="L145" s="57">
        <f t="shared" si="26"/>
        <v>-1</v>
      </c>
      <c r="M145" s="57">
        <f t="shared" si="27"/>
        <v>-0.53665008458873753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201</v>
      </c>
      <c r="C146" s="51" t="s">
        <v>202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23"/>
        <v>0</v>
      </c>
      <c r="J146" s="56">
        <f t="shared" si="24"/>
        <v>0</v>
      </c>
      <c r="K146" s="57" t="str">
        <f t="shared" si="25"/>
        <v>NA</v>
      </c>
      <c r="L146" s="57" t="str">
        <f t="shared" si="26"/>
        <v>NA</v>
      </c>
      <c r="M146" s="57" t="str">
        <f t="shared" si="27"/>
        <v>NA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205</v>
      </c>
      <c r="C147" s="51" t="s">
        <v>206</v>
      </c>
      <c r="D147" s="56">
        <v>0</v>
      </c>
      <c r="E147" s="56">
        <v>1000</v>
      </c>
      <c r="F147" s="56">
        <v>0</v>
      </c>
      <c r="G147" s="56">
        <v>0</v>
      </c>
      <c r="H147" s="56">
        <v>784.96</v>
      </c>
      <c r="I147" s="56">
        <f t="shared" si="23"/>
        <v>784.96</v>
      </c>
      <c r="J147" s="56">
        <f t="shared" si="24"/>
        <v>215.03999999999996</v>
      </c>
      <c r="K147" s="57">
        <f t="shared" si="25"/>
        <v>0.21503999999999995</v>
      </c>
      <c r="L147" s="57">
        <f t="shared" si="26"/>
        <v>-1</v>
      </c>
      <c r="M147" s="57">
        <f t="shared" si="27"/>
        <v>-1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211</v>
      </c>
      <c r="C148" s="51" t="s">
        <v>212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23"/>
        <v>0</v>
      </c>
      <c r="J148" s="56">
        <f t="shared" si="24"/>
        <v>0</v>
      </c>
      <c r="K148" s="57" t="str">
        <f t="shared" si="25"/>
        <v>NA</v>
      </c>
      <c r="L148" s="57" t="str">
        <f t="shared" si="26"/>
        <v>NA</v>
      </c>
      <c r="M148" s="57" t="str">
        <f t="shared" si="27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213</v>
      </c>
      <c r="C149" s="51" t="s">
        <v>214</v>
      </c>
      <c r="D149" s="56">
        <v>6000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23"/>
        <v>0</v>
      </c>
      <c r="J149" s="56">
        <f t="shared" si="24"/>
        <v>0</v>
      </c>
      <c r="K149" s="57" t="str">
        <f t="shared" si="25"/>
        <v>NA</v>
      </c>
      <c r="L149" s="57" t="str">
        <f t="shared" si="26"/>
        <v>NA</v>
      </c>
      <c r="M149" s="57" t="str">
        <f t="shared" si="27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247</v>
      </c>
      <c r="C150" s="51" t="s">
        <v>248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23"/>
        <v>0</v>
      </c>
      <c r="J150" s="56">
        <f t="shared" si="24"/>
        <v>0</v>
      </c>
      <c r="K150" s="57" t="str">
        <f t="shared" si="25"/>
        <v>NA</v>
      </c>
      <c r="L150" s="57" t="str">
        <f t="shared" si="26"/>
        <v>NA</v>
      </c>
      <c r="M150" s="57" t="str">
        <f t="shared" si="27"/>
        <v>NA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215</v>
      </c>
      <c r="C151" s="51" t="s">
        <v>216</v>
      </c>
      <c r="D151" s="56">
        <v>61772.25</v>
      </c>
      <c r="E151" s="56">
        <v>57890</v>
      </c>
      <c r="F151" s="56">
        <v>1372.95</v>
      </c>
      <c r="G151" s="56">
        <v>13104.42</v>
      </c>
      <c r="H151" s="56">
        <v>13266</v>
      </c>
      <c r="I151" s="56">
        <f t="shared" si="23"/>
        <v>26370.42</v>
      </c>
      <c r="J151" s="56">
        <f t="shared" si="24"/>
        <v>31519.58</v>
      </c>
      <c r="K151" s="57">
        <f t="shared" si="25"/>
        <v>0.54447365693556748</v>
      </c>
      <c r="L151" s="57">
        <f t="shared" si="26"/>
        <v>-0.97628346864743487</v>
      </c>
      <c r="M151" s="57">
        <f t="shared" si="27"/>
        <v>-0.54726481257557436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217</v>
      </c>
      <c r="C152" s="51" t="s">
        <v>218</v>
      </c>
      <c r="D152" s="56">
        <v>905850</v>
      </c>
      <c r="E152" s="56">
        <v>905850</v>
      </c>
      <c r="F152" s="56">
        <v>0</v>
      </c>
      <c r="G152" s="56">
        <v>0</v>
      </c>
      <c r="H152" s="56">
        <v>0</v>
      </c>
      <c r="I152" s="56">
        <f t="shared" si="23"/>
        <v>0</v>
      </c>
      <c r="J152" s="56">
        <f t="shared" si="24"/>
        <v>905850</v>
      </c>
      <c r="K152" s="57">
        <f t="shared" si="25"/>
        <v>1</v>
      </c>
      <c r="L152" s="57">
        <f t="shared" si="26"/>
        <v>-1</v>
      </c>
      <c r="M152" s="57">
        <f t="shared" si="27"/>
        <v>-1</v>
      </c>
      <c r="R152" s="53"/>
      <c r="S152" s="53"/>
      <c r="T152" s="53"/>
      <c r="U152" s="53"/>
      <c r="V152" s="53"/>
    </row>
    <row r="153" spans="1:22" s="51" customFormat="1" x14ac:dyDescent="0.2">
      <c r="A153" s="63" t="s">
        <v>249</v>
      </c>
      <c r="B153" s="68"/>
      <c r="C153" s="63"/>
      <c r="D153" s="64">
        <v>93574908.970000014</v>
      </c>
      <c r="E153" s="64">
        <v>96047279.250000015</v>
      </c>
      <c r="F153" s="64">
        <v>7813872.2500000019</v>
      </c>
      <c r="G153" s="64">
        <v>33603023.869999997</v>
      </c>
      <c r="H153" s="64">
        <v>1938463.6100000003</v>
      </c>
      <c r="I153" s="64">
        <f t="shared" si="23"/>
        <v>35541487.479999997</v>
      </c>
      <c r="J153" s="64">
        <f t="shared" si="24"/>
        <v>60505791.770000018</v>
      </c>
      <c r="K153" s="65">
        <f t="shared" si="25"/>
        <v>0.62995841467315705</v>
      </c>
      <c r="L153" s="65">
        <f t="shared" si="26"/>
        <v>-0.91864556382007045</v>
      </c>
      <c r="M153" s="65">
        <f t="shared" si="27"/>
        <v>-0.30028160854957292</v>
      </c>
      <c r="R153" s="53"/>
      <c r="S153" s="53"/>
      <c r="T153" s="53"/>
      <c r="U153" s="53"/>
      <c r="V153" s="53"/>
    </row>
    <row r="154" spans="1:22" s="51" customFormat="1" x14ac:dyDescent="0.2">
      <c r="A154" s="51" t="s">
        <v>250</v>
      </c>
      <c r="B154" s="66" t="s">
        <v>101</v>
      </c>
      <c r="C154" s="51" t="s">
        <v>102</v>
      </c>
      <c r="D154" s="56">
        <v>0</v>
      </c>
      <c r="E154" s="56">
        <v>0</v>
      </c>
      <c r="F154" s="56">
        <v>0</v>
      </c>
      <c r="G154" s="56">
        <v>25895.51</v>
      </c>
      <c r="H154" s="56">
        <v>0</v>
      </c>
      <c r="I154" s="56">
        <f t="shared" ref="I154:I182" si="28">SUM(G154:H154)</f>
        <v>25895.51</v>
      </c>
      <c r="J154" s="56">
        <f t="shared" ref="J154:J182" si="29">E154-I154</f>
        <v>-25895.51</v>
      </c>
      <c r="K154" s="57" t="str">
        <f t="shared" ref="K154:K182" si="30">IF(E154=0,"NA",J154/E154)</f>
        <v>NA</v>
      </c>
      <c r="L154" s="57" t="str">
        <f t="shared" ref="L154:L182" si="31">IF(E154=0,"NA",(  ( F154 - (E154/$L$6)) / (E154/$L$6)))</f>
        <v>NA</v>
      </c>
      <c r="M154" s="57" t="str">
        <f t="shared" ref="M154:M182" si="32">IF(E154=0,"NA",(  ( G154 - ($M$6*(E154/12))) / ($M$6*(E154/12))))</f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103</v>
      </c>
      <c r="C155" s="51" t="s">
        <v>104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28"/>
        <v>0</v>
      </c>
      <c r="J155" s="56">
        <f t="shared" si="29"/>
        <v>0</v>
      </c>
      <c r="K155" s="57" t="str">
        <f t="shared" si="30"/>
        <v>NA</v>
      </c>
      <c r="L155" s="57" t="str">
        <f t="shared" si="31"/>
        <v>NA</v>
      </c>
      <c r="M155" s="57" t="str">
        <f t="shared" si="32"/>
        <v>NA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108</v>
      </c>
      <c r="C156" s="51" t="s">
        <v>109</v>
      </c>
      <c r="D156" s="56">
        <v>15000</v>
      </c>
      <c r="E156" s="56">
        <v>30081.25</v>
      </c>
      <c r="F156" s="56">
        <v>31862</v>
      </c>
      <c r="G156" s="56">
        <v>44345.5</v>
      </c>
      <c r="H156" s="56">
        <v>0</v>
      </c>
      <c r="I156" s="56">
        <f t="shared" si="28"/>
        <v>44345.5</v>
      </c>
      <c r="J156" s="56">
        <f t="shared" si="29"/>
        <v>-14264.25</v>
      </c>
      <c r="K156" s="57">
        <f t="shared" si="30"/>
        <v>-0.47419073343029294</v>
      </c>
      <c r="L156" s="57">
        <f t="shared" si="31"/>
        <v>5.9198005402036152E-2</v>
      </c>
      <c r="M156" s="57">
        <f t="shared" si="32"/>
        <v>1.9483814668605859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251</v>
      </c>
      <c r="C157" s="51" t="s">
        <v>252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28"/>
        <v>0</v>
      </c>
      <c r="J157" s="56">
        <f t="shared" si="29"/>
        <v>0</v>
      </c>
      <c r="K157" s="57" t="str">
        <f t="shared" si="30"/>
        <v>NA</v>
      </c>
      <c r="L157" s="57" t="str">
        <f t="shared" si="31"/>
        <v>NA</v>
      </c>
      <c r="M157" s="57" t="str">
        <f t="shared" si="32"/>
        <v>NA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118</v>
      </c>
      <c r="C158" s="51" t="s">
        <v>119</v>
      </c>
      <c r="D158" s="56">
        <v>36041.99</v>
      </c>
      <c r="E158" s="56">
        <v>36041.99</v>
      </c>
      <c r="F158" s="56">
        <v>0</v>
      </c>
      <c r="G158" s="56">
        <v>0</v>
      </c>
      <c r="H158" s="56">
        <v>0</v>
      </c>
      <c r="I158" s="56">
        <f t="shared" si="28"/>
        <v>0</v>
      </c>
      <c r="J158" s="56">
        <f t="shared" si="29"/>
        <v>36041.99</v>
      </c>
      <c r="K158" s="57">
        <f t="shared" si="30"/>
        <v>1</v>
      </c>
      <c r="L158" s="57">
        <f t="shared" si="31"/>
        <v>-1</v>
      </c>
      <c r="M158" s="57">
        <f t="shared" si="32"/>
        <v>-1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120</v>
      </c>
      <c r="C159" s="51" t="s">
        <v>121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28"/>
        <v>0</v>
      </c>
      <c r="J159" s="56">
        <f t="shared" si="29"/>
        <v>0</v>
      </c>
      <c r="K159" s="57" t="str">
        <f t="shared" si="30"/>
        <v>NA</v>
      </c>
      <c r="L159" s="57" t="str">
        <f t="shared" si="31"/>
        <v>NA</v>
      </c>
      <c r="M159" s="57" t="str">
        <f t="shared" si="32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225</v>
      </c>
      <c r="C160" s="51" t="s">
        <v>226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28"/>
        <v>0</v>
      </c>
      <c r="J160" s="56">
        <f t="shared" si="29"/>
        <v>0</v>
      </c>
      <c r="K160" s="57" t="str">
        <f t="shared" si="30"/>
        <v>NA</v>
      </c>
      <c r="L160" s="57" t="str">
        <f t="shared" si="31"/>
        <v>NA</v>
      </c>
      <c r="M160" s="57" t="str">
        <f t="shared" si="32"/>
        <v>NA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231</v>
      </c>
      <c r="C161" s="51" t="s">
        <v>232</v>
      </c>
      <c r="D161" s="56">
        <v>42563.75</v>
      </c>
      <c r="E161" s="56">
        <v>42563.75</v>
      </c>
      <c r="F161" s="56">
        <v>26556.800000000003</v>
      </c>
      <c r="G161" s="56">
        <v>103844.58</v>
      </c>
      <c r="H161" s="56">
        <v>0</v>
      </c>
      <c r="I161" s="56">
        <f t="shared" si="28"/>
        <v>103844.58</v>
      </c>
      <c r="J161" s="56">
        <f t="shared" si="29"/>
        <v>-61280.83</v>
      </c>
      <c r="K161" s="57">
        <f t="shared" si="30"/>
        <v>-1.439742268949517</v>
      </c>
      <c r="L161" s="57">
        <f t="shared" si="31"/>
        <v>-0.37607001262811657</v>
      </c>
      <c r="M161" s="57">
        <f t="shared" si="32"/>
        <v>3.8794845378990339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253</v>
      </c>
      <c r="C162" s="51" t="s">
        <v>254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28"/>
        <v>0</v>
      </c>
      <c r="J162" s="56">
        <f t="shared" si="29"/>
        <v>0</v>
      </c>
      <c r="K162" s="57" t="str">
        <f t="shared" si="30"/>
        <v>NA</v>
      </c>
      <c r="L162" s="57" t="str">
        <f t="shared" si="31"/>
        <v>NA</v>
      </c>
      <c r="M162" s="57" t="str">
        <f t="shared" si="32"/>
        <v>NA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130</v>
      </c>
      <c r="C163" s="51" t="s">
        <v>131</v>
      </c>
      <c r="D163" s="56">
        <v>2724450.41</v>
      </c>
      <c r="E163" s="56">
        <v>2799249.41</v>
      </c>
      <c r="F163" s="56">
        <v>315058.62</v>
      </c>
      <c r="G163" s="56">
        <v>1390308.07</v>
      </c>
      <c r="H163" s="56">
        <v>0</v>
      </c>
      <c r="I163" s="56">
        <f t="shared" si="28"/>
        <v>1390308.07</v>
      </c>
      <c r="J163" s="56">
        <f t="shared" si="29"/>
        <v>1408941.34</v>
      </c>
      <c r="K163" s="57">
        <f t="shared" si="30"/>
        <v>0.50332826184287738</v>
      </c>
      <c r="L163" s="57">
        <f t="shared" si="31"/>
        <v>-0.88744889295162876</v>
      </c>
      <c r="M163" s="57">
        <f t="shared" si="32"/>
        <v>-6.6565236857547526E-3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233</v>
      </c>
      <c r="C164" s="51" t="s">
        <v>234</v>
      </c>
      <c r="D164" s="56">
        <v>5736551.2200000007</v>
      </c>
      <c r="E164" s="56">
        <v>5736551.2200000007</v>
      </c>
      <c r="F164" s="56">
        <v>489027.85</v>
      </c>
      <c r="G164" s="56">
        <v>3068399.6600000006</v>
      </c>
      <c r="H164" s="56">
        <v>0</v>
      </c>
      <c r="I164" s="56">
        <f t="shared" si="28"/>
        <v>3068399.6600000006</v>
      </c>
      <c r="J164" s="56">
        <f t="shared" si="29"/>
        <v>2668151.56</v>
      </c>
      <c r="K164" s="57">
        <f t="shared" si="30"/>
        <v>0.4651142224090522</v>
      </c>
      <c r="L164" s="57">
        <f t="shared" si="31"/>
        <v>-0.91475229083721155</v>
      </c>
      <c r="M164" s="57">
        <f t="shared" si="32"/>
        <v>6.9771555181895595E-2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132</v>
      </c>
      <c r="C165" s="51" t="s">
        <v>133</v>
      </c>
      <c r="D165" s="56">
        <v>401957.18</v>
      </c>
      <c r="E165" s="56">
        <v>402875.93</v>
      </c>
      <c r="F165" s="56">
        <v>210</v>
      </c>
      <c r="G165" s="56">
        <v>18643.54</v>
      </c>
      <c r="H165" s="56">
        <v>0</v>
      </c>
      <c r="I165" s="56">
        <f t="shared" si="28"/>
        <v>18643.54</v>
      </c>
      <c r="J165" s="56">
        <f t="shared" si="29"/>
        <v>384232.39</v>
      </c>
      <c r="K165" s="57">
        <f t="shared" si="30"/>
        <v>0.95372386729581993</v>
      </c>
      <c r="L165" s="57">
        <f t="shared" si="31"/>
        <v>-0.99947874771272638</v>
      </c>
      <c r="M165" s="57">
        <f t="shared" si="32"/>
        <v>-0.90744773459163963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134</v>
      </c>
      <c r="C166" s="51" t="s">
        <v>135</v>
      </c>
      <c r="D166" s="56">
        <v>134133.76000000001</v>
      </c>
      <c r="E166" s="56">
        <v>169133.76</v>
      </c>
      <c r="F166" s="56">
        <v>8350.41</v>
      </c>
      <c r="G166" s="56">
        <v>36459.480000000003</v>
      </c>
      <c r="H166" s="56">
        <v>0</v>
      </c>
      <c r="I166" s="56">
        <f t="shared" si="28"/>
        <v>36459.480000000003</v>
      </c>
      <c r="J166" s="56">
        <f t="shared" si="29"/>
        <v>132674.28</v>
      </c>
      <c r="K166" s="57">
        <f t="shared" si="30"/>
        <v>0.78443404793933502</v>
      </c>
      <c r="L166" s="57">
        <f t="shared" si="31"/>
        <v>-0.95062836656620175</v>
      </c>
      <c r="M166" s="57">
        <f t="shared" si="32"/>
        <v>-0.56886809587867027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138</v>
      </c>
      <c r="C167" s="51" t="s">
        <v>139</v>
      </c>
      <c r="D167" s="56">
        <v>1134000</v>
      </c>
      <c r="E167" s="56">
        <v>1134000</v>
      </c>
      <c r="F167" s="56">
        <v>104877.21</v>
      </c>
      <c r="G167" s="56">
        <v>465522.88</v>
      </c>
      <c r="H167" s="56">
        <v>0</v>
      </c>
      <c r="I167" s="56">
        <f t="shared" si="28"/>
        <v>465522.88</v>
      </c>
      <c r="J167" s="56">
        <f t="shared" si="29"/>
        <v>668477.12</v>
      </c>
      <c r="K167" s="57">
        <f t="shared" si="30"/>
        <v>0.58948599647266309</v>
      </c>
      <c r="L167" s="57">
        <f t="shared" si="31"/>
        <v>-0.90751568783068781</v>
      </c>
      <c r="M167" s="57">
        <f t="shared" si="32"/>
        <v>-0.17897199294532626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140</v>
      </c>
      <c r="C168" s="51" t="s">
        <v>141</v>
      </c>
      <c r="D168" s="56">
        <v>0</v>
      </c>
      <c r="E168" s="56">
        <v>0</v>
      </c>
      <c r="F168" s="56">
        <v>8074.69</v>
      </c>
      <c r="G168" s="56">
        <v>24426.120000000003</v>
      </c>
      <c r="H168" s="56">
        <v>0</v>
      </c>
      <c r="I168" s="56">
        <f t="shared" si="28"/>
        <v>24426.120000000003</v>
      </c>
      <c r="J168" s="56">
        <f t="shared" si="29"/>
        <v>-24426.120000000003</v>
      </c>
      <c r="K168" s="57" t="str">
        <f t="shared" si="30"/>
        <v>NA</v>
      </c>
      <c r="L168" s="57" t="str">
        <f t="shared" si="31"/>
        <v>NA</v>
      </c>
      <c r="M168" s="57" t="str">
        <f t="shared" si="32"/>
        <v>NA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142</v>
      </c>
      <c r="C169" s="51" t="s">
        <v>143</v>
      </c>
      <c r="D169" s="56">
        <v>1756392.3800000004</v>
      </c>
      <c r="E169" s="56">
        <v>1771337.3800000004</v>
      </c>
      <c r="F169" s="56">
        <v>227668.19999999998</v>
      </c>
      <c r="G169" s="56">
        <v>991531.95000000019</v>
      </c>
      <c r="H169" s="56">
        <v>0</v>
      </c>
      <c r="I169" s="56">
        <f t="shared" si="28"/>
        <v>991531.95000000019</v>
      </c>
      <c r="J169" s="56">
        <f t="shared" si="29"/>
        <v>779805.43000000017</v>
      </c>
      <c r="K169" s="57">
        <f t="shared" si="30"/>
        <v>0.4402354056345833</v>
      </c>
      <c r="L169" s="57">
        <f t="shared" si="31"/>
        <v>-0.87147101248436365</v>
      </c>
      <c r="M169" s="57">
        <f t="shared" si="32"/>
        <v>0.11952918873083342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156</v>
      </c>
      <c r="C170" s="51" t="s">
        <v>157</v>
      </c>
      <c r="D170" s="56">
        <v>241387.24999999997</v>
      </c>
      <c r="E170" s="56">
        <v>241387.24999999997</v>
      </c>
      <c r="F170" s="56">
        <v>13145.660000000003</v>
      </c>
      <c r="G170" s="56">
        <v>80381.459999999977</v>
      </c>
      <c r="H170" s="56">
        <v>0</v>
      </c>
      <c r="I170" s="56">
        <f t="shared" si="28"/>
        <v>80381.459999999977</v>
      </c>
      <c r="J170" s="56">
        <f t="shared" si="29"/>
        <v>161005.78999999998</v>
      </c>
      <c r="K170" s="57">
        <f t="shared" si="30"/>
        <v>0.66700204753979342</v>
      </c>
      <c r="L170" s="57">
        <f t="shared" si="31"/>
        <v>-0.94554119987696117</v>
      </c>
      <c r="M170" s="57">
        <f t="shared" si="32"/>
        <v>-0.33400409507958695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158</v>
      </c>
      <c r="C171" s="51" t="s">
        <v>159</v>
      </c>
      <c r="D171" s="56">
        <v>1487677.6099999992</v>
      </c>
      <c r="E171" s="56">
        <v>1261667.6100000003</v>
      </c>
      <c r="F171" s="56">
        <v>33013</v>
      </c>
      <c r="G171" s="56">
        <v>186070.41999999998</v>
      </c>
      <c r="H171" s="56">
        <v>77238.679999999993</v>
      </c>
      <c r="I171" s="56">
        <f t="shared" si="28"/>
        <v>263309.09999999998</v>
      </c>
      <c r="J171" s="56">
        <f t="shared" si="29"/>
        <v>998358.51000000036</v>
      </c>
      <c r="K171" s="57">
        <f t="shared" si="30"/>
        <v>0.79130073728372885</v>
      </c>
      <c r="L171" s="57">
        <f t="shared" si="31"/>
        <v>-0.97383383726558537</v>
      </c>
      <c r="M171" s="57">
        <f t="shared" si="32"/>
        <v>-0.7050405058746021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255</v>
      </c>
      <c r="C172" s="51" t="s">
        <v>256</v>
      </c>
      <c r="D172" s="56">
        <v>90000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28"/>
        <v>0</v>
      </c>
      <c r="J172" s="56">
        <f t="shared" si="29"/>
        <v>0</v>
      </c>
      <c r="K172" s="57" t="str">
        <f t="shared" si="30"/>
        <v>NA</v>
      </c>
      <c r="L172" s="57" t="str">
        <f t="shared" si="31"/>
        <v>NA</v>
      </c>
      <c r="M172" s="57" t="str">
        <f t="shared" si="32"/>
        <v>NA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257</v>
      </c>
      <c r="C173" s="51" t="s">
        <v>258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28"/>
        <v>0</v>
      </c>
      <c r="J173" s="56">
        <f t="shared" si="29"/>
        <v>0</v>
      </c>
      <c r="K173" s="57" t="str">
        <f t="shared" si="30"/>
        <v>NA</v>
      </c>
      <c r="L173" s="57" t="str">
        <f t="shared" si="31"/>
        <v>NA</v>
      </c>
      <c r="M173" s="57" t="str">
        <f t="shared" si="32"/>
        <v>NA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168</v>
      </c>
      <c r="C174" s="51" t="s">
        <v>169</v>
      </c>
      <c r="D174" s="56">
        <v>286272.01</v>
      </c>
      <c r="E174" s="56">
        <v>279659.01</v>
      </c>
      <c r="F174" s="56">
        <v>2387</v>
      </c>
      <c r="G174" s="56">
        <v>2387</v>
      </c>
      <c r="H174" s="56">
        <v>67848</v>
      </c>
      <c r="I174" s="56">
        <f t="shared" si="28"/>
        <v>70235</v>
      </c>
      <c r="J174" s="56">
        <f t="shared" si="29"/>
        <v>209424.01</v>
      </c>
      <c r="K174" s="57">
        <f t="shared" si="30"/>
        <v>0.74885486435784776</v>
      </c>
      <c r="L174" s="57">
        <f t="shared" si="31"/>
        <v>-0.99146460541357129</v>
      </c>
      <c r="M174" s="57">
        <f t="shared" si="32"/>
        <v>-0.98292921082714269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259</v>
      </c>
      <c r="C175" s="51" t="s">
        <v>260</v>
      </c>
      <c r="D175" s="56">
        <v>6066</v>
      </c>
      <c r="E175" s="56">
        <v>6066</v>
      </c>
      <c r="F175" s="56">
        <v>0</v>
      </c>
      <c r="G175" s="56">
        <v>0</v>
      </c>
      <c r="H175" s="56">
        <v>0</v>
      </c>
      <c r="I175" s="56">
        <f t="shared" si="28"/>
        <v>0</v>
      </c>
      <c r="J175" s="56">
        <f t="shared" si="29"/>
        <v>6066</v>
      </c>
      <c r="K175" s="57">
        <f t="shared" si="30"/>
        <v>1</v>
      </c>
      <c r="L175" s="57">
        <f t="shared" si="31"/>
        <v>-1</v>
      </c>
      <c r="M175" s="57">
        <f t="shared" si="32"/>
        <v>-1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170</v>
      </c>
      <c r="C176" s="51" t="s">
        <v>171</v>
      </c>
      <c r="D176" s="56">
        <v>540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28"/>
        <v>0</v>
      </c>
      <c r="J176" s="56">
        <f t="shared" si="29"/>
        <v>0</v>
      </c>
      <c r="K176" s="57" t="str">
        <f t="shared" si="30"/>
        <v>NA</v>
      </c>
      <c r="L176" s="57" t="str">
        <f t="shared" si="31"/>
        <v>NA</v>
      </c>
      <c r="M176" s="57" t="str">
        <f t="shared" si="32"/>
        <v>NA</v>
      </c>
      <c r="R176" s="53"/>
      <c r="S176" s="53"/>
      <c r="T176" s="53"/>
      <c r="U176" s="53"/>
      <c r="V176" s="53"/>
    </row>
    <row r="177" spans="1:22" s="51" customFormat="1" x14ac:dyDescent="0.2">
      <c r="B177" s="66" t="s">
        <v>243</v>
      </c>
      <c r="C177" s="51" t="s">
        <v>244</v>
      </c>
      <c r="D177" s="56">
        <v>0</v>
      </c>
      <c r="E177" s="56">
        <v>1090</v>
      </c>
      <c r="F177" s="56">
        <v>0</v>
      </c>
      <c r="G177" s="56">
        <v>1090</v>
      </c>
      <c r="H177" s="56">
        <v>0</v>
      </c>
      <c r="I177" s="56">
        <f t="shared" si="28"/>
        <v>1090</v>
      </c>
      <c r="J177" s="56">
        <f t="shared" si="29"/>
        <v>0</v>
      </c>
      <c r="K177" s="57">
        <f t="shared" si="30"/>
        <v>0</v>
      </c>
      <c r="L177" s="57">
        <f t="shared" si="31"/>
        <v>-1</v>
      </c>
      <c r="M177" s="57">
        <f t="shared" si="32"/>
        <v>1</v>
      </c>
      <c r="R177" s="53"/>
      <c r="S177" s="53"/>
      <c r="T177" s="53"/>
      <c r="U177" s="53"/>
      <c r="V177" s="53"/>
    </row>
    <row r="178" spans="1:22" s="51" customFormat="1" x14ac:dyDescent="0.2">
      <c r="B178" s="66" t="s">
        <v>172</v>
      </c>
      <c r="C178" s="51" t="s">
        <v>173</v>
      </c>
      <c r="D178" s="56">
        <v>5175</v>
      </c>
      <c r="E178" s="56">
        <v>5175</v>
      </c>
      <c r="F178" s="56">
        <v>0</v>
      </c>
      <c r="G178" s="56">
        <v>124.65</v>
      </c>
      <c r="H178" s="56">
        <v>0</v>
      </c>
      <c r="I178" s="56">
        <f t="shared" si="28"/>
        <v>124.65</v>
      </c>
      <c r="J178" s="56">
        <f t="shared" si="29"/>
        <v>5050.3500000000004</v>
      </c>
      <c r="K178" s="57">
        <f t="shared" si="30"/>
        <v>0.97591304347826091</v>
      </c>
      <c r="L178" s="57">
        <f t="shared" si="31"/>
        <v>-1</v>
      </c>
      <c r="M178" s="57">
        <f t="shared" si="32"/>
        <v>-0.95182608695652171</v>
      </c>
      <c r="R178" s="53"/>
      <c r="S178" s="53"/>
      <c r="T178" s="53"/>
      <c r="U178" s="53"/>
      <c r="V178" s="53"/>
    </row>
    <row r="179" spans="1:22" s="51" customFormat="1" x14ac:dyDescent="0.2">
      <c r="B179" s="66" t="s">
        <v>174</v>
      </c>
      <c r="C179" s="51" t="s">
        <v>175</v>
      </c>
      <c r="D179" s="56">
        <v>1110000</v>
      </c>
      <c r="E179" s="56">
        <v>1318330</v>
      </c>
      <c r="F179" s="56">
        <v>0</v>
      </c>
      <c r="G179" s="56">
        <v>1120596.0899999999</v>
      </c>
      <c r="H179" s="56">
        <v>0</v>
      </c>
      <c r="I179" s="56">
        <f t="shared" si="28"/>
        <v>1120596.0899999999</v>
      </c>
      <c r="J179" s="56">
        <f t="shared" si="29"/>
        <v>197733.91000000015</v>
      </c>
      <c r="K179" s="57">
        <f t="shared" si="30"/>
        <v>0.14998817443280527</v>
      </c>
      <c r="L179" s="57">
        <f t="shared" si="31"/>
        <v>-1</v>
      </c>
      <c r="M179" s="57">
        <f t="shared" si="32"/>
        <v>0.70002365113438947</v>
      </c>
      <c r="R179" s="53"/>
      <c r="S179" s="53"/>
      <c r="T179" s="53"/>
      <c r="U179" s="53"/>
      <c r="V179" s="53"/>
    </row>
    <row r="180" spans="1:22" s="51" customFormat="1" x14ac:dyDescent="0.2">
      <c r="B180" s="66" t="s">
        <v>180</v>
      </c>
      <c r="C180" s="51" t="s">
        <v>181</v>
      </c>
      <c r="D180" s="56">
        <v>299500.2</v>
      </c>
      <c r="E180" s="56">
        <v>296106.71999999997</v>
      </c>
      <c r="F180" s="56">
        <v>2894.2</v>
      </c>
      <c r="G180" s="56">
        <v>42250.16</v>
      </c>
      <c r="H180" s="56">
        <v>280</v>
      </c>
      <c r="I180" s="56">
        <f t="shared" si="28"/>
        <v>42530.16</v>
      </c>
      <c r="J180" s="56">
        <f t="shared" si="29"/>
        <v>253576.55999999997</v>
      </c>
      <c r="K180" s="57">
        <f t="shared" si="30"/>
        <v>0.85636881189322545</v>
      </c>
      <c r="L180" s="57">
        <f t="shared" si="31"/>
        <v>-0.99022582128497449</v>
      </c>
      <c r="M180" s="57">
        <f t="shared" si="32"/>
        <v>-0.71462883382045495</v>
      </c>
      <c r="R180" s="53"/>
      <c r="S180" s="53"/>
      <c r="T180" s="53"/>
      <c r="U180" s="53"/>
      <c r="V180" s="53"/>
    </row>
    <row r="181" spans="1:22" s="51" customFormat="1" x14ac:dyDescent="0.2">
      <c r="B181" s="66" t="s">
        <v>186</v>
      </c>
      <c r="C181" s="51" t="s">
        <v>187</v>
      </c>
      <c r="D181" s="56">
        <v>257514.25</v>
      </c>
      <c r="E181" s="56">
        <v>420805.25</v>
      </c>
      <c r="F181" s="56">
        <v>2053.4699999999998</v>
      </c>
      <c r="G181" s="56">
        <v>74850.060000000012</v>
      </c>
      <c r="H181" s="56">
        <v>22398.840000000004</v>
      </c>
      <c r="I181" s="56">
        <f t="shared" si="28"/>
        <v>97248.900000000023</v>
      </c>
      <c r="J181" s="56">
        <f t="shared" si="29"/>
        <v>323556.34999999998</v>
      </c>
      <c r="K181" s="57">
        <f t="shared" si="30"/>
        <v>0.76889808290176986</v>
      </c>
      <c r="L181" s="57">
        <f t="shared" si="31"/>
        <v>-0.99512014168074192</v>
      </c>
      <c r="M181" s="57">
        <f t="shared" si="32"/>
        <v>-0.64425320263946328</v>
      </c>
      <c r="R181" s="53"/>
      <c r="S181" s="53"/>
      <c r="T181" s="53"/>
      <c r="U181" s="53"/>
      <c r="V181" s="53"/>
    </row>
    <row r="182" spans="1:22" s="51" customFormat="1" x14ac:dyDescent="0.2">
      <c r="B182" s="66" t="s">
        <v>189</v>
      </c>
      <c r="C182" s="51" t="s">
        <v>190</v>
      </c>
      <c r="D182" s="56">
        <v>55323</v>
      </c>
      <c r="E182" s="56">
        <v>46878</v>
      </c>
      <c r="F182" s="56">
        <v>0</v>
      </c>
      <c r="G182" s="56">
        <v>17056.82</v>
      </c>
      <c r="H182" s="56">
        <v>12717.8</v>
      </c>
      <c r="I182" s="56">
        <f t="shared" si="28"/>
        <v>29774.62</v>
      </c>
      <c r="J182" s="56">
        <f t="shared" si="29"/>
        <v>17103.38</v>
      </c>
      <c r="K182" s="57">
        <f t="shared" si="30"/>
        <v>0.36484875634626052</v>
      </c>
      <c r="L182" s="57">
        <f t="shared" si="31"/>
        <v>-1</v>
      </c>
      <c r="M182" s="57">
        <f t="shared" si="32"/>
        <v>-0.27228892017577544</v>
      </c>
      <c r="R182" s="53"/>
      <c r="S182" s="53"/>
      <c r="T182" s="53"/>
      <c r="U182" s="53"/>
      <c r="V182" s="53"/>
    </row>
    <row r="183" spans="1:22" s="51" customFormat="1" x14ac:dyDescent="0.2">
      <c r="B183" s="66" t="s">
        <v>191</v>
      </c>
      <c r="C183" s="51" t="s">
        <v>192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23"/>
        <v>0</v>
      </c>
      <c r="J183" s="56">
        <f t="shared" si="24"/>
        <v>0</v>
      </c>
      <c r="K183" s="57" t="str">
        <f t="shared" si="25"/>
        <v>NA</v>
      </c>
      <c r="L183" s="57" t="str">
        <f t="shared" si="26"/>
        <v>NA</v>
      </c>
      <c r="M183" s="57" t="str">
        <f t="shared" si="27"/>
        <v>NA</v>
      </c>
      <c r="R183" s="53"/>
      <c r="S183" s="53"/>
      <c r="T183" s="53"/>
      <c r="U183" s="53"/>
      <c r="V183" s="53"/>
    </row>
    <row r="184" spans="1:22" s="51" customFormat="1" x14ac:dyDescent="0.2">
      <c r="B184" s="66" t="s">
        <v>193</v>
      </c>
      <c r="C184" s="51" t="s">
        <v>194</v>
      </c>
      <c r="D184" s="56">
        <v>673279.2</v>
      </c>
      <c r="E184" s="56">
        <v>574342.64</v>
      </c>
      <c r="F184" s="56">
        <v>11071.07</v>
      </c>
      <c r="G184" s="56">
        <v>259005.11</v>
      </c>
      <c r="H184" s="56">
        <v>77537.680000000008</v>
      </c>
      <c r="I184" s="56">
        <f t="shared" si="23"/>
        <v>336542.79</v>
      </c>
      <c r="J184" s="56">
        <f t="shared" si="24"/>
        <v>237799.85000000003</v>
      </c>
      <c r="K184" s="57">
        <f t="shared" si="25"/>
        <v>0.41403829950706783</v>
      </c>
      <c r="L184" s="57">
        <f t="shared" si="26"/>
        <v>-0.98072392814157072</v>
      </c>
      <c r="M184" s="57">
        <f t="shared" si="27"/>
        <v>-9.808155633368966E-2</v>
      </c>
      <c r="R184" s="53"/>
      <c r="S184" s="53"/>
      <c r="T184" s="53"/>
      <c r="U184" s="53"/>
      <c r="V184" s="53"/>
    </row>
    <row r="185" spans="1:22" s="51" customFormat="1" x14ac:dyDescent="0.2">
      <c r="B185" s="66" t="s">
        <v>197</v>
      </c>
      <c r="C185" s="51" t="s">
        <v>198</v>
      </c>
      <c r="D185" s="56">
        <v>17957.7</v>
      </c>
      <c r="E185" s="56">
        <v>21913</v>
      </c>
      <c r="F185" s="56">
        <v>1270.29</v>
      </c>
      <c r="G185" s="56">
        <v>7362.41</v>
      </c>
      <c r="H185" s="56">
        <v>3382</v>
      </c>
      <c r="I185" s="56">
        <f t="shared" si="23"/>
        <v>10744.41</v>
      </c>
      <c r="J185" s="56">
        <f t="shared" si="24"/>
        <v>11168.59</v>
      </c>
      <c r="K185" s="57">
        <f t="shared" si="25"/>
        <v>0.50967872952128879</v>
      </c>
      <c r="L185" s="57">
        <f t="shared" si="26"/>
        <v>-0.94203030164742385</v>
      </c>
      <c r="M185" s="57">
        <f t="shared" si="27"/>
        <v>-0.32803267466800529</v>
      </c>
      <c r="R185" s="53"/>
      <c r="S185" s="53"/>
      <c r="T185" s="53"/>
      <c r="U185" s="53"/>
      <c r="V185" s="53"/>
    </row>
    <row r="186" spans="1:22" s="51" customFormat="1" x14ac:dyDescent="0.2">
      <c r="B186" s="66" t="s">
        <v>261</v>
      </c>
      <c r="C186" s="51" t="s">
        <v>262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23"/>
        <v>0</v>
      </c>
      <c r="J186" s="56">
        <f t="shared" si="24"/>
        <v>0</v>
      </c>
      <c r="K186" s="57" t="str">
        <f t="shared" si="25"/>
        <v>NA</v>
      </c>
      <c r="L186" s="57" t="str">
        <f t="shared" si="26"/>
        <v>NA</v>
      </c>
      <c r="M186" s="57" t="str">
        <f t="shared" si="27"/>
        <v>NA</v>
      </c>
      <c r="R186" s="53"/>
      <c r="S186" s="53"/>
      <c r="T186" s="53"/>
      <c r="U186" s="53"/>
      <c r="V186" s="53"/>
    </row>
    <row r="187" spans="1:22" s="51" customFormat="1" x14ac:dyDescent="0.2">
      <c r="B187" s="66" t="s">
        <v>205</v>
      </c>
      <c r="C187" s="51" t="s">
        <v>206</v>
      </c>
      <c r="D187" s="56">
        <v>48801.599999999999</v>
      </c>
      <c r="E187" s="56">
        <v>98273.600000000006</v>
      </c>
      <c r="F187" s="56">
        <v>9557.16</v>
      </c>
      <c r="G187" s="56">
        <v>19611.16</v>
      </c>
      <c r="H187" s="56">
        <v>5661.75</v>
      </c>
      <c r="I187" s="56">
        <f t="shared" si="23"/>
        <v>25272.91</v>
      </c>
      <c r="J187" s="56">
        <f t="shared" si="24"/>
        <v>73000.69</v>
      </c>
      <c r="K187" s="57">
        <f t="shared" si="25"/>
        <v>0.74283113674476153</v>
      </c>
      <c r="L187" s="57">
        <f t="shared" si="26"/>
        <v>-0.90274946679474444</v>
      </c>
      <c r="M187" s="57">
        <f t="shared" si="27"/>
        <v>-0.60088650461568527</v>
      </c>
      <c r="R187" s="53"/>
      <c r="S187" s="53"/>
      <c r="T187" s="53"/>
      <c r="U187" s="53"/>
      <c r="V187" s="53"/>
    </row>
    <row r="188" spans="1:22" s="51" customFormat="1" x14ac:dyDescent="0.2">
      <c r="B188" s="66" t="s">
        <v>211</v>
      </c>
      <c r="C188" s="51" t="s">
        <v>212</v>
      </c>
      <c r="D188" s="56">
        <v>154985.4</v>
      </c>
      <c r="E188" s="56">
        <v>90000</v>
      </c>
      <c r="F188" s="56">
        <v>0</v>
      </c>
      <c r="G188" s="56">
        <v>-11.99</v>
      </c>
      <c r="H188" s="56">
        <v>0</v>
      </c>
      <c r="I188" s="56">
        <f t="shared" si="23"/>
        <v>-11.99</v>
      </c>
      <c r="J188" s="56">
        <f t="shared" si="24"/>
        <v>90011.99</v>
      </c>
      <c r="K188" s="57">
        <f t="shared" si="25"/>
        <v>1.0001332222222223</v>
      </c>
      <c r="L188" s="57">
        <f t="shared" si="26"/>
        <v>-1</v>
      </c>
      <c r="M188" s="57">
        <f t="shared" si="27"/>
        <v>-1.0002664444444445</v>
      </c>
      <c r="R188" s="53"/>
      <c r="S188" s="53"/>
      <c r="T188" s="53"/>
      <c r="U188" s="53"/>
      <c r="V188" s="53"/>
    </row>
    <row r="189" spans="1:22" s="51" customFormat="1" x14ac:dyDescent="0.2">
      <c r="B189" s="66" t="s">
        <v>215</v>
      </c>
      <c r="C189" s="51" t="s">
        <v>216</v>
      </c>
      <c r="D189" s="56">
        <v>80685</v>
      </c>
      <c r="E189" s="56">
        <v>78905</v>
      </c>
      <c r="F189" s="56">
        <v>2525</v>
      </c>
      <c r="G189" s="56">
        <v>16104.99</v>
      </c>
      <c r="H189" s="56">
        <v>178</v>
      </c>
      <c r="I189" s="56">
        <f t="shared" si="23"/>
        <v>16282.99</v>
      </c>
      <c r="J189" s="56">
        <f t="shared" si="24"/>
        <v>62622.01</v>
      </c>
      <c r="K189" s="57">
        <f t="shared" si="25"/>
        <v>0.79363804575121988</v>
      </c>
      <c r="L189" s="57">
        <f t="shared" si="26"/>
        <v>-0.96799949306127619</v>
      </c>
      <c r="M189" s="57">
        <f t="shared" si="27"/>
        <v>-0.59178784614409741</v>
      </c>
      <c r="R189" s="53"/>
      <c r="S189" s="53"/>
      <c r="T189" s="53"/>
      <c r="U189" s="53"/>
      <c r="V189" s="53"/>
    </row>
    <row r="190" spans="1:22" s="51" customFormat="1" x14ac:dyDescent="0.2">
      <c r="B190" s="66" t="s">
        <v>217</v>
      </c>
      <c r="C190" s="51" t="s">
        <v>218</v>
      </c>
      <c r="D190" s="56">
        <v>900000</v>
      </c>
      <c r="E190" s="56">
        <v>900000</v>
      </c>
      <c r="F190" s="56">
        <v>0</v>
      </c>
      <c r="G190" s="56">
        <v>0</v>
      </c>
      <c r="H190" s="56">
        <v>0</v>
      </c>
      <c r="I190" s="56">
        <f t="shared" si="23"/>
        <v>0</v>
      </c>
      <c r="J190" s="56">
        <f t="shared" si="24"/>
        <v>900000</v>
      </c>
      <c r="K190" s="57">
        <f t="shared" si="25"/>
        <v>1</v>
      </c>
      <c r="L190" s="57">
        <f t="shared" si="26"/>
        <v>-1</v>
      </c>
      <c r="M190" s="57">
        <f t="shared" si="27"/>
        <v>-1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263</v>
      </c>
      <c r="B191" s="68"/>
      <c r="C191" s="63"/>
      <c r="D191" s="64">
        <v>17696254.909999996</v>
      </c>
      <c r="E191" s="64">
        <v>17762433.770000003</v>
      </c>
      <c r="F191" s="64">
        <v>1289602.6299999999</v>
      </c>
      <c r="G191" s="64">
        <v>7996255.6300000018</v>
      </c>
      <c r="H191" s="64">
        <v>267242.75</v>
      </c>
      <c r="I191" s="64">
        <f t="shared" si="23"/>
        <v>8263498.3800000018</v>
      </c>
      <c r="J191" s="64">
        <f t="shared" si="24"/>
        <v>9498935.3900000006</v>
      </c>
      <c r="K191" s="65">
        <f t="shared" si="25"/>
        <v>0.53477668167541881</v>
      </c>
      <c r="L191" s="65">
        <f t="shared" si="26"/>
        <v>-0.92739718854416886</v>
      </c>
      <c r="M191" s="65">
        <f t="shared" si="27"/>
        <v>-9.9644144091859968E-2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264</v>
      </c>
      <c r="B192" s="66" t="s">
        <v>103</v>
      </c>
      <c r="C192" s="51" t="s">
        <v>104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23"/>
        <v>0</v>
      </c>
      <c r="J192" s="56">
        <f t="shared" si="24"/>
        <v>0</v>
      </c>
      <c r="K192" s="57" t="str">
        <f t="shared" si="25"/>
        <v>NA</v>
      </c>
      <c r="L192" s="57" t="str">
        <f t="shared" si="26"/>
        <v>NA</v>
      </c>
      <c r="M192" s="57" t="str">
        <f t="shared" si="27"/>
        <v>NA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105</v>
      </c>
      <c r="C193" s="51" t="s">
        <v>104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f t="shared" si="23"/>
        <v>0</v>
      </c>
      <c r="J193" s="56">
        <f t="shared" si="24"/>
        <v>0</v>
      </c>
      <c r="K193" s="57" t="str">
        <f t="shared" si="25"/>
        <v>NA</v>
      </c>
      <c r="L193" s="57" t="str">
        <f t="shared" si="26"/>
        <v>NA</v>
      </c>
      <c r="M193" s="57" t="str">
        <f t="shared" si="27"/>
        <v>NA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108</v>
      </c>
      <c r="C194" s="51" t="s">
        <v>109</v>
      </c>
      <c r="D194" s="56">
        <v>6500</v>
      </c>
      <c r="E194" s="56">
        <v>6500</v>
      </c>
      <c r="F194" s="56">
        <v>0</v>
      </c>
      <c r="G194" s="56">
        <v>0</v>
      </c>
      <c r="H194" s="56">
        <v>0</v>
      </c>
      <c r="I194" s="56">
        <f t="shared" si="23"/>
        <v>0</v>
      </c>
      <c r="J194" s="56">
        <f t="shared" si="24"/>
        <v>6500</v>
      </c>
      <c r="K194" s="57">
        <f t="shared" si="25"/>
        <v>1</v>
      </c>
      <c r="L194" s="57">
        <f t="shared" si="26"/>
        <v>-1</v>
      </c>
      <c r="M194" s="57">
        <f t="shared" si="27"/>
        <v>-1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130</v>
      </c>
      <c r="C195" s="51" t="s">
        <v>131</v>
      </c>
      <c r="D195" s="56">
        <v>38474.86</v>
      </c>
      <c r="E195" s="56">
        <v>38474.86</v>
      </c>
      <c r="F195" s="56">
        <v>0</v>
      </c>
      <c r="G195" s="56">
        <v>0</v>
      </c>
      <c r="H195" s="56">
        <v>0</v>
      </c>
      <c r="I195" s="56">
        <f t="shared" si="23"/>
        <v>0</v>
      </c>
      <c r="J195" s="56">
        <f t="shared" si="24"/>
        <v>38474.86</v>
      </c>
      <c r="K195" s="57">
        <f t="shared" si="25"/>
        <v>1</v>
      </c>
      <c r="L195" s="57">
        <f t="shared" si="26"/>
        <v>-1</v>
      </c>
      <c r="M195" s="57">
        <f t="shared" si="27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233</v>
      </c>
      <c r="C196" s="51" t="s">
        <v>234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ref="I196:I508" si="33">SUM(G196:H196)</f>
        <v>0</v>
      </c>
      <c r="J196" s="56">
        <f t="shared" ref="J196:J508" si="34">E196-I196</f>
        <v>0</v>
      </c>
      <c r="K196" s="57" t="str">
        <f t="shared" ref="K196:K508" si="35">IF(E196=0,"NA",J196/E196)</f>
        <v>NA</v>
      </c>
      <c r="L196" s="57" t="str">
        <f t="shared" ref="L196:L508" si="36">IF(E196=0,"NA",(  ( F196 - (E196/$L$6)) / (E196/$L$6)))</f>
        <v>NA</v>
      </c>
      <c r="M196" s="57" t="str">
        <f t="shared" ref="M196:M508" si="37">IF(E196=0,"NA",(  ( G196 - ($M$6*(E196/12))) / ($M$6*(E196/12))))</f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132</v>
      </c>
      <c r="C197" s="51" t="s">
        <v>133</v>
      </c>
      <c r="D197" s="56">
        <v>0</v>
      </c>
      <c r="E197" s="56">
        <v>0</v>
      </c>
      <c r="F197" s="56">
        <v>0</v>
      </c>
      <c r="G197" s="56">
        <v>600</v>
      </c>
      <c r="H197" s="56">
        <v>0</v>
      </c>
      <c r="I197" s="56">
        <f t="shared" si="33"/>
        <v>600</v>
      </c>
      <c r="J197" s="56">
        <f t="shared" si="34"/>
        <v>-600</v>
      </c>
      <c r="K197" s="57" t="str">
        <f t="shared" si="35"/>
        <v>NA</v>
      </c>
      <c r="L197" s="57" t="str">
        <f t="shared" si="36"/>
        <v>NA</v>
      </c>
      <c r="M197" s="57" t="str">
        <f t="shared" si="37"/>
        <v>NA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138</v>
      </c>
      <c r="C198" s="51" t="s">
        <v>139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33"/>
        <v>0</v>
      </c>
      <c r="J198" s="56">
        <f t="shared" si="34"/>
        <v>0</v>
      </c>
      <c r="K198" s="57" t="str">
        <f t="shared" si="35"/>
        <v>NA</v>
      </c>
      <c r="L198" s="57" t="str">
        <f t="shared" si="36"/>
        <v>NA</v>
      </c>
      <c r="M198" s="57" t="str">
        <f t="shared" si="37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142</v>
      </c>
      <c r="C199" s="51" t="s">
        <v>143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f t="shared" si="33"/>
        <v>0</v>
      </c>
      <c r="J199" s="56">
        <f t="shared" si="34"/>
        <v>0</v>
      </c>
      <c r="K199" s="57" t="str">
        <f t="shared" si="35"/>
        <v>NA</v>
      </c>
      <c r="L199" s="57" t="str">
        <f t="shared" si="36"/>
        <v>NA</v>
      </c>
      <c r="M199" s="57" t="str">
        <f t="shared" si="37"/>
        <v>NA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156</v>
      </c>
      <c r="C200" s="51" t="s">
        <v>157</v>
      </c>
      <c r="D200" s="56">
        <v>1154.25</v>
      </c>
      <c r="E200" s="56">
        <v>1154.25</v>
      </c>
      <c r="F200" s="56">
        <v>0</v>
      </c>
      <c r="G200" s="56">
        <v>15.9</v>
      </c>
      <c r="H200" s="56">
        <v>0</v>
      </c>
      <c r="I200" s="56">
        <f t="shared" si="33"/>
        <v>15.9</v>
      </c>
      <c r="J200" s="56">
        <f t="shared" si="34"/>
        <v>1138.3499999999999</v>
      </c>
      <c r="K200" s="57">
        <f t="shared" si="35"/>
        <v>0.98622482131254052</v>
      </c>
      <c r="L200" s="57">
        <f t="shared" si="36"/>
        <v>-1</v>
      </c>
      <c r="M200" s="57">
        <f t="shared" si="37"/>
        <v>-0.97244964262508127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158</v>
      </c>
      <c r="C201" s="51" t="s">
        <v>159</v>
      </c>
      <c r="D201" s="56">
        <v>41940</v>
      </c>
      <c r="E201" s="56">
        <v>41940</v>
      </c>
      <c r="F201" s="56">
        <v>0</v>
      </c>
      <c r="G201" s="56">
        <v>10812.5</v>
      </c>
      <c r="H201" s="56">
        <v>15187.5</v>
      </c>
      <c r="I201" s="56">
        <f t="shared" si="33"/>
        <v>26000</v>
      </c>
      <c r="J201" s="56">
        <f t="shared" si="34"/>
        <v>15940</v>
      </c>
      <c r="K201" s="57">
        <f t="shared" si="35"/>
        <v>0.38006676204101097</v>
      </c>
      <c r="L201" s="57">
        <f t="shared" si="36"/>
        <v>-1</v>
      </c>
      <c r="M201" s="57">
        <f t="shared" si="37"/>
        <v>-0.48438245112064854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180</v>
      </c>
      <c r="C202" s="51" t="s">
        <v>181</v>
      </c>
      <c r="D202" s="56">
        <v>18500</v>
      </c>
      <c r="E202" s="56">
        <v>24500</v>
      </c>
      <c r="F202" s="56">
        <v>1107.4000000000001</v>
      </c>
      <c r="G202" s="56">
        <v>3712.22</v>
      </c>
      <c r="H202" s="56">
        <v>0</v>
      </c>
      <c r="I202" s="56">
        <f t="shared" si="33"/>
        <v>3712.22</v>
      </c>
      <c r="J202" s="56">
        <f t="shared" si="34"/>
        <v>20787.78</v>
      </c>
      <c r="K202" s="57">
        <f t="shared" si="35"/>
        <v>0.84848081632653061</v>
      </c>
      <c r="L202" s="57">
        <f t="shared" si="36"/>
        <v>-0.95479999999999998</v>
      </c>
      <c r="M202" s="57">
        <f t="shared" si="37"/>
        <v>-0.69696163265306132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186</v>
      </c>
      <c r="C203" s="51" t="s">
        <v>187</v>
      </c>
      <c r="D203" s="56">
        <v>3375</v>
      </c>
      <c r="E203" s="56">
        <v>5619</v>
      </c>
      <c r="F203" s="56">
        <v>0</v>
      </c>
      <c r="G203" s="56">
        <v>0</v>
      </c>
      <c r="H203" s="56">
        <v>0</v>
      </c>
      <c r="I203" s="56">
        <f t="shared" si="33"/>
        <v>0</v>
      </c>
      <c r="J203" s="56">
        <f t="shared" si="34"/>
        <v>5619</v>
      </c>
      <c r="K203" s="57">
        <f t="shared" si="35"/>
        <v>1</v>
      </c>
      <c r="L203" s="57">
        <f t="shared" si="36"/>
        <v>-1</v>
      </c>
      <c r="M203" s="57">
        <f t="shared" si="37"/>
        <v>-1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205</v>
      </c>
      <c r="C204" s="51" t="s">
        <v>206</v>
      </c>
      <c r="D204" s="56">
        <v>22943.25</v>
      </c>
      <c r="E204" s="56">
        <v>23235.25</v>
      </c>
      <c r="F204" s="56">
        <v>0</v>
      </c>
      <c r="G204" s="56">
        <v>0</v>
      </c>
      <c r="H204" s="56">
        <v>0</v>
      </c>
      <c r="I204" s="56">
        <f t="shared" si="33"/>
        <v>0</v>
      </c>
      <c r="J204" s="56">
        <f t="shared" si="34"/>
        <v>23235.25</v>
      </c>
      <c r="K204" s="57">
        <f t="shared" si="35"/>
        <v>1</v>
      </c>
      <c r="L204" s="57">
        <f t="shared" si="36"/>
        <v>-1</v>
      </c>
      <c r="M204" s="57">
        <f t="shared" si="37"/>
        <v>-1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215</v>
      </c>
      <c r="C205" s="51" t="s">
        <v>216</v>
      </c>
      <c r="D205" s="56">
        <v>9000</v>
      </c>
      <c r="E205" s="56">
        <v>9000</v>
      </c>
      <c r="F205" s="56">
        <v>0</v>
      </c>
      <c r="G205" s="56">
        <v>2225</v>
      </c>
      <c r="H205" s="56">
        <v>1115</v>
      </c>
      <c r="I205" s="56">
        <f t="shared" si="33"/>
        <v>3340</v>
      </c>
      <c r="J205" s="56">
        <f t="shared" si="34"/>
        <v>5660</v>
      </c>
      <c r="K205" s="57">
        <f t="shared" si="35"/>
        <v>0.62888888888888894</v>
      </c>
      <c r="L205" s="57">
        <f t="shared" si="36"/>
        <v>-1</v>
      </c>
      <c r="M205" s="57">
        <f t="shared" si="37"/>
        <v>-0.50555555555555554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217</v>
      </c>
      <c r="C206" s="51" t="s">
        <v>218</v>
      </c>
      <c r="D206" s="56">
        <v>900000</v>
      </c>
      <c r="E206" s="56">
        <v>900000</v>
      </c>
      <c r="F206" s="56">
        <v>0</v>
      </c>
      <c r="G206" s="56">
        <v>0</v>
      </c>
      <c r="H206" s="56">
        <v>0</v>
      </c>
      <c r="I206" s="56">
        <f t="shared" si="33"/>
        <v>0</v>
      </c>
      <c r="J206" s="56">
        <f t="shared" si="34"/>
        <v>900000</v>
      </c>
      <c r="K206" s="57">
        <f t="shared" si="35"/>
        <v>1</v>
      </c>
      <c r="L206" s="57">
        <f t="shared" si="36"/>
        <v>-1</v>
      </c>
      <c r="M206" s="57">
        <f t="shared" si="37"/>
        <v>-1</v>
      </c>
      <c r="R206" s="53"/>
      <c r="S206" s="53"/>
      <c r="T206" s="53"/>
      <c r="U206" s="53"/>
      <c r="V206" s="53"/>
    </row>
    <row r="207" spans="1:22" s="51" customFormat="1" x14ac:dyDescent="0.2">
      <c r="A207" s="63" t="s">
        <v>265</v>
      </c>
      <c r="B207" s="68"/>
      <c r="C207" s="63"/>
      <c r="D207" s="64">
        <v>1041887.36</v>
      </c>
      <c r="E207" s="64">
        <v>1050423.3599999999</v>
      </c>
      <c r="F207" s="64">
        <v>1107.4000000000001</v>
      </c>
      <c r="G207" s="64">
        <v>17365.62</v>
      </c>
      <c r="H207" s="64">
        <v>16302.5</v>
      </c>
      <c r="I207" s="64">
        <f t="shared" si="33"/>
        <v>33668.119999999995</v>
      </c>
      <c r="J207" s="64">
        <f t="shared" si="34"/>
        <v>1016755.2399999999</v>
      </c>
      <c r="K207" s="65">
        <f t="shared" si="35"/>
        <v>0.96794804715691019</v>
      </c>
      <c r="L207" s="65">
        <f t="shared" si="36"/>
        <v>-0.99894575840354516</v>
      </c>
      <c r="M207" s="65">
        <f t="shared" si="37"/>
        <v>-0.96693595999235971</v>
      </c>
      <c r="R207" s="53"/>
      <c r="S207" s="53"/>
      <c r="T207" s="53"/>
      <c r="U207" s="53"/>
      <c r="V207" s="53"/>
    </row>
    <row r="208" spans="1:22" s="51" customFormat="1" x14ac:dyDescent="0.2">
      <c r="A208" s="51" t="s">
        <v>266</v>
      </c>
      <c r="B208" s="66" t="s">
        <v>118</v>
      </c>
      <c r="C208" s="51" t="s">
        <v>119</v>
      </c>
      <c r="D208" s="56">
        <v>138374.75</v>
      </c>
      <c r="E208" s="56">
        <v>138374.75</v>
      </c>
      <c r="F208" s="56">
        <v>12229.82</v>
      </c>
      <c r="G208" s="56">
        <v>70779.289999999994</v>
      </c>
      <c r="H208" s="56">
        <v>0</v>
      </c>
      <c r="I208" s="56">
        <f t="shared" si="33"/>
        <v>70779.289999999994</v>
      </c>
      <c r="J208" s="56">
        <f t="shared" si="34"/>
        <v>67595.460000000006</v>
      </c>
      <c r="K208" s="57">
        <f t="shared" si="35"/>
        <v>0.48849562510501376</v>
      </c>
      <c r="L208" s="57">
        <f t="shared" si="36"/>
        <v>-0.91161812397131692</v>
      </c>
      <c r="M208" s="57">
        <f t="shared" si="37"/>
        <v>2.3008749789972426E-2</v>
      </c>
      <c r="R208" s="53"/>
      <c r="S208" s="53"/>
      <c r="T208" s="53"/>
      <c r="U208" s="53"/>
      <c r="V208" s="53"/>
    </row>
    <row r="209" spans="2:22" s="51" customFormat="1" x14ac:dyDescent="0.2">
      <c r="B209" s="66" t="s">
        <v>267</v>
      </c>
      <c r="C209" s="51" t="s">
        <v>268</v>
      </c>
      <c r="D209" s="56">
        <v>10418429.26</v>
      </c>
      <c r="E209" s="56">
        <v>10418429.26</v>
      </c>
      <c r="F209" s="56">
        <v>902990.94000000041</v>
      </c>
      <c r="G209" s="56">
        <v>3597144.7800000026</v>
      </c>
      <c r="H209" s="56">
        <v>0</v>
      </c>
      <c r="I209" s="56">
        <f t="shared" si="33"/>
        <v>3597144.7800000026</v>
      </c>
      <c r="J209" s="56">
        <f t="shared" si="34"/>
        <v>6821284.4799999967</v>
      </c>
      <c r="K209" s="57">
        <f t="shared" si="35"/>
        <v>0.65473252347062505</v>
      </c>
      <c r="L209" s="57">
        <f t="shared" si="36"/>
        <v>-0.91332753551757573</v>
      </c>
      <c r="M209" s="57">
        <f t="shared" si="37"/>
        <v>-0.30946504694125021</v>
      </c>
      <c r="R209" s="53"/>
      <c r="S209" s="53"/>
      <c r="T209" s="53"/>
      <c r="U209" s="53"/>
      <c r="V209" s="53"/>
    </row>
    <row r="210" spans="2:22" s="51" customFormat="1" x14ac:dyDescent="0.2">
      <c r="B210" s="66" t="s">
        <v>130</v>
      </c>
      <c r="C210" s="51" t="s">
        <v>131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f t="shared" si="33"/>
        <v>0</v>
      </c>
      <c r="J210" s="56">
        <f t="shared" si="34"/>
        <v>0</v>
      </c>
      <c r="K210" s="57" t="str">
        <f t="shared" si="35"/>
        <v>NA</v>
      </c>
      <c r="L210" s="57" t="str">
        <f t="shared" si="36"/>
        <v>NA</v>
      </c>
      <c r="M210" s="57" t="str">
        <f t="shared" si="37"/>
        <v>NA</v>
      </c>
      <c r="R210" s="53"/>
      <c r="S210" s="53"/>
      <c r="T210" s="53"/>
      <c r="U210" s="53"/>
      <c r="V210" s="53"/>
    </row>
    <row r="211" spans="2:22" s="51" customFormat="1" x14ac:dyDescent="0.2">
      <c r="B211" s="66" t="s">
        <v>132</v>
      </c>
      <c r="C211" s="51" t="s">
        <v>133</v>
      </c>
      <c r="D211" s="56">
        <v>357496.42</v>
      </c>
      <c r="E211" s="56">
        <v>357496.42</v>
      </c>
      <c r="F211" s="56">
        <v>0</v>
      </c>
      <c r="G211" s="56">
        <v>0</v>
      </c>
      <c r="H211" s="56">
        <v>0</v>
      </c>
      <c r="I211" s="56">
        <f t="shared" si="33"/>
        <v>0</v>
      </c>
      <c r="J211" s="56">
        <f t="shared" si="34"/>
        <v>357496.42</v>
      </c>
      <c r="K211" s="57">
        <f t="shared" si="35"/>
        <v>1</v>
      </c>
      <c r="L211" s="57">
        <f t="shared" si="36"/>
        <v>-1</v>
      </c>
      <c r="M211" s="57">
        <f t="shared" si="37"/>
        <v>-1</v>
      </c>
      <c r="R211" s="53"/>
      <c r="S211" s="53"/>
      <c r="T211" s="53"/>
      <c r="U211" s="53"/>
      <c r="V211" s="53"/>
    </row>
    <row r="212" spans="2:22" s="51" customFormat="1" x14ac:dyDescent="0.2">
      <c r="B212" s="66" t="s">
        <v>138</v>
      </c>
      <c r="C212" s="51" t="s">
        <v>139</v>
      </c>
      <c r="D212" s="56">
        <v>1728000</v>
      </c>
      <c r="E212" s="56">
        <v>1728000</v>
      </c>
      <c r="F212" s="56">
        <v>173030</v>
      </c>
      <c r="G212" s="56">
        <v>686175</v>
      </c>
      <c r="H212" s="56">
        <v>0</v>
      </c>
      <c r="I212" s="56">
        <f t="shared" si="33"/>
        <v>686175</v>
      </c>
      <c r="J212" s="56">
        <f t="shared" si="34"/>
        <v>1041825</v>
      </c>
      <c r="K212" s="57">
        <f t="shared" si="35"/>
        <v>0.60290798611111107</v>
      </c>
      <c r="L212" s="57">
        <f t="shared" si="36"/>
        <v>-0.89986689814814813</v>
      </c>
      <c r="M212" s="57">
        <f t="shared" si="37"/>
        <v>-0.20581597222222223</v>
      </c>
      <c r="R212" s="53"/>
      <c r="S212" s="53"/>
      <c r="T212" s="53"/>
      <c r="U212" s="53"/>
      <c r="V212" s="53"/>
    </row>
    <row r="213" spans="2:22" s="51" customFormat="1" x14ac:dyDescent="0.2">
      <c r="B213" s="66" t="s">
        <v>140</v>
      </c>
      <c r="C213" s="51" t="s">
        <v>141</v>
      </c>
      <c r="D213" s="56">
        <v>0</v>
      </c>
      <c r="E213" s="56">
        <v>0</v>
      </c>
      <c r="F213" s="56">
        <v>525.62</v>
      </c>
      <c r="G213" s="56">
        <v>1589.63</v>
      </c>
      <c r="H213" s="56">
        <v>0</v>
      </c>
      <c r="I213" s="56">
        <f t="shared" si="33"/>
        <v>1589.63</v>
      </c>
      <c r="J213" s="56">
        <f t="shared" si="34"/>
        <v>-1589.63</v>
      </c>
      <c r="K213" s="57" t="str">
        <f t="shared" si="35"/>
        <v>NA</v>
      </c>
      <c r="L213" s="57" t="str">
        <f t="shared" si="36"/>
        <v>NA</v>
      </c>
      <c r="M213" s="57" t="str">
        <f t="shared" si="37"/>
        <v>NA</v>
      </c>
      <c r="R213" s="53"/>
      <c r="S213" s="53"/>
      <c r="T213" s="53"/>
      <c r="U213" s="53"/>
      <c r="V213" s="53"/>
    </row>
    <row r="214" spans="2:22" s="51" customFormat="1" x14ac:dyDescent="0.2">
      <c r="B214" s="66" t="s">
        <v>142</v>
      </c>
      <c r="C214" s="51" t="s">
        <v>143</v>
      </c>
      <c r="D214" s="56">
        <v>2178683.2000000058</v>
      </c>
      <c r="E214" s="56">
        <v>2178683.2000000058</v>
      </c>
      <c r="F214" s="56">
        <v>172748.85000000003</v>
      </c>
      <c r="G214" s="56">
        <v>707453.54000000015</v>
      </c>
      <c r="H214" s="56">
        <v>0</v>
      </c>
      <c r="I214" s="56">
        <f t="shared" si="33"/>
        <v>707453.54000000015</v>
      </c>
      <c r="J214" s="56">
        <f t="shared" si="34"/>
        <v>1471229.6600000057</v>
      </c>
      <c r="K214" s="57">
        <f t="shared" si="35"/>
        <v>0.67528388707454201</v>
      </c>
      <c r="L214" s="57">
        <f t="shared" si="36"/>
        <v>-0.92070951389352995</v>
      </c>
      <c r="M214" s="57">
        <f t="shared" si="37"/>
        <v>-0.35056777414908391</v>
      </c>
      <c r="R214" s="53"/>
      <c r="S214" s="53"/>
      <c r="T214" s="53"/>
      <c r="U214" s="53"/>
      <c r="V214" s="53"/>
    </row>
    <row r="215" spans="2:22" s="51" customFormat="1" x14ac:dyDescent="0.2">
      <c r="B215" s="66" t="s">
        <v>144</v>
      </c>
      <c r="C215" s="51" t="s">
        <v>145</v>
      </c>
      <c r="D215" s="56">
        <v>937.5</v>
      </c>
      <c r="E215" s="56">
        <v>937.5</v>
      </c>
      <c r="F215" s="56">
        <v>0</v>
      </c>
      <c r="G215" s="56">
        <v>0</v>
      </c>
      <c r="H215" s="56">
        <v>0</v>
      </c>
      <c r="I215" s="56">
        <f t="shared" si="33"/>
        <v>0</v>
      </c>
      <c r="J215" s="56">
        <f t="shared" si="34"/>
        <v>937.5</v>
      </c>
      <c r="K215" s="57">
        <f t="shared" si="35"/>
        <v>1</v>
      </c>
      <c r="L215" s="57">
        <f t="shared" si="36"/>
        <v>-1</v>
      </c>
      <c r="M215" s="57">
        <f t="shared" si="37"/>
        <v>-1</v>
      </c>
      <c r="R215" s="53"/>
      <c r="S215" s="53"/>
      <c r="T215" s="53"/>
      <c r="U215" s="53"/>
      <c r="V215" s="53"/>
    </row>
    <row r="216" spans="2:22" s="51" customFormat="1" x14ac:dyDescent="0.2">
      <c r="B216" s="66" t="s">
        <v>156</v>
      </c>
      <c r="C216" s="51" t="s">
        <v>157</v>
      </c>
      <c r="D216" s="56">
        <v>289212.74000000051</v>
      </c>
      <c r="E216" s="56">
        <v>289212.74000000051</v>
      </c>
      <c r="F216" s="56">
        <v>41913.669999999991</v>
      </c>
      <c r="G216" s="56">
        <v>152186.62999999995</v>
      </c>
      <c r="H216" s="56">
        <v>0</v>
      </c>
      <c r="I216" s="56">
        <f t="shared" si="33"/>
        <v>152186.62999999995</v>
      </c>
      <c r="J216" s="56">
        <f t="shared" si="34"/>
        <v>137026.11000000057</v>
      </c>
      <c r="K216" s="57">
        <f t="shared" si="35"/>
        <v>0.47379002045345692</v>
      </c>
      <c r="L216" s="57">
        <f t="shared" si="36"/>
        <v>-0.85507668161506334</v>
      </c>
      <c r="M216" s="57">
        <f t="shared" si="37"/>
        <v>5.2419959093086117E-2</v>
      </c>
      <c r="R216" s="53"/>
      <c r="S216" s="53"/>
      <c r="T216" s="53"/>
      <c r="U216" s="53"/>
      <c r="V216" s="53"/>
    </row>
    <row r="217" spans="2:22" s="51" customFormat="1" x14ac:dyDescent="0.2">
      <c r="B217" s="66" t="s">
        <v>158</v>
      </c>
      <c r="C217" s="51" t="s">
        <v>159</v>
      </c>
      <c r="D217" s="56">
        <v>353426.4</v>
      </c>
      <c r="E217" s="56">
        <v>332118.40000000002</v>
      </c>
      <c r="F217" s="56">
        <v>0</v>
      </c>
      <c r="G217" s="56">
        <v>196447.35999999999</v>
      </c>
      <c r="H217" s="56">
        <v>47198</v>
      </c>
      <c r="I217" s="56">
        <f t="shared" si="33"/>
        <v>243645.36</v>
      </c>
      <c r="J217" s="56">
        <f t="shared" si="34"/>
        <v>88473.040000000037</v>
      </c>
      <c r="K217" s="57">
        <f t="shared" si="35"/>
        <v>0.26639005848516684</v>
      </c>
      <c r="L217" s="57">
        <f t="shared" si="36"/>
        <v>-1</v>
      </c>
      <c r="M217" s="57">
        <f t="shared" si="37"/>
        <v>0.18299594361528884</v>
      </c>
      <c r="R217" s="53"/>
      <c r="S217" s="53"/>
      <c r="T217" s="53"/>
      <c r="U217" s="53"/>
      <c r="V217" s="53"/>
    </row>
    <row r="218" spans="2:22" s="51" customFormat="1" x14ac:dyDescent="0.2">
      <c r="B218" s="66" t="s">
        <v>172</v>
      </c>
      <c r="C218" s="51" t="s">
        <v>173</v>
      </c>
      <c r="D218" s="56">
        <v>540</v>
      </c>
      <c r="E218" s="56">
        <v>0</v>
      </c>
      <c r="F218" s="56">
        <v>0</v>
      </c>
      <c r="G218" s="56">
        <v>77.2</v>
      </c>
      <c r="H218" s="56">
        <v>0</v>
      </c>
      <c r="I218" s="56">
        <f t="shared" si="33"/>
        <v>77.2</v>
      </c>
      <c r="J218" s="56">
        <f t="shared" si="34"/>
        <v>-77.2</v>
      </c>
      <c r="K218" s="57" t="str">
        <f t="shared" si="35"/>
        <v>NA</v>
      </c>
      <c r="L218" s="57" t="str">
        <f t="shared" si="36"/>
        <v>NA</v>
      </c>
      <c r="M218" s="57" t="str">
        <f t="shared" si="37"/>
        <v>NA</v>
      </c>
      <c r="R218" s="53"/>
      <c r="S218" s="53"/>
      <c r="T218" s="53"/>
      <c r="U218" s="53"/>
      <c r="V218" s="53"/>
    </row>
    <row r="219" spans="2:22" s="51" customFormat="1" x14ac:dyDescent="0.2">
      <c r="B219" s="66" t="s">
        <v>174</v>
      </c>
      <c r="C219" s="51" t="s">
        <v>175</v>
      </c>
      <c r="D219" s="56">
        <v>0</v>
      </c>
      <c r="E219" s="56">
        <v>201578.45</v>
      </c>
      <c r="F219" s="56">
        <v>2278.85</v>
      </c>
      <c r="G219" s="56">
        <v>140729.47999999998</v>
      </c>
      <c r="H219" s="56">
        <v>3048.91</v>
      </c>
      <c r="I219" s="56">
        <f t="shared" si="33"/>
        <v>143778.38999999998</v>
      </c>
      <c r="J219" s="56">
        <f t="shared" si="34"/>
        <v>57800.060000000027</v>
      </c>
      <c r="K219" s="57">
        <f t="shared" si="35"/>
        <v>0.28673729756330613</v>
      </c>
      <c r="L219" s="57">
        <f t="shared" si="36"/>
        <v>-0.98869497210639334</v>
      </c>
      <c r="M219" s="57">
        <f t="shared" si="37"/>
        <v>0.39627504825044518</v>
      </c>
      <c r="R219" s="53"/>
      <c r="S219" s="53"/>
      <c r="T219" s="53"/>
      <c r="U219" s="53"/>
      <c r="V219" s="53"/>
    </row>
    <row r="220" spans="2:22" s="51" customFormat="1" x14ac:dyDescent="0.2">
      <c r="B220" s="66" t="s">
        <v>180</v>
      </c>
      <c r="C220" s="51" t="s">
        <v>181</v>
      </c>
      <c r="D220" s="56">
        <v>12024.9</v>
      </c>
      <c r="E220" s="56">
        <v>12024.9</v>
      </c>
      <c r="F220" s="56">
        <v>121.18</v>
      </c>
      <c r="G220" s="56">
        <v>2549.91</v>
      </c>
      <c r="H220" s="56">
        <v>0</v>
      </c>
      <c r="I220" s="56">
        <f t="shared" si="33"/>
        <v>2549.91</v>
      </c>
      <c r="J220" s="56">
        <f t="shared" si="34"/>
        <v>9474.99</v>
      </c>
      <c r="K220" s="57">
        <f t="shared" si="35"/>
        <v>0.78794750891899312</v>
      </c>
      <c r="L220" s="57">
        <f t="shared" si="36"/>
        <v>-0.98992257731873023</v>
      </c>
      <c r="M220" s="57">
        <f t="shared" si="37"/>
        <v>-0.57589501783798625</v>
      </c>
      <c r="R220" s="53"/>
      <c r="S220" s="53"/>
      <c r="T220" s="53"/>
      <c r="U220" s="53"/>
      <c r="V220" s="53"/>
    </row>
    <row r="221" spans="2:22" s="51" customFormat="1" x14ac:dyDescent="0.2">
      <c r="B221" s="66" t="s">
        <v>186</v>
      </c>
      <c r="C221" s="51" t="s">
        <v>187</v>
      </c>
      <c r="D221" s="56">
        <v>1182926</v>
      </c>
      <c r="E221" s="56">
        <v>542450.70000000007</v>
      </c>
      <c r="F221" s="56">
        <v>1182.21</v>
      </c>
      <c r="G221" s="56">
        <v>78816.160000000003</v>
      </c>
      <c r="H221" s="56">
        <v>13459.679999999997</v>
      </c>
      <c r="I221" s="56">
        <f t="shared" si="33"/>
        <v>92275.839999999997</v>
      </c>
      <c r="J221" s="56">
        <f t="shared" si="34"/>
        <v>450174.8600000001</v>
      </c>
      <c r="K221" s="57">
        <f t="shared" si="35"/>
        <v>0.82989082694519534</v>
      </c>
      <c r="L221" s="57">
        <f t="shared" si="36"/>
        <v>-0.99782061300685954</v>
      </c>
      <c r="M221" s="57">
        <f t="shared" si="37"/>
        <v>-0.70940710372389604</v>
      </c>
      <c r="R221" s="53"/>
      <c r="S221" s="53"/>
      <c r="T221" s="53"/>
      <c r="U221" s="53"/>
      <c r="V221" s="53"/>
    </row>
    <row r="222" spans="2:22" s="51" customFormat="1" x14ac:dyDescent="0.2">
      <c r="B222" s="66" t="s">
        <v>189</v>
      </c>
      <c r="C222" s="51" t="s">
        <v>190</v>
      </c>
      <c r="D222" s="56">
        <v>0</v>
      </c>
      <c r="E222" s="56">
        <v>16244.89</v>
      </c>
      <c r="F222" s="56">
        <v>35</v>
      </c>
      <c r="G222" s="56">
        <v>2786.1499999999996</v>
      </c>
      <c r="H222" s="56">
        <v>4760.5</v>
      </c>
      <c r="I222" s="56">
        <f t="shared" si="33"/>
        <v>7546.65</v>
      </c>
      <c r="J222" s="56">
        <f t="shared" si="34"/>
        <v>8698.24</v>
      </c>
      <c r="K222" s="57">
        <f t="shared" si="35"/>
        <v>0.53544468445154136</v>
      </c>
      <c r="L222" s="57">
        <f t="shared" si="36"/>
        <v>-0.99784547633132636</v>
      </c>
      <c r="M222" s="57">
        <f t="shared" si="37"/>
        <v>-0.65698136460142242</v>
      </c>
      <c r="R222" s="53"/>
      <c r="S222" s="53"/>
      <c r="T222" s="53"/>
      <c r="U222" s="53"/>
      <c r="V222" s="53"/>
    </row>
    <row r="223" spans="2:22" s="51" customFormat="1" x14ac:dyDescent="0.2">
      <c r="B223" s="66" t="s">
        <v>193</v>
      </c>
      <c r="C223" s="51" t="s">
        <v>194</v>
      </c>
      <c r="D223" s="56">
        <v>4050</v>
      </c>
      <c r="E223" s="56">
        <v>24196.61</v>
      </c>
      <c r="F223" s="56">
        <v>0</v>
      </c>
      <c r="G223" s="56">
        <v>9892.11</v>
      </c>
      <c r="H223" s="56">
        <v>6901.2</v>
      </c>
      <c r="I223" s="56">
        <f t="shared" si="33"/>
        <v>16793.310000000001</v>
      </c>
      <c r="J223" s="56">
        <f t="shared" si="34"/>
        <v>7403.2999999999993</v>
      </c>
      <c r="K223" s="57">
        <f t="shared" si="35"/>
        <v>0.30596434789832128</v>
      </c>
      <c r="L223" s="57">
        <f t="shared" si="36"/>
        <v>-1</v>
      </c>
      <c r="M223" s="57">
        <f t="shared" si="37"/>
        <v>-0.18235571015939833</v>
      </c>
      <c r="R223" s="53"/>
      <c r="S223" s="53"/>
      <c r="T223" s="53"/>
      <c r="U223" s="53"/>
      <c r="V223" s="53"/>
    </row>
    <row r="224" spans="2:22" s="51" customFormat="1" x14ac:dyDescent="0.2">
      <c r="B224" s="66" t="s">
        <v>197</v>
      </c>
      <c r="C224" s="51" t="s">
        <v>198</v>
      </c>
      <c r="D224" s="56">
        <v>0</v>
      </c>
      <c r="E224" s="56">
        <v>17467.419999999998</v>
      </c>
      <c r="F224" s="56">
        <v>862.91</v>
      </c>
      <c r="G224" s="56">
        <v>6581.16</v>
      </c>
      <c r="H224" s="56">
        <v>4057.16</v>
      </c>
      <c r="I224" s="56">
        <f t="shared" si="33"/>
        <v>10638.32</v>
      </c>
      <c r="J224" s="56">
        <f t="shared" si="34"/>
        <v>6829.0999999999985</v>
      </c>
      <c r="K224" s="57">
        <f t="shared" si="35"/>
        <v>0.39096214552578451</v>
      </c>
      <c r="L224" s="57">
        <f t="shared" si="36"/>
        <v>-0.95059888638390788</v>
      </c>
      <c r="M224" s="57">
        <f t="shared" si="37"/>
        <v>-0.24646456087962612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201</v>
      </c>
      <c r="C225" s="51" t="s">
        <v>202</v>
      </c>
      <c r="D225" s="56">
        <v>0</v>
      </c>
      <c r="E225" s="56">
        <v>1663</v>
      </c>
      <c r="F225" s="56">
        <v>0</v>
      </c>
      <c r="G225" s="56">
        <v>1339.2</v>
      </c>
      <c r="H225" s="56">
        <v>323.35000000000002</v>
      </c>
      <c r="I225" s="56">
        <f t="shared" si="33"/>
        <v>1662.5500000000002</v>
      </c>
      <c r="J225" s="56">
        <f t="shared" si="34"/>
        <v>0.4499999999998181</v>
      </c>
      <c r="K225" s="57">
        <f t="shared" si="35"/>
        <v>2.7059530968118949E-4</v>
      </c>
      <c r="L225" s="57">
        <f t="shared" si="36"/>
        <v>-1</v>
      </c>
      <c r="M225" s="57">
        <f t="shared" si="37"/>
        <v>0.61058328322309086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205</v>
      </c>
      <c r="C226" s="51" t="s">
        <v>206</v>
      </c>
      <c r="D226" s="56">
        <v>100585.8</v>
      </c>
      <c r="E226" s="56">
        <v>576791.16</v>
      </c>
      <c r="F226" s="56">
        <v>19033.329999999998</v>
      </c>
      <c r="G226" s="56">
        <v>185307.53000000012</v>
      </c>
      <c r="H226" s="56">
        <v>48863.729999999996</v>
      </c>
      <c r="I226" s="56">
        <f t="shared" si="33"/>
        <v>234171.26000000013</v>
      </c>
      <c r="J226" s="56">
        <f t="shared" si="34"/>
        <v>342619.89999999991</v>
      </c>
      <c r="K226" s="57">
        <f t="shared" si="35"/>
        <v>0.59401031735645859</v>
      </c>
      <c r="L226" s="57">
        <f t="shared" si="36"/>
        <v>-0.9670013493271985</v>
      </c>
      <c r="M226" s="57">
        <f t="shared" si="37"/>
        <v>-0.35745364058630819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211</v>
      </c>
      <c r="C227" s="51" t="s">
        <v>212</v>
      </c>
      <c r="D227" s="56">
        <v>39600</v>
      </c>
      <c r="E227" s="56">
        <v>855</v>
      </c>
      <c r="F227" s="56">
        <v>0</v>
      </c>
      <c r="G227" s="56">
        <v>0</v>
      </c>
      <c r="H227" s="56">
        <v>0</v>
      </c>
      <c r="I227" s="56">
        <f t="shared" si="33"/>
        <v>0</v>
      </c>
      <c r="J227" s="56">
        <f t="shared" si="34"/>
        <v>855</v>
      </c>
      <c r="K227" s="57">
        <f t="shared" si="35"/>
        <v>1</v>
      </c>
      <c r="L227" s="57">
        <f t="shared" si="36"/>
        <v>-1</v>
      </c>
      <c r="M227" s="57">
        <f t="shared" si="37"/>
        <v>-1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215</v>
      </c>
      <c r="C228" s="51" t="s">
        <v>216</v>
      </c>
      <c r="D228" s="56">
        <v>1980</v>
      </c>
      <c r="E228" s="56">
        <v>1980</v>
      </c>
      <c r="F228" s="56">
        <v>0</v>
      </c>
      <c r="G228" s="56">
        <v>0</v>
      </c>
      <c r="H228" s="56">
        <v>0</v>
      </c>
      <c r="I228" s="56">
        <f t="shared" si="33"/>
        <v>0</v>
      </c>
      <c r="J228" s="56">
        <f t="shared" si="34"/>
        <v>1980</v>
      </c>
      <c r="K228" s="57">
        <f t="shared" si="35"/>
        <v>1</v>
      </c>
      <c r="L228" s="57">
        <f t="shared" si="36"/>
        <v>-1</v>
      </c>
      <c r="M228" s="57">
        <f t="shared" si="37"/>
        <v>-1</v>
      </c>
      <c r="R228" s="53"/>
      <c r="S228" s="53"/>
      <c r="T228" s="53"/>
      <c r="U228" s="53"/>
      <c r="V228" s="53"/>
    </row>
    <row r="229" spans="1:22" s="51" customFormat="1" x14ac:dyDescent="0.2">
      <c r="A229" s="63" t="s">
        <v>269</v>
      </c>
      <c r="B229" s="68"/>
      <c r="C229" s="63"/>
      <c r="D229" s="64">
        <v>16806266.970000006</v>
      </c>
      <c r="E229" s="64">
        <v>16838504.400000006</v>
      </c>
      <c r="F229" s="64">
        <v>1326952.3800000004</v>
      </c>
      <c r="G229" s="64">
        <v>5839855.1300000036</v>
      </c>
      <c r="H229" s="64">
        <v>128612.53</v>
      </c>
      <c r="I229" s="64">
        <f t="shared" si="33"/>
        <v>5968467.6600000039</v>
      </c>
      <c r="J229" s="64">
        <f t="shared" si="34"/>
        <v>10870036.740000002</v>
      </c>
      <c r="K229" s="65">
        <f t="shared" si="35"/>
        <v>0.64554645007545908</v>
      </c>
      <c r="L229" s="65">
        <f t="shared" si="36"/>
        <v>-0.92119535390565921</v>
      </c>
      <c r="M229" s="65">
        <f t="shared" si="37"/>
        <v>-0.30636890411716122</v>
      </c>
      <c r="R229" s="53"/>
      <c r="S229" s="53"/>
      <c r="T229" s="53"/>
      <c r="U229" s="53"/>
      <c r="V229" s="53"/>
    </row>
    <row r="230" spans="1:22" s="51" customFormat="1" x14ac:dyDescent="0.2">
      <c r="A230" s="51" t="s">
        <v>270</v>
      </c>
      <c r="B230" s="66" t="s">
        <v>271</v>
      </c>
      <c r="C230" s="51" t="s">
        <v>272</v>
      </c>
      <c r="D230" s="56">
        <v>132480</v>
      </c>
      <c r="E230" s="56">
        <v>113480</v>
      </c>
      <c r="F230" s="56">
        <v>13650</v>
      </c>
      <c r="G230" s="56">
        <v>81900</v>
      </c>
      <c r="H230" s="56">
        <v>0</v>
      </c>
      <c r="I230" s="56">
        <f t="shared" si="33"/>
        <v>81900</v>
      </c>
      <c r="J230" s="56">
        <f t="shared" si="34"/>
        <v>31580</v>
      </c>
      <c r="K230" s="57">
        <f t="shared" si="35"/>
        <v>0.27828692280578077</v>
      </c>
      <c r="L230" s="57">
        <f t="shared" si="36"/>
        <v>-0.87971448713429679</v>
      </c>
      <c r="M230" s="57">
        <f t="shared" si="37"/>
        <v>0.44342615438843846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105</v>
      </c>
      <c r="C231" s="51" t="s">
        <v>104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33"/>
        <v>0</v>
      </c>
      <c r="J231" s="56">
        <f t="shared" si="34"/>
        <v>0</v>
      </c>
      <c r="K231" s="57" t="str">
        <f t="shared" si="35"/>
        <v>NA</v>
      </c>
      <c r="L231" s="57" t="str">
        <f t="shared" si="36"/>
        <v>NA</v>
      </c>
      <c r="M231" s="57" t="str">
        <f t="shared" si="37"/>
        <v>NA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273</v>
      </c>
      <c r="C232" s="51" t="s">
        <v>274</v>
      </c>
      <c r="D232" s="56">
        <v>344500</v>
      </c>
      <c r="E232" s="56">
        <v>344500</v>
      </c>
      <c r="F232" s="56">
        <v>27083.34</v>
      </c>
      <c r="G232" s="56">
        <v>206087.18</v>
      </c>
      <c r="H232" s="56">
        <v>0</v>
      </c>
      <c r="I232" s="56">
        <f t="shared" si="33"/>
        <v>206087.18</v>
      </c>
      <c r="J232" s="56">
        <f t="shared" si="34"/>
        <v>138412.82</v>
      </c>
      <c r="K232" s="57">
        <f t="shared" si="35"/>
        <v>0.40177886792452833</v>
      </c>
      <c r="L232" s="57">
        <f t="shared" si="36"/>
        <v>-0.92138362844702459</v>
      </c>
      <c r="M232" s="57">
        <f t="shared" si="37"/>
        <v>0.19644226415094335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251</v>
      </c>
      <c r="C233" s="51" t="s">
        <v>252</v>
      </c>
      <c r="D233" s="56">
        <v>2340519.29</v>
      </c>
      <c r="E233" s="56">
        <v>2340519.29</v>
      </c>
      <c r="F233" s="56">
        <v>462780.58</v>
      </c>
      <c r="G233" s="56">
        <v>1833007.01</v>
      </c>
      <c r="H233" s="56">
        <v>0</v>
      </c>
      <c r="I233" s="56">
        <f t="shared" si="33"/>
        <v>1833007.01</v>
      </c>
      <c r="J233" s="56">
        <f t="shared" si="34"/>
        <v>507512.28</v>
      </c>
      <c r="K233" s="57">
        <f t="shared" si="35"/>
        <v>0.21683746943183707</v>
      </c>
      <c r="L233" s="57">
        <f t="shared" si="36"/>
        <v>-0.80227440039599074</v>
      </c>
      <c r="M233" s="57">
        <f t="shared" si="37"/>
        <v>0.56632506113632586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118</v>
      </c>
      <c r="C234" s="51" t="s">
        <v>119</v>
      </c>
      <c r="D234" s="56">
        <v>8372762.1499999939</v>
      </c>
      <c r="E234" s="56">
        <v>8438278.729999993</v>
      </c>
      <c r="F234" s="56">
        <v>769757.31999999983</v>
      </c>
      <c r="G234" s="56">
        <v>3865761.2100000004</v>
      </c>
      <c r="H234" s="56">
        <v>0</v>
      </c>
      <c r="I234" s="56">
        <f t="shared" si="33"/>
        <v>3865761.2100000004</v>
      </c>
      <c r="J234" s="56">
        <f t="shared" si="34"/>
        <v>4572517.5199999921</v>
      </c>
      <c r="K234" s="57">
        <f t="shared" si="35"/>
        <v>0.54187799032327011</v>
      </c>
      <c r="L234" s="57">
        <f t="shared" si="36"/>
        <v>-0.90877792205851904</v>
      </c>
      <c r="M234" s="57">
        <f t="shared" si="37"/>
        <v>-8.3755980646540301E-2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130</v>
      </c>
      <c r="C235" s="51" t="s">
        <v>131</v>
      </c>
      <c r="D235" s="56">
        <v>2060027.36</v>
      </c>
      <c r="E235" s="56">
        <v>2060027.36</v>
      </c>
      <c r="F235" s="56">
        <v>55084.7</v>
      </c>
      <c r="G235" s="56">
        <v>413903.16000000003</v>
      </c>
      <c r="H235" s="56">
        <v>0</v>
      </c>
      <c r="I235" s="56">
        <f t="shared" si="33"/>
        <v>413903.16000000003</v>
      </c>
      <c r="J235" s="56">
        <f t="shared" si="34"/>
        <v>1646124.2000000002</v>
      </c>
      <c r="K235" s="57">
        <f t="shared" si="35"/>
        <v>0.79907880446791746</v>
      </c>
      <c r="L235" s="57">
        <f t="shared" si="36"/>
        <v>-0.97326020951488723</v>
      </c>
      <c r="M235" s="57">
        <f t="shared" si="37"/>
        <v>-0.59815760893583469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233</v>
      </c>
      <c r="C236" s="51" t="s">
        <v>234</v>
      </c>
      <c r="D236" s="56">
        <v>3533658.7600000002</v>
      </c>
      <c r="E236" s="56">
        <v>3872548.3900000006</v>
      </c>
      <c r="F236" s="56">
        <v>50937.100000000006</v>
      </c>
      <c r="G236" s="56">
        <v>338373.17000000004</v>
      </c>
      <c r="H236" s="56">
        <v>0</v>
      </c>
      <c r="I236" s="56">
        <f t="shared" si="33"/>
        <v>338373.17000000004</v>
      </c>
      <c r="J236" s="56">
        <f t="shared" si="34"/>
        <v>3534175.2200000007</v>
      </c>
      <c r="K236" s="57">
        <f t="shared" si="35"/>
        <v>0.91262261024968117</v>
      </c>
      <c r="L236" s="57">
        <f t="shared" si="36"/>
        <v>-0.98684662013997448</v>
      </c>
      <c r="M236" s="57">
        <f t="shared" si="37"/>
        <v>-0.82524522049936222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132</v>
      </c>
      <c r="C237" s="51" t="s">
        <v>133</v>
      </c>
      <c r="D237" s="56">
        <v>338000.92</v>
      </c>
      <c r="E237" s="56">
        <v>338000.92</v>
      </c>
      <c r="F237" s="56">
        <v>8420</v>
      </c>
      <c r="G237" s="56">
        <v>56379.199999999997</v>
      </c>
      <c r="H237" s="56">
        <v>0</v>
      </c>
      <c r="I237" s="56">
        <f t="shared" si="33"/>
        <v>56379.199999999997</v>
      </c>
      <c r="J237" s="56">
        <f t="shared" si="34"/>
        <v>281621.71999999997</v>
      </c>
      <c r="K237" s="57">
        <f t="shared" si="35"/>
        <v>0.83319808715313548</v>
      </c>
      <c r="L237" s="57">
        <f t="shared" si="36"/>
        <v>-0.97508882520201423</v>
      </c>
      <c r="M237" s="57">
        <f t="shared" si="37"/>
        <v>-0.66639617430627107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134</v>
      </c>
      <c r="C238" s="51" t="s">
        <v>135</v>
      </c>
      <c r="D238" s="56">
        <v>0</v>
      </c>
      <c r="E238" s="56">
        <v>10000</v>
      </c>
      <c r="F238" s="56">
        <v>0</v>
      </c>
      <c r="G238" s="56">
        <v>0</v>
      </c>
      <c r="H238" s="56">
        <v>0</v>
      </c>
      <c r="I238" s="56">
        <f t="shared" si="33"/>
        <v>0</v>
      </c>
      <c r="J238" s="56">
        <f t="shared" si="34"/>
        <v>10000</v>
      </c>
      <c r="K238" s="57">
        <f t="shared" si="35"/>
        <v>1</v>
      </c>
      <c r="L238" s="57">
        <f t="shared" si="36"/>
        <v>-1</v>
      </c>
      <c r="M238" s="57">
        <f t="shared" si="37"/>
        <v>-1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560</v>
      </c>
      <c r="C239" s="51" t="s">
        <v>561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f t="shared" si="33"/>
        <v>0</v>
      </c>
      <c r="J239" s="56">
        <f t="shared" si="34"/>
        <v>0</v>
      </c>
      <c r="K239" s="57" t="str">
        <f t="shared" si="35"/>
        <v>NA</v>
      </c>
      <c r="L239" s="57" t="str">
        <f t="shared" si="36"/>
        <v>NA</v>
      </c>
      <c r="M239" s="57" t="str">
        <f t="shared" si="37"/>
        <v>NA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138</v>
      </c>
      <c r="C240" s="51" t="s">
        <v>139</v>
      </c>
      <c r="D240" s="56">
        <v>3925125</v>
      </c>
      <c r="E240" s="56">
        <v>3925125</v>
      </c>
      <c r="F240" s="56">
        <v>248739.18000000002</v>
      </c>
      <c r="G240" s="56">
        <v>955037.1100000001</v>
      </c>
      <c r="H240" s="56">
        <v>0</v>
      </c>
      <c r="I240" s="56">
        <f t="shared" si="33"/>
        <v>955037.1100000001</v>
      </c>
      <c r="J240" s="56">
        <f t="shared" si="34"/>
        <v>2970087.8899999997</v>
      </c>
      <c r="K240" s="57">
        <f t="shared" si="35"/>
        <v>0.75668619215948529</v>
      </c>
      <c r="L240" s="57">
        <f t="shared" si="36"/>
        <v>-0.93662897869494599</v>
      </c>
      <c r="M240" s="57">
        <f t="shared" si="37"/>
        <v>-0.5133723843189707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140</v>
      </c>
      <c r="C241" s="51" t="s">
        <v>141</v>
      </c>
      <c r="D241" s="56">
        <v>0</v>
      </c>
      <c r="E241" s="56">
        <v>0</v>
      </c>
      <c r="F241" s="56">
        <v>13106.59</v>
      </c>
      <c r="G241" s="56">
        <v>37548.639999999985</v>
      </c>
      <c r="H241" s="56">
        <v>0</v>
      </c>
      <c r="I241" s="56">
        <f t="shared" si="33"/>
        <v>37548.639999999985</v>
      </c>
      <c r="J241" s="56">
        <f t="shared" si="34"/>
        <v>-37548.639999999985</v>
      </c>
      <c r="K241" s="57" t="str">
        <f t="shared" si="35"/>
        <v>NA</v>
      </c>
      <c r="L241" s="57" t="str">
        <f t="shared" si="36"/>
        <v>NA</v>
      </c>
      <c r="M241" s="57" t="str">
        <f t="shared" si="37"/>
        <v>NA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142</v>
      </c>
      <c r="C242" s="51" t="s">
        <v>143</v>
      </c>
      <c r="D242" s="56">
        <v>3410456.6999999997</v>
      </c>
      <c r="E242" s="56">
        <v>3404456.6999999997</v>
      </c>
      <c r="F242" s="56">
        <v>252431.98999999993</v>
      </c>
      <c r="G242" s="56">
        <v>1290651.3899999999</v>
      </c>
      <c r="H242" s="56">
        <v>0</v>
      </c>
      <c r="I242" s="56">
        <f t="shared" si="33"/>
        <v>1290651.3899999999</v>
      </c>
      <c r="J242" s="56">
        <f t="shared" si="34"/>
        <v>2113805.3099999996</v>
      </c>
      <c r="K242" s="57">
        <f t="shared" si="35"/>
        <v>0.62089358046468901</v>
      </c>
      <c r="L242" s="57">
        <f t="shared" si="36"/>
        <v>-0.92585248917984486</v>
      </c>
      <c r="M242" s="57">
        <f t="shared" si="37"/>
        <v>-0.24178716092937824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144</v>
      </c>
      <c r="C243" s="51" t="s">
        <v>145</v>
      </c>
      <c r="D243" s="56">
        <v>500</v>
      </c>
      <c r="E243" s="56">
        <v>500</v>
      </c>
      <c r="F243" s="56">
        <v>0</v>
      </c>
      <c r="G243" s="56">
        <v>0</v>
      </c>
      <c r="H243" s="56">
        <v>0</v>
      </c>
      <c r="I243" s="56">
        <f t="shared" si="33"/>
        <v>0</v>
      </c>
      <c r="J243" s="56">
        <f t="shared" si="34"/>
        <v>500</v>
      </c>
      <c r="K243" s="57">
        <f t="shared" si="35"/>
        <v>1</v>
      </c>
      <c r="L243" s="57">
        <f t="shared" si="36"/>
        <v>-1</v>
      </c>
      <c r="M243" s="57">
        <f t="shared" si="37"/>
        <v>-1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275</v>
      </c>
      <c r="C244" s="51" t="s">
        <v>276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f t="shared" si="33"/>
        <v>0</v>
      </c>
      <c r="J244" s="56">
        <f t="shared" si="34"/>
        <v>0</v>
      </c>
      <c r="K244" s="57" t="str">
        <f t="shared" si="35"/>
        <v>NA</v>
      </c>
      <c r="L244" s="57" t="str">
        <f t="shared" si="36"/>
        <v>NA</v>
      </c>
      <c r="M244" s="57" t="str">
        <f t="shared" si="37"/>
        <v>NA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156</v>
      </c>
      <c r="C245" s="51" t="s">
        <v>157</v>
      </c>
      <c r="D245" s="56">
        <v>502380.85</v>
      </c>
      <c r="E245" s="56">
        <v>502380.85</v>
      </c>
      <c r="F245" s="56">
        <v>30019.56</v>
      </c>
      <c r="G245" s="56">
        <v>193228.87999999995</v>
      </c>
      <c r="H245" s="56">
        <v>0</v>
      </c>
      <c r="I245" s="56">
        <f t="shared" si="33"/>
        <v>193228.87999999995</v>
      </c>
      <c r="J245" s="56">
        <f t="shared" si="34"/>
        <v>309151.97000000003</v>
      </c>
      <c r="K245" s="57">
        <f t="shared" si="35"/>
        <v>0.61537371498137328</v>
      </c>
      <c r="L245" s="57">
        <f t="shared" si="36"/>
        <v>-0.94024541341494206</v>
      </c>
      <c r="M245" s="57">
        <f t="shared" si="37"/>
        <v>-0.23074742996274658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158</v>
      </c>
      <c r="C246" s="51" t="s">
        <v>159</v>
      </c>
      <c r="D246" s="56">
        <v>1476283.15</v>
      </c>
      <c r="E246" s="56">
        <v>1688099.72</v>
      </c>
      <c r="F246" s="56">
        <v>25461</v>
      </c>
      <c r="G246" s="56">
        <v>449526.33</v>
      </c>
      <c r="H246" s="56">
        <v>118078.71</v>
      </c>
      <c r="I246" s="56">
        <f t="shared" si="33"/>
        <v>567605.04</v>
      </c>
      <c r="J246" s="56">
        <f t="shared" si="34"/>
        <v>1120494.68</v>
      </c>
      <c r="K246" s="57">
        <f t="shared" si="35"/>
        <v>0.66376095364792786</v>
      </c>
      <c r="L246" s="57">
        <f t="shared" si="36"/>
        <v>-0.98491736021376741</v>
      </c>
      <c r="M246" s="57">
        <f t="shared" si="37"/>
        <v>-0.46741732769199196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277</v>
      </c>
      <c r="C247" s="51" t="s">
        <v>557</v>
      </c>
      <c r="D247" s="56">
        <v>23500000</v>
      </c>
      <c r="E247" s="56">
        <v>23500000</v>
      </c>
      <c r="F247" s="56">
        <v>0</v>
      </c>
      <c r="G247" s="56">
        <v>22568953</v>
      </c>
      <c r="H247" s="56">
        <v>0</v>
      </c>
      <c r="I247" s="56">
        <f t="shared" si="33"/>
        <v>22568953</v>
      </c>
      <c r="J247" s="56">
        <f t="shared" si="34"/>
        <v>931047</v>
      </c>
      <c r="K247" s="57">
        <f t="shared" si="35"/>
        <v>3.9619021276595744E-2</v>
      </c>
      <c r="L247" s="57">
        <f t="shared" si="36"/>
        <v>-1</v>
      </c>
      <c r="M247" s="57">
        <f t="shared" si="37"/>
        <v>0.92076195744680855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160</v>
      </c>
      <c r="C248" s="51" t="s">
        <v>161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33"/>
        <v>0</v>
      </c>
      <c r="J248" s="56">
        <f t="shared" si="34"/>
        <v>0</v>
      </c>
      <c r="K248" s="57" t="str">
        <f t="shared" si="35"/>
        <v>NA</v>
      </c>
      <c r="L248" s="57" t="str">
        <f t="shared" si="36"/>
        <v>NA</v>
      </c>
      <c r="M248" s="57" t="str">
        <f t="shared" si="37"/>
        <v>NA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278</v>
      </c>
      <c r="C249" s="51" t="s">
        <v>279</v>
      </c>
      <c r="D249" s="56">
        <v>243000</v>
      </c>
      <c r="E249" s="56">
        <v>243000</v>
      </c>
      <c r="F249" s="56">
        <v>26674.75</v>
      </c>
      <c r="G249" s="56">
        <v>111042</v>
      </c>
      <c r="H249" s="56">
        <v>82358</v>
      </c>
      <c r="I249" s="56">
        <f t="shared" si="33"/>
        <v>193400</v>
      </c>
      <c r="J249" s="56">
        <f t="shared" si="34"/>
        <v>49600</v>
      </c>
      <c r="K249" s="57">
        <f t="shared" si="35"/>
        <v>0.20411522633744855</v>
      </c>
      <c r="L249" s="57">
        <f t="shared" si="36"/>
        <v>-0.89022736625514398</v>
      </c>
      <c r="M249" s="57">
        <f t="shared" si="37"/>
        <v>-8.6074074074074081E-2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239</v>
      </c>
      <c r="C250" s="51" t="s">
        <v>240</v>
      </c>
      <c r="D250" s="56">
        <v>3000000</v>
      </c>
      <c r="E250" s="56">
        <v>3000000</v>
      </c>
      <c r="F250" s="56">
        <v>10957.57</v>
      </c>
      <c r="G250" s="56">
        <v>960890.62</v>
      </c>
      <c r="H250" s="56">
        <v>666896.96</v>
      </c>
      <c r="I250" s="56">
        <f t="shared" si="33"/>
        <v>1627787.58</v>
      </c>
      <c r="J250" s="56">
        <f t="shared" si="34"/>
        <v>1372212.42</v>
      </c>
      <c r="K250" s="57">
        <f t="shared" si="35"/>
        <v>0.45740413999999996</v>
      </c>
      <c r="L250" s="57">
        <f t="shared" si="36"/>
        <v>-0.99634747666666668</v>
      </c>
      <c r="M250" s="57">
        <f t="shared" si="37"/>
        <v>-0.35940625333333331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170</v>
      </c>
      <c r="C251" s="51" t="s">
        <v>171</v>
      </c>
      <c r="D251" s="56">
        <v>0</v>
      </c>
      <c r="E251" s="56">
        <v>12350</v>
      </c>
      <c r="F251" s="56">
        <v>0</v>
      </c>
      <c r="G251" s="56">
        <v>3192.95</v>
      </c>
      <c r="H251" s="56">
        <v>817</v>
      </c>
      <c r="I251" s="56">
        <f t="shared" si="33"/>
        <v>4009.95</v>
      </c>
      <c r="J251" s="56">
        <f t="shared" si="34"/>
        <v>8340.0499999999993</v>
      </c>
      <c r="K251" s="57">
        <f t="shared" si="35"/>
        <v>0.67530769230769228</v>
      </c>
      <c r="L251" s="57">
        <f t="shared" si="36"/>
        <v>-1</v>
      </c>
      <c r="M251" s="57">
        <f t="shared" si="37"/>
        <v>-0.48292307692307695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280</v>
      </c>
      <c r="C252" s="51" t="s">
        <v>281</v>
      </c>
      <c r="D252" s="56">
        <v>1539</v>
      </c>
      <c r="E252" s="56">
        <v>1539</v>
      </c>
      <c r="F252" s="56">
        <v>0</v>
      </c>
      <c r="G252" s="56">
        <v>0</v>
      </c>
      <c r="H252" s="56">
        <v>0</v>
      </c>
      <c r="I252" s="56">
        <f t="shared" si="33"/>
        <v>0</v>
      </c>
      <c r="J252" s="56">
        <f t="shared" si="34"/>
        <v>1539</v>
      </c>
      <c r="K252" s="57">
        <f t="shared" si="35"/>
        <v>1</v>
      </c>
      <c r="L252" s="57">
        <f t="shared" si="36"/>
        <v>-1</v>
      </c>
      <c r="M252" s="57">
        <f t="shared" si="37"/>
        <v>-1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172</v>
      </c>
      <c r="C253" s="51" t="s">
        <v>173</v>
      </c>
      <c r="D253" s="56">
        <v>6426</v>
      </c>
      <c r="E253" s="56">
        <v>6426</v>
      </c>
      <c r="F253" s="56">
        <v>0</v>
      </c>
      <c r="G253" s="56">
        <v>428.08</v>
      </c>
      <c r="H253" s="56">
        <v>0</v>
      </c>
      <c r="I253" s="56">
        <f t="shared" si="33"/>
        <v>428.08</v>
      </c>
      <c r="J253" s="56">
        <f t="shared" si="34"/>
        <v>5997.92</v>
      </c>
      <c r="K253" s="57">
        <f t="shared" si="35"/>
        <v>0.93338313103018988</v>
      </c>
      <c r="L253" s="57">
        <f t="shared" si="36"/>
        <v>-1</v>
      </c>
      <c r="M253" s="57">
        <f t="shared" si="37"/>
        <v>-0.86676626206037977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174</v>
      </c>
      <c r="C254" s="51" t="s">
        <v>175</v>
      </c>
      <c r="D254" s="56">
        <v>44055</v>
      </c>
      <c r="E254" s="56">
        <v>34055</v>
      </c>
      <c r="F254" s="56">
        <v>0</v>
      </c>
      <c r="G254" s="56">
        <v>300</v>
      </c>
      <c r="H254" s="56">
        <v>0</v>
      </c>
      <c r="I254" s="56">
        <f t="shared" si="33"/>
        <v>300</v>
      </c>
      <c r="J254" s="56">
        <f t="shared" si="34"/>
        <v>33755</v>
      </c>
      <c r="K254" s="57">
        <f t="shared" si="35"/>
        <v>0.99119072089267357</v>
      </c>
      <c r="L254" s="57">
        <f t="shared" si="36"/>
        <v>-1</v>
      </c>
      <c r="M254" s="57">
        <f t="shared" si="37"/>
        <v>-0.98238144178534725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180</v>
      </c>
      <c r="C255" s="51" t="s">
        <v>181</v>
      </c>
      <c r="D255" s="56">
        <v>26324.1</v>
      </c>
      <c r="E255" s="56">
        <v>31324.1</v>
      </c>
      <c r="F255" s="56">
        <v>2962.4300000000003</v>
      </c>
      <c r="G255" s="56">
        <v>12230.86</v>
      </c>
      <c r="H255" s="56">
        <v>0</v>
      </c>
      <c r="I255" s="56">
        <f t="shared" si="33"/>
        <v>12230.86</v>
      </c>
      <c r="J255" s="56">
        <f t="shared" si="34"/>
        <v>19093.239999999998</v>
      </c>
      <c r="K255" s="57">
        <f t="shared" si="35"/>
        <v>0.60953834268183282</v>
      </c>
      <c r="L255" s="57">
        <f t="shared" si="36"/>
        <v>-0.90542649270050857</v>
      </c>
      <c r="M255" s="57">
        <f t="shared" si="37"/>
        <v>-0.21907668536366559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562</v>
      </c>
      <c r="C256" s="51" t="s">
        <v>563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3"/>
        <v>0</v>
      </c>
      <c r="J256" s="56">
        <f t="shared" si="34"/>
        <v>0</v>
      </c>
      <c r="K256" s="57" t="str">
        <f t="shared" si="35"/>
        <v>NA</v>
      </c>
      <c r="L256" s="57" t="str">
        <f t="shared" si="36"/>
        <v>NA</v>
      </c>
      <c r="M256" s="57" t="str">
        <f t="shared" si="37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564</v>
      </c>
      <c r="C257" s="51" t="s">
        <v>565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33"/>
        <v>0</v>
      </c>
      <c r="J257" s="56">
        <f t="shared" si="34"/>
        <v>0</v>
      </c>
      <c r="K257" s="57" t="str">
        <f t="shared" si="35"/>
        <v>NA</v>
      </c>
      <c r="L257" s="57" t="str">
        <f t="shared" si="36"/>
        <v>NA</v>
      </c>
      <c r="M257" s="57" t="str">
        <f t="shared" si="37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566</v>
      </c>
      <c r="C258" s="51" t="s">
        <v>567</v>
      </c>
      <c r="D258" s="56">
        <v>7200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33"/>
        <v>0</v>
      </c>
      <c r="J258" s="56">
        <f t="shared" si="34"/>
        <v>0</v>
      </c>
      <c r="K258" s="57" t="str">
        <f t="shared" si="35"/>
        <v>NA</v>
      </c>
      <c r="L258" s="57" t="str">
        <f t="shared" si="36"/>
        <v>NA</v>
      </c>
      <c r="M258" s="57" t="str">
        <f t="shared" si="37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568</v>
      </c>
      <c r="C259" s="51" t="s">
        <v>569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33"/>
        <v>0</v>
      </c>
      <c r="J259" s="56">
        <f t="shared" si="34"/>
        <v>0</v>
      </c>
      <c r="K259" s="57" t="str">
        <f t="shared" si="35"/>
        <v>NA</v>
      </c>
      <c r="L259" s="57" t="str">
        <f t="shared" si="36"/>
        <v>NA</v>
      </c>
      <c r="M259" s="57" t="str">
        <f t="shared" si="37"/>
        <v>NA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282</v>
      </c>
      <c r="C260" s="51" t="s">
        <v>283</v>
      </c>
      <c r="D260" s="56">
        <v>7200</v>
      </c>
      <c r="E260" s="56">
        <v>7200</v>
      </c>
      <c r="F260" s="56">
        <v>802.71</v>
      </c>
      <c r="G260" s="56">
        <v>1060.83</v>
      </c>
      <c r="H260" s="56">
        <v>0</v>
      </c>
      <c r="I260" s="56">
        <f t="shared" si="33"/>
        <v>1060.83</v>
      </c>
      <c r="J260" s="56">
        <f t="shared" si="34"/>
        <v>6139.17</v>
      </c>
      <c r="K260" s="57">
        <f t="shared" si="35"/>
        <v>0.85266249999999999</v>
      </c>
      <c r="L260" s="57">
        <f t="shared" si="36"/>
        <v>-0.88851250000000004</v>
      </c>
      <c r="M260" s="57">
        <f t="shared" si="37"/>
        <v>-0.70532499999999998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570</v>
      </c>
      <c r="C261" s="51" t="s">
        <v>571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33"/>
        <v>0</v>
      </c>
      <c r="J261" s="56">
        <f t="shared" si="34"/>
        <v>0</v>
      </c>
      <c r="K261" s="57" t="str">
        <f t="shared" si="35"/>
        <v>NA</v>
      </c>
      <c r="L261" s="57" t="str">
        <f t="shared" si="36"/>
        <v>NA</v>
      </c>
      <c r="M261" s="57" t="str">
        <f t="shared" si="37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284</v>
      </c>
      <c r="C262" s="51" t="s">
        <v>285</v>
      </c>
      <c r="D262" s="56">
        <v>7200</v>
      </c>
      <c r="E262" s="56">
        <v>7200</v>
      </c>
      <c r="F262" s="56">
        <v>2016.97</v>
      </c>
      <c r="G262" s="56">
        <v>2154.88</v>
      </c>
      <c r="H262" s="56">
        <v>0</v>
      </c>
      <c r="I262" s="56">
        <f t="shared" si="33"/>
        <v>2154.88</v>
      </c>
      <c r="J262" s="56">
        <f t="shared" si="34"/>
        <v>5045.12</v>
      </c>
      <c r="K262" s="57">
        <f t="shared" si="35"/>
        <v>0.70071111111111106</v>
      </c>
      <c r="L262" s="57">
        <f t="shared" si="36"/>
        <v>-0.71986527777777776</v>
      </c>
      <c r="M262" s="57">
        <f t="shared" si="37"/>
        <v>-0.40142222222222218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286</v>
      </c>
      <c r="C263" s="51" t="s">
        <v>287</v>
      </c>
      <c r="D263" s="56">
        <v>7200</v>
      </c>
      <c r="E263" s="56">
        <v>7200</v>
      </c>
      <c r="F263" s="56">
        <v>2363.77</v>
      </c>
      <c r="G263" s="56">
        <v>3973.98</v>
      </c>
      <c r="H263" s="56">
        <v>0</v>
      </c>
      <c r="I263" s="56">
        <f t="shared" si="33"/>
        <v>3973.98</v>
      </c>
      <c r="J263" s="56">
        <f t="shared" si="34"/>
        <v>3226.02</v>
      </c>
      <c r="K263" s="57">
        <f t="shared" si="35"/>
        <v>0.44805833333333334</v>
      </c>
      <c r="L263" s="57">
        <f t="shared" si="36"/>
        <v>-0.67169861111111107</v>
      </c>
      <c r="M263" s="57">
        <f t="shared" si="37"/>
        <v>0.10388333333333334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288</v>
      </c>
      <c r="C264" s="51" t="s">
        <v>289</v>
      </c>
      <c r="D264" s="56">
        <v>7200</v>
      </c>
      <c r="E264" s="56">
        <v>7200</v>
      </c>
      <c r="F264" s="56">
        <v>799.14</v>
      </c>
      <c r="G264" s="56">
        <v>1275.19</v>
      </c>
      <c r="H264" s="56">
        <v>0</v>
      </c>
      <c r="I264" s="56">
        <f t="shared" si="33"/>
        <v>1275.19</v>
      </c>
      <c r="J264" s="56">
        <f t="shared" si="34"/>
        <v>5924.8099999999995</v>
      </c>
      <c r="K264" s="57">
        <f t="shared" si="35"/>
        <v>0.82289027777777768</v>
      </c>
      <c r="L264" s="57">
        <f t="shared" si="36"/>
        <v>-0.88900833333333329</v>
      </c>
      <c r="M264" s="57">
        <f t="shared" si="37"/>
        <v>-0.64578055555555558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290</v>
      </c>
      <c r="C265" s="51" t="s">
        <v>291</v>
      </c>
      <c r="D265" s="56">
        <v>7200</v>
      </c>
      <c r="E265" s="56">
        <v>7200</v>
      </c>
      <c r="F265" s="56">
        <v>19.649999999999999</v>
      </c>
      <c r="G265" s="56">
        <v>39.299999999999997</v>
      </c>
      <c r="H265" s="56">
        <v>0</v>
      </c>
      <c r="I265" s="56">
        <f t="shared" si="33"/>
        <v>39.299999999999997</v>
      </c>
      <c r="J265" s="56">
        <f t="shared" si="34"/>
        <v>7160.7</v>
      </c>
      <c r="K265" s="57">
        <f t="shared" si="35"/>
        <v>0.99454166666666666</v>
      </c>
      <c r="L265" s="57">
        <f t="shared" si="36"/>
        <v>-0.99727083333333333</v>
      </c>
      <c r="M265" s="57">
        <f t="shared" si="37"/>
        <v>-0.98908333333333331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292</v>
      </c>
      <c r="C266" s="51" t="s">
        <v>293</v>
      </c>
      <c r="D266" s="56">
        <v>7200</v>
      </c>
      <c r="E266" s="56">
        <v>7200</v>
      </c>
      <c r="F266" s="56">
        <v>1569.34</v>
      </c>
      <c r="G266" s="56">
        <v>2171.75</v>
      </c>
      <c r="H266" s="56">
        <v>0</v>
      </c>
      <c r="I266" s="56">
        <f t="shared" si="33"/>
        <v>2171.75</v>
      </c>
      <c r="J266" s="56">
        <f t="shared" si="34"/>
        <v>5028.25</v>
      </c>
      <c r="K266" s="57">
        <f t="shared" si="35"/>
        <v>0.69836805555555559</v>
      </c>
      <c r="L266" s="57">
        <f t="shared" si="36"/>
        <v>-0.78203611111111104</v>
      </c>
      <c r="M266" s="57">
        <f t="shared" si="37"/>
        <v>-0.39673611111111112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294</v>
      </c>
      <c r="C267" s="51" t="s">
        <v>295</v>
      </c>
      <c r="D267" s="56">
        <v>0</v>
      </c>
      <c r="E267" s="56">
        <v>7200</v>
      </c>
      <c r="F267" s="56">
        <v>19.649999999999999</v>
      </c>
      <c r="G267" s="56">
        <v>424.01</v>
      </c>
      <c r="H267" s="56">
        <v>0</v>
      </c>
      <c r="I267" s="56">
        <f t="shared" si="33"/>
        <v>424.01</v>
      </c>
      <c r="J267" s="56">
        <f t="shared" si="34"/>
        <v>6775.99</v>
      </c>
      <c r="K267" s="57">
        <f t="shared" si="35"/>
        <v>0.94110972222222222</v>
      </c>
      <c r="L267" s="57">
        <f t="shared" si="36"/>
        <v>-0.99727083333333333</v>
      </c>
      <c r="M267" s="57">
        <f t="shared" si="37"/>
        <v>-0.88221944444444433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296</v>
      </c>
      <c r="C268" s="51" t="s">
        <v>297</v>
      </c>
      <c r="D268" s="56">
        <v>25200</v>
      </c>
      <c r="E268" s="56">
        <v>44200</v>
      </c>
      <c r="F268" s="56">
        <v>0</v>
      </c>
      <c r="G268" s="56">
        <v>22217.87</v>
      </c>
      <c r="H268" s="56">
        <v>0</v>
      </c>
      <c r="I268" s="56">
        <f t="shared" si="33"/>
        <v>22217.87</v>
      </c>
      <c r="J268" s="56">
        <f t="shared" si="34"/>
        <v>21982.13</v>
      </c>
      <c r="K268" s="57">
        <f t="shared" si="35"/>
        <v>0.49733325791855204</v>
      </c>
      <c r="L268" s="57">
        <f t="shared" si="36"/>
        <v>-1</v>
      </c>
      <c r="M268" s="57">
        <f t="shared" si="37"/>
        <v>5.3334841628958811E-3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186</v>
      </c>
      <c r="C269" s="51" t="s">
        <v>187</v>
      </c>
      <c r="D269" s="56">
        <v>372346.1</v>
      </c>
      <c r="E269" s="56">
        <v>477121.1</v>
      </c>
      <c r="F269" s="56">
        <v>4293.5200000000004</v>
      </c>
      <c r="G269" s="56">
        <v>65530.01</v>
      </c>
      <c r="H269" s="56">
        <v>32979.620000000003</v>
      </c>
      <c r="I269" s="56">
        <f t="shared" si="33"/>
        <v>98509.63</v>
      </c>
      <c r="J269" s="56">
        <f t="shared" si="34"/>
        <v>378611.47</v>
      </c>
      <c r="K269" s="57">
        <f t="shared" si="35"/>
        <v>0.79353327698146237</v>
      </c>
      <c r="L269" s="57">
        <f t="shared" si="36"/>
        <v>-0.99100119445566326</v>
      </c>
      <c r="M269" s="57">
        <f t="shared" si="37"/>
        <v>-0.72531078587805065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189</v>
      </c>
      <c r="C270" s="51" t="s">
        <v>190</v>
      </c>
      <c r="D270" s="56">
        <v>16650</v>
      </c>
      <c r="E270" s="56">
        <v>46650</v>
      </c>
      <c r="F270" s="56">
        <v>0</v>
      </c>
      <c r="G270" s="56">
        <v>7702.36</v>
      </c>
      <c r="H270" s="56">
        <v>10989.96</v>
      </c>
      <c r="I270" s="56">
        <f t="shared" si="33"/>
        <v>18692.32</v>
      </c>
      <c r="J270" s="56">
        <f t="shared" si="34"/>
        <v>27957.68</v>
      </c>
      <c r="K270" s="57">
        <f t="shared" si="35"/>
        <v>0.59930718113612003</v>
      </c>
      <c r="L270" s="57">
        <f t="shared" si="36"/>
        <v>-1</v>
      </c>
      <c r="M270" s="57">
        <f t="shared" si="37"/>
        <v>-0.6697809217577706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191</v>
      </c>
      <c r="C271" s="51" t="s">
        <v>192</v>
      </c>
      <c r="D271" s="56">
        <v>109380.6</v>
      </c>
      <c r="E271" s="56">
        <v>96380.6</v>
      </c>
      <c r="F271" s="56">
        <v>0</v>
      </c>
      <c r="G271" s="56">
        <v>5010.49</v>
      </c>
      <c r="H271" s="56">
        <v>1</v>
      </c>
      <c r="I271" s="56">
        <f t="shared" si="33"/>
        <v>5011.49</v>
      </c>
      <c r="J271" s="56">
        <f t="shared" si="34"/>
        <v>91369.11</v>
      </c>
      <c r="K271" s="57">
        <f t="shared" si="35"/>
        <v>0.94800312511023999</v>
      </c>
      <c r="L271" s="57">
        <f t="shared" si="36"/>
        <v>-1</v>
      </c>
      <c r="M271" s="57">
        <f t="shared" si="37"/>
        <v>-0.89602700128449086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193</v>
      </c>
      <c r="C272" s="51" t="s">
        <v>194</v>
      </c>
      <c r="D272" s="56">
        <v>80050</v>
      </c>
      <c r="E272" s="56">
        <v>91550</v>
      </c>
      <c r="F272" s="56">
        <v>0</v>
      </c>
      <c r="G272" s="56">
        <v>399.95</v>
      </c>
      <c r="H272" s="56">
        <v>0</v>
      </c>
      <c r="I272" s="56">
        <f t="shared" si="33"/>
        <v>399.95</v>
      </c>
      <c r="J272" s="56">
        <f t="shared" si="34"/>
        <v>91150.05</v>
      </c>
      <c r="K272" s="57">
        <f t="shared" si="35"/>
        <v>0.99563134898962324</v>
      </c>
      <c r="L272" s="57">
        <f t="shared" si="36"/>
        <v>-1</v>
      </c>
      <c r="M272" s="57">
        <f t="shared" si="37"/>
        <v>-0.99126269797924638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197</v>
      </c>
      <c r="C273" s="51" t="s">
        <v>198</v>
      </c>
      <c r="D273" s="56">
        <v>36270</v>
      </c>
      <c r="E273" s="56">
        <v>53270</v>
      </c>
      <c r="F273" s="56">
        <v>0</v>
      </c>
      <c r="G273" s="56">
        <v>2093.9300000000003</v>
      </c>
      <c r="H273" s="56">
        <v>0</v>
      </c>
      <c r="I273" s="56">
        <f t="shared" si="33"/>
        <v>2093.9300000000003</v>
      </c>
      <c r="J273" s="56">
        <f t="shared" si="34"/>
        <v>51176.07</v>
      </c>
      <c r="K273" s="57">
        <f t="shared" si="35"/>
        <v>0.96069213440961143</v>
      </c>
      <c r="L273" s="57">
        <f t="shared" si="36"/>
        <v>-1</v>
      </c>
      <c r="M273" s="57">
        <f t="shared" si="37"/>
        <v>-0.92138426881922286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205</v>
      </c>
      <c r="C274" s="51" t="s">
        <v>206</v>
      </c>
      <c r="D274" s="56">
        <v>450</v>
      </c>
      <c r="E274" s="56">
        <v>2450</v>
      </c>
      <c r="F274" s="56">
        <v>0</v>
      </c>
      <c r="G274" s="56">
        <v>1363</v>
      </c>
      <c r="H274" s="56">
        <v>0</v>
      </c>
      <c r="I274" s="56">
        <f t="shared" si="33"/>
        <v>1363</v>
      </c>
      <c r="J274" s="56">
        <f t="shared" si="34"/>
        <v>1087</v>
      </c>
      <c r="K274" s="57">
        <f t="shared" si="35"/>
        <v>0.44367346938775509</v>
      </c>
      <c r="L274" s="57">
        <f t="shared" si="36"/>
        <v>-1</v>
      </c>
      <c r="M274" s="57">
        <f t="shared" si="37"/>
        <v>0.1126530612244898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211</v>
      </c>
      <c r="C275" s="51" t="s">
        <v>212</v>
      </c>
      <c r="D275" s="56">
        <v>14208.3</v>
      </c>
      <c r="E275" s="56">
        <v>11258.3</v>
      </c>
      <c r="F275" s="56">
        <v>0</v>
      </c>
      <c r="G275" s="56">
        <v>0</v>
      </c>
      <c r="H275" s="56">
        <v>0</v>
      </c>
      <c r="I275" s="56">
        <f t="shared" si="33"/>
        <v>0</v>
      </c>
      <c r="J275" s="56">
        <f t="shared" si="34"/>
        <v>11258.3</v>
      </c>
      <c r="K275" s="57">
        <f t="shared" si="35"/>
        <v>1</v>
      </c>
      <c r="L275" s="57">
        <f t="shared" si="36"/>
        <v>-1</v>
      </c>
      <c r="M275" s="57">
        <f t="shared" si="37"/>
        <v>-1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213</v>
      </c>
      <c r="C276" s="51" t="s">
        <v>214</v>
      </c>
      <c r="D276" s="56">
        <v>18900</v>
      </c>
      <c r="E276" s="56">
        <v>18900</v>
      </c>
      <c r="F276" s="56">
        <v>0</v>
      </c>
      <c r="G276" s="56">
        <v>0</v>
      </c>
      <c r="H276" s="56">
        <v>0</v>
      </c>
      <c r="I276" s="56">
        <f t="shared" si="33"/>
        <v>0</v>
      </c>
      <c r="J276" s="56">
        <f t="shared" si="34"/>
        <v>18900</v>
      </c>
      <c r="K276" s="57">
        <f t="shared" si="35"/>
        <v>1</v>
      </c>
      <c r="L276" s="57">
        <f t="shared" si="36"/>
        <v>-1</v>
      </c>
      <c r="M276" s="57">
        <f t="shared" si="37"/>
        <v>-1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247</v>
      </c>
      <c r="C277" s="51" t="s">
        <v>248</v>
      </c>
      <c r="D277" s="56">
        <v>4050</v>
      </c>
      <c r="E277" s="56">
        <v>4050</v>
      </c>
      <c r="F277" s="56">
        <v>0</v>
      </c>
      <c r="G277" s="56">
        <v>0</v>
      </c>
      <c r="H277" s="56">
        <v>0</v>
      </c>
      <c r="I277" s="56">
        <f t="shared" si="33"/>
        <v>0</v>
      </c>
      <c r="J277" s="56">
        <f t="shared" si="34"/>
        <v>4050</v>
      </c>
      <c r="K277" s="57">
        <f t="shared" si="35"/>
        <v>1</v>
      </c>
      <c r="L277" s="57">
        <f t="shared" si="36"/>
        <v>-1</v>
      </c>
      <c r="M277" s="57">
        <f t="shared" si="37"/>
        <v>-1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215</v>
      </c>
      <c r="C278" s="51" t="s">
        <v>216</v>
      </c>
      <c r="D278" s="56">
        <v>101076.40000000001</v>
      </c>
      <c r="E278" s="56">
        <v>191501.4</v>
      </c>
      <c r="F278" s="56">
        <v>12500</v>
      </c>
      <c r="G278" s="56">
        <v>102444</v>
      </c>
      <c r="H278" s="56">
        <v>4125</v>
      </c>
      <c r="I278" s="56">
        <f t="shared" si="33"/>
        <v>106569</v>
      </c>
      <c r="J278" s="56">
        <f t="shared" si="34"/>
        <v>84932.4</v>
      </c>
      <c r="K278" s="57">
        <f t="shared" si="35"/>
        <v>0.44350798479802234</v>
      </c>
      <c r="L278" s="57">
        <f t="shared" si="36"/>
        <v>-0.93472632576054271</v>
      </c>
      <c r="M278" s="57">
        <f t="shared" si="37"/>
        <v>6.9903405405913513E-2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217</v>
      </c>
      <c r="C279" s="51" t="s">
        <v>218</v>
      </c>
      <c r="D279" s="56">
        <v>9400000</v>
      </c>
      <c r="E279" s="56">
        <v>7695665</v>
      </c>
      <c r="F279" s="56">
        <v>0</v>
      </c>
      <c r="G279" s="56">
        <v>0</v>
      </c>
      <c r="H279" s="56">
        <v>0</v>
      </c>
      <c r="I279" s="56">
        <f t="shared" si="33"/>
        <v>0</v>
      </c>
      <c r="J279" s="56">
        <f t="shared" si="34"/>
        <v>7695665</v>
      </c>
      <c r="K279" s="57">
        <f t="shared" si="35"/>
        <v>1</v>
      </c>
      <c r="L279" s="57">
        <f t="shared" si="36"/>
        <v>-1</v>
      </c>
      <c r="M279" s="57">
        <f t="shared" si="37"/>
        <v>-1</v>
      </c>
      <c r="R279" s="53"/>
      <c r="S279" s="53"/>
      <c r="T279" s="53"/>
      <c r="U279" s="53"/>
      <c r="V279" s="53"/>
    </row>
    <row r="280" spans="1:22" s="51" customFormat="1" x14ac:dyDescent="0.2">
      <c r="A280" s="63" t="s">
        <v>298</v>
      </c>
      <c r="B280" s="68"/>
      <c r="C280" s="63"/>
      <c r="D280" s="64">
        <v>63487019.679999992</v>
      </c>
      <c r="E280" s="64">
        <v>62650007.459999993</v>
      </c>
      <c r="F280" s="64">
        <v>2022450.8599999996</v>
      </c>
      <c r="G280" s="64">
        <v>33596302.340000004</v>
      </c>
      <c r="H280" s="64">
        <v>916246.24999999988</v>
      </c>
      <c r="I280" s="64">
        <f t="shared" si="33"/>
        <v>34512548.590000004</v>
      </c>
      <c r="J280" s="64">
        <f t="shared" si="34"/>
        <v>28137458.86999999</v>
      </c>
      <c r="K280" s="65">
        <f t="shared" si="35"/>
        <v>0.44912139696016556</v>
      </c>
      <c r="L280" s="65">
        <f t="shared" si="36"/>
        <v>-0.96771826625413782</v>
      </c>
      <c r="M280" s="65">
        <f t="shared" si="37"/>
        <v>7.2507528796390247E-2</v>
      </c>
      <c r="R280" s="53"/>
      <c r="S280" s="53"/>
      <c r="T280" s="53"/>
      <c r="U280" s="53"/>
      <c r="V280" s="53"/>
    </row>
    <row r="281" spans="1:22" s="51" customFormat="1" x14ac:dyDescent="0.2">
      <c r="A281" s="51" t="s">
        <v>299</v>
      </c>
      <c r="B281" s="66" t="s">
        <v>101</v>
      </c>
      <c r="C281" s="51" t="s">
        <v>102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33"/>
        <v>0</v>
      </c>
      <c r="J281" s="56">
        <f t="shared" si="34"/>
        <v>0</v>
      </c>
      <c r="K281" s="57" t="str">
        <f t="shared" si="35"/>
        <v>NA</v>
      </c>
      <c r="L281" s="57" t="str">
        <f t="shared" si="36"/>
        <v>NA</v>
      </c>
      <c r="M281" s="57" t="str">
        <f t="shared" si="37"/>
        <v>NA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103</v>
      </c>
      <c r="C282" s="51" t="s">
        <v>104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33"/>
        <v>0</v>
      </c>
      <c r="J282" s="56">
        <f t="shared" si="34"/>
        <v>0</v>
      </c>
      <c r="K282" s="57" t="str">
        <f t="shared" si="35"/>
        <v>NA</v>
      </c>
      <c r="L282" s="57" t="str">
        <f t="shared" si="36"/>
        <v>NA</v>
      </c>
      <c r="M282" s="57" t="str">
        <f t="shared" si="37"/>
        <v>NA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110</v>
      </c>
      <c r="C283" s="51" t="s">
        <v>111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33"/>
        <v>0</v>
      </c>
      <c r="J283" s="56">
        <f t="shared" si="34"/>
        <v>0</v>
      </c>
      <c r="K283" s="57" t="str">
        <f t="shared" si="35"/>
        <v>NA</v>
      </c>
      <c r="L283" s="57" t="str">
        <f t="shared" si="36"/>
        <v>NA</v>
      </c>
      <c r="M283" s="57" t="str">
        <f t="shared" si="37"/>
        <v>NA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114</v>
      </c>
      <c r="C284" s="51" t="s">
        <v>115</v>
      </c>
      <c r="D284" s="56">
        <v>16784919.99999997</v>
      </c>
      <c r="E284" s="56">
        <v>16784919.99999997</v>
      </c>
      <c r="F284" s="56">
        <v>1719255.02</v>
      </c>
      <c r="G284" s="56">
        <v>9914696.5300000031</v>
      </c>
      <c r="H284" s="56">
        <v>0</v>
      </c>
      <c r="I284" s="56">
        <f t="shared" si="33"/>
        <v>9914696.5300000031</v>
      </c>
      <c r="J284" s="56">
        <f t="shared" si="34"/>
        <v>6870223.4699999671</v>
      </c>
      <c r="K284" s="57">
        <f t="shared" si="35"/>
        <v>0.40930927701770276</v>
      </c>
      <c r="L284" s="57">
        <f t="shared" si="36"/>
        <v>-0.89757144984903103</v>
      </c>
      <c r="M284" s="57">
        <f t="shared" si="37"/>
        <v>0.18138144596459449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300</v>
      </c>
      <c r="C285" s="51" t="s">
        <v>301</v>
      </c>
      <c r="D285" s="56">
        <v>25962700.579999994</v>
      </c>
      <c r="E285" s="56">
        <v>25962700.579999994</v>
      </c>
      <c r="F285" s="56">
        <v>2265556.9699999997</v>
      </c>
      <c r="G285" s="56">
        <v>10908384.950000001</v>
      </c>
      <c r="H285" s="56">
        <v>0</v>
      </c>
      <c r="I285" s="56">
        <f t="shared" si="33"/>
        <v>10908384.950000001</v>
      </c>
      <c r="J285" s="56">
        <f t="shared" si="34"/>
        <v>15054315.629999993</v>
      </c>
      <c r="K285" s="57">
        <f t="shared" si="35"/>
        <v>0.57984397977446445</v>
      </c>
      <c r="L285" s="57">
        <f t="shared" si="36"/>
        <v>-0.91273800801195393</v>
      </c>
      <c r="M285" s="57">
        <f t="shared" si="37"/>
        <v>-0.15968795954892903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118</v>
      </c>
      <c r="C286" s="51" t="s">
        <v>119</v>
      </c>
      <c r="D286" s="56">
        <v>15033089.490000006</v>
      </c>
      <c r="E286" s="56">
        <v>15033089.490000006</v>
      </c>
      <c r="F286" s="56">
        <v>1348941.7199999997</v>
      </c>
      <c r="G286" s="56">
        <v>6938149.1000000015</v>
      </c>
      <c r="H286" s="56">
        <v>0</v>
      </c>
      <c r="I286" s="56">
        <f t="shared" si="33"/>
        <v>6938149.1000000015</v>
      </c>
      <c r="J286" s="56">
        <f t="shared" si="34"/>
        <v>8094940.3900000043</v>
      </c>
      <c r="K286" s="57">
        <f t="shared" si="35"/>
        <v>0.53847483548772523</v>
      </c>
      <c r="L286" s="57">
        <f t="shared" si="36"/>
        <v>-0.910268496645529</v>
      </c>
      <c r="M286" s="57">
        <f t="shared" si="37"/>
        <v>-7.6949670975450468E-2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302</v>
      </c>
      <c r="C287" s="51" t="s">
        <v>303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33"/>
        <v>0</v>
      </c>
      <c r="J287" s="56">
        <f t="shared" si="34"/>
        <v>0</v>
      </c>
      <c r="K287" s="57" t="str">
        <f t="shared" si="35"/>
        <v>NA</v>
      </c>
      <c r="L287" s="57" t="str">
        <f t="shared" si="36"/>
        <v>NA</v>
      </c>
      <c r="M287" s="57" t="str">
        <f t="shared" si="37"/>
        <v>NA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130</v>
      </c>
      <c r="C288" s="51" t="s">
        <v>131</v>
      </c>
      <c r="D288" s="56">
        <v>0</v>
      </c>
      <c r="E288" s="56">
        <v>0</v>
      </c>
      <c r="F288" s="56">
        <v>8953</v>
      </c>
      <c r="G288" s="56">
        <v>51218</v>
      </c>
      <c r="H288" s="56">
        <v>0</v>
      </c>
      <c r="I288" s="56">
        <f t="shared" si="33"/>
        <v>51218</v>
      </c>
      <c r="J288" s="56">
        <f t="shared" si="34"/>
        <v>-51218</v>
      </c>
      <c r="K288" s="57" t="str">
        <f t="shared" si="35"/>
        <v>NA</v>
      </c>
      <c r="L288" s="57" t="str">
        <f t="shared" si="36"/>
        <v>NA</v>
      </c>
      <c r="M288" s="57" t="str">
        <f t="shared" si="37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132</v>
      </c>
      <c r="C289" s="51" t="s">
        <v>133</v>
      </c>
      <c r="D289" s="56">
        <v>1829548.99</v>
      </c>
      <c r="E289" s="56">
        <v>1829548.99</v>
      </c>
      <c r="F289" s="56">
        <v>0</v>
      </c>
      <c r="G289" s="56">
        <v>3600</v>
      </c>
      <c r="H289" s="56">
        <v>0</v>
      </c>
      <c r="I289" s="56">
        <f t="shared" si="33"/>
        <v>3600</v>
      </c>
      <c r="J289" s="56">
        <f t="shared" si="34"/>
        <v>1825948.99</v>
      </c>
      <c r="K289" s="57">
        <f t="shared" si="35"/>
        <v>0.99803230193906967</v>
      </c>
      <c r="L289" s="57">
        <f t="shared" si="36"/>
        <v>-1</v>
      </c>
      <c r="M289" s="57">
        <f t="shared" si="37"/>
        <v>-0.99606460387813944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138</v>
      </c>
      <c r="C290" s="51" t="s">
        <v>139</v>
      </c>
      <c r="D290" s="56">
        <v>9895500</v>
      </c>
      <c r="E290" s="56">
        <v>9895500</v>
      </c>
      <c r="F290" s="56">
        <v>858968.13</v>
      </c>
      <c r="G290" s="56">
        <v>4169714.0199999991</v>
      </c>
      <c r="H290" s="56">
        <v>0</v>
      </c>
      <c r="I290" s="56">
        <f t="shared" si="33"/>
        <v>4169714.0199999991</v>
      </c>
      <c r="J290" s="56">
        <f t="shared" si="34"/>
        <v>5725785.9800000004</v>
      </c>
      <c r="K290" s="57">
        <f t="shared" si="35"/>
        <v>0.57862523167096158</v>
      </c>
      <c r="L290" s="57">
        <f t="shared" si="36"/>
        <v>-0.91319608609974223</v>
      </c>
      <c r="M290" s="57">
        <f t="shared" si="37"/>
        <v>-0.15725046334192327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140</v>
      </c>
      <c r="C291" s="51" t="s">
        <v>141</v>
      </c>
      <c r="D291" s="56">
        <v>0</v>
      </c>
      <c r="E291" s="56">
        <v>0</v>
      </c>
      <c r="F291" s="56">
        <v>25414.250000000007</v>
      </c>
      <c r="G291" s="56">
        <v>76893.579999999987</v>
      </c>
      <c r="H291" s="56">
        <v>0</v>
      </c>
      <c r="I291" s="56">
        <f t="shared" si="33"/>
        <v>76893.579999999987</v>
      </c>
      <c r="J291" s="56">
        <f t="shared" si="34"/>
        <v>-76893.579999999987</v>
      </c>
      <c r="K291" s="57" t="str">
        <f t="shared" si="35"/>
        <v>NA</v>
      </c>
      <c r="L291" s="57" t="str">
        <f t="shared" si="36"/>
        <v>NA</v>
      </c>
      <c r="M291" s="57" t="str">
        <f t="shared" si="37"/>
        <v>NA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142</v>
      </c>
      <c r="C292" s="51" t="s">
        <v>143</v>
      </c>
      <c r="D292" s="56">
        <v>11899915.379999995</v>
      </c>
      <c r="E292" s="56">
        <v>11899915.379999995</v>
      </c>
      <c r="F292" s="56">
        <v>971147.97000000009</v>
      </c>
      <c r="G292" s="56">
        <v>5217796.0600000015</v>
      </c>
      <c r="H292" s="56">
        <v>0</v>
      </c>
      <c r="I292" s="56">
        <f t="shared" si="33"/>
        <v>5217796.0600000015</v>
      </c>
      <c r="J292" s="56">
        <f t="shared" si="34"/>
        <v>6682119.3199999938</v>
      </c>
      <c r="K292" s="57">
        <f t="shared" si="35"/>
        <v>0.56152662490613414</v>
      </c>
      <c r="L292" s="57">
        <f t="shared" si="36"/>
        <v>-0.91839034657068286</v>
      </c>
      <c r="M292" s="57">
        <f t="shared" si="37"/>
        <v>-0.12305324981226824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144</v>
      </c>
      <c r="C293" s="51" t="s">
        <v>145</v>
      </c>
      <c r="D293" s="56">
        <v>13750</v>
      </c>
      <c r="E293" s="56">
        <v>13750</v>
      </c>
      <c r="F293" s="56">
        <v>0</v>
      </c>
      <c r="G293" s="56">
        <v>0</v>
      </c>
      <c r="H293" s="56">
        <v>0</v>
      </c>
      <c r="I293" s="56">
        <f t="shared" si="33"/>
        <v>0</v>
      </c>
      <c r="J293" s="56">
        <f t="shared" si="34"/>
        <v>13750</v>
      </c>
      <c r="K293" s="57">
        <f t="shared" si="35"/>
        <v>1</v>
      </c>
      <c r="L293" s="57">
        <f t="shared" si="36"/>
        <v>-1</v>
      </c>
      <c r="M293" s="57">
        <f t="shared" si="37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156</v>
      </c>
      <c r="C294" s="51" t="s">
        <v>157</v>
      </c>
      <c r="D294" s="56">
        <v>1531188.7600000023</v>
      </c>
      <c r="E294" s="56">
        <v>1531188.7600000023</v>
      </c>
      <c r="F294" s="56">
        <v>155705.38999999998</v>
      </c>
      <c r="G294" s="56">
        <v>919723.19000000029</v>
      </c>
      <c r="H294" s="56">
        <v>0</v>
      </c>
      <c r="I294" s="56">
        <f t="shared" si="33"/>
        <v>919723.19000000029</v>
      </c>
      <c r="J294" s="56">
        <f t="shared" si="34"/>
        <v>611465.57000000204</v>
      </c>
      <c r="K294" s="57">
        <f t="shared" si="35"/>
        <v>0.39934042488660976</v>
      </c>
      <c r="L294" s="57">
        <f t="shared" si="36"/>
        <v>-0.89831078044224955</v>
      </c>
      <c r="M294" s="57">
        <f t="shared" si="37"/>
        <v>0.20131915022678051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186</v>
      </c>
      <c r="C295" s="51" t="s">
        <v>187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33"/>
        <v>0</v>
      </c>
      <c r="J295" s="56">
        <f t="shared" si="34"/>
        <v>0</v>
      </c>
      <c r="K295" s="57" t="str">
        <f t="shared" si="35"/>
        <v>NA</v>
      </c>
      <c r="L295" s="57" t="str">
        <f t="shared" si="36"/>
        <v>NA</v>
      </c>
      <c r="M295" s="57" t="str">
        <f t="shared" si="37"/>
        <v>NA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189</v>
      </c>
      <c r="C296" s="51" t="s">
        <v>190</v>
      </c>
      <c r="D296" s="56">
        <v>4500</v>
      </c>
      <c r="E296" s="56">
        <v>4500</v>
      </c>
      <c r="F296" s="56">
        <v>0</v>
      </c>
      <c r="G296" s="56">
        <v>1263.1099999999999</v>
      </c>
      <c r="H296" s="56">
        <v>0</v>
      </c>
      <c r="I296" s="56">
        <f t="shared" si="33"/>
        <v>1263.1099999999999</v>
      </c>
      <c r="J296" s="56">
        <f t="shared" si="34"/>
        <v>3236.8900000000003</v>
      </c>
      <c r="K296" s="57">
        <f t="shared" si="35"/>
        <v>0.719308888888889</v>
      </c>
      <c r="L296" s="57">
        <f t="shared" si="36"/>
        <v>-1</v>
      </c>
      <c r="M296" s="57">
        <f t="shared" si="37"/>
        <v>-0.43861777777777783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193</v>
      </c>
      <c r="C297" s="51" t="s">
        <v>194</v>
      </c>
      <c r="D297" s="56">
        <v>76500</v>
      </c>
      <c r="E297" s="56">
        <v>46500</v>
      </c>
      <c r="F297" s="56">
        <v>0</v>
      </c>
      <c r="G297" s="56">
        <v>653.85</v>
      </c>
      <c r="H297" s="56">
        <v>0</v>
      </c>
      <c r="I297" s="56">
        <f t="shared" si="33"/>
        <v>653.85</v>
      </c>
      <c r="J297" s="56">
        <f t="shared" si="34"/>
        <v>45846.15</v>
      </c>
      <c r="K297" s="57">
        <f t="shared" si="35"/>
        <v>0.98593870967741937</v>
      </c>
      <c r="L297" s="57">
        <f t="shared" si="36"/>
        <v>-1</v>
      </c>
      <c r="M297" s="57">
        <f t="shared" si="37"/>
        <v>-0.97187741935483873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197</v>
      </c>
      <c r="C298" s="51" t="s">
        <v>198</v>
      </c>
      <c r="D298" s="56">
        <v>4500</v>
      </c>
      <c r="E298" s="56">
        <v>20500</v>
      </c>
      <c r="F298" s="56">
        <v>7650</v>
      </c>
      <c r="G298" s="56">
        <v>19427.97</v>
      </c>
      <c r="H298" s="56">
        <v>0</v>
      </c>
      <c r="I298" s="56">
        <f t="shared" si="33"/>
        <v>19427.97</v>
      </c>
      <c r="J298" s="56">
        <f t="shared" si="34"/>
        <v>1072.0299999999988</v>
      </c>
      <c r="K298" s="57">
        <f t="shared" si="35"/>
        <v>5.2294146341463357E-2</v>
      </c>
      <c r="L298" s="57">
        <f t="shared" si="36"/>
        <v>-0.62682926829268293</v>
      </c>
      <c r="M298" s="57">
        <f t="shared" si="37"/>
        <v>0.89541170731707331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217</v>
      </c>
      <c r="C299" s="51" t="s">
        <v>218</v>
      </c>
      <c r="D299" s="56">
        <v>900000</v>
      </c>
      <c r="E299" s="56">
        <v>900000</v>
      </c>
      <c r="F299" s="56">
        <v>0</v>
      </c>
      <c r="G299" s="56">
        <v>0</v>
      </c>
      <c r="H299" s="56">
        <v>0</v>
      </c>
      <c r="I299" s="56">
        <f t="shared" si="33"/>
        <v>0</v>
      </c>
      <c r="J299" s="56">
        <f t="shared" si="34"/>
        <v>900000</v>
      </c>
      <c r="K299" s="57">
        <f t="shared" si="35"/>
        <v>1</v>
      </c>
      <c r="L299" s="57">
        <f t="shared" si="36"/>
        <v>-1</v>
      </c>
      <c r="M299" s="57">
        <f t="shared" si="37"/>
        <v>-1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304</v>
      </c>
      <c r="B300" s="68"/>
      <c r="C300" s="63"/>
      <c r="D300" s="64">
        <v>83936113.199999973</v>
      </c>
      <c r="E300" s="64">
        <v>83922113.199999973</v>
      </c>
      <c r="F300" s="64">
        <v>7361592.4499999983</v>
      </c>
      <c r="G300" s="64">
        <v>38221520.359999999</v>
      </c>
      <c r="H300" s="64">
        <v>0</v>
      </c>
      <c r="I300" s="64">
        <f t="shared" si="33"/>
        <v>38221520.359999999</v>
      </c>
      <c r="J300" s="64">
        <f t="shared" si="34"/>
        <v>45700592.839999974</v>
      </c>
      <c r="K300" s="65">
        <f t="shared" si="35"/>
        <v>0.54455960529840408</v>
      </c>
      <c r="L300" s="65">
        <f t="shared" si="36"/>
        <v>-0.91228065918149448</v>
      </c>
      <c r="M300" s="65">
        <f t="shared" si="37"/>
        <v>-8.911921059680819E-2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305</v>
      </c>
      <c r="B301" s="66" t="s">
        <v>101</v>
      </c>
      <c r="C301" s="51" t="s">
        <v>102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33"/>
        <v>0</v>
      </c>
      <c r="J301" s="56">
        <f t="shared" si="34"/>
        <v>0</v>
      </c>
      <c r="K301" s="57" t="str">
        <f t="shared" si="35"/>
        <v>NA</v>
      </c>
      <c r="L301" s="57" t="str">
        <f t="shared" si="36"/>
        <v>NA</v>
      </c>
      <c r="M301" s="57" t="str">
        <f t="shared" si="37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118</v>
      </c>
      <c r="C302" s="51" t="s">
        <v>119</v>
      </c>
      <c r="D302" s="56">
        <v>287648.21999999997</v>
      </c>
      <c r="E302" s="56">
        <v>287648.21999999997</v>
      </c>
      <c r="F302" s="56">
        <v>29816.94</v>
      </c>
      <c r="G302" s="56">
        <v>149291.01999999999</v>
      </c>
      <c r="H302" s="56">
        <v>0</v>
      </c>
      <c r="I302" s="56">
        <f t="shared" si="33"/>
        <v>149291.01999999999</v>
      </c>
      <c r="J302" s="56">
        <f t="shared" si="34"/>
        <v>138357.19999999998</v>
      </c>
      <c r="K302" s="57">
        <f t="shared" si="35"/>
        <v>0.48099445913484185</v>
      </c>
      <c r="L302" s="57">
        <f t="shared" si="36"/>
        <v>-0.89634234482660802</v>
      </c>
      <c r="M302" s="57">
        <f t="shared" si="37"/>
        <v>3.8011081730316316E-2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306</v>
      </c>
      <c r="C303" s="51" t="s">
        <v>307</v>
      </c>
      <c r="D303" s="56">
        <v>3967540.35</v>
      </c>
      <c r="E303" s="56">
        <v>4389322.1399999997</v>
      </c>
      <c r="F303" s="56">
        <v>255907.83</v>
      </c>
      <c r="G303" s="56">
        <v>1600452.34</v>
      </c>
      <c r="H303" s="56">
        <v>0</v>
      </c>
      <c r="I303" s="56">
        <f t="shared" si="33"/>
        <v>1600452.34</v>
      </c>
      <c r="J303" s="56">
        <f t="shared" si="34"/>
        <v>2788869.8</v>
      </c>
      <c r="K303" s="57">
        <f t="shared" si="35"/>
        <v>0.63537596718749834</v>
      </c>
      <c r="L303" s="57">
        <f t="shared" si="36"/>
        <v>-0.94169764217852547</v>
      </c>
      <c r="M303" s="57">
        <f t="shared" si="37"/>
        <v>-0.27075193437499656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308</v>
      </c>
      <c r="C304" s="51" t="s">
        <v>309</v>
      </c>
      <c r="D304" s="56">
        <v>120129.74</v>
      </c>
      <c r="E304" s="56">
        <v>120129.74</v>
      </c>
      <c r="F304" s="56">
        <v>27959.5</v>
      </c>
      <c r="G304" s="56">
        <v>140031.78</v>
      </c>
      <c r="H304" s="56">
        <v>0</v>
      </c>
      <c r="I304" s="56">
        <f t="shared" si="33"/>
        <v>140031.78</v>
      </c>
      <c r="J304" s="56">
        <f t="shared" si="34"/>
        <v>-19902.039999999994</v>
      </c>
      <c r="K304" s="57">
        <f t="shared" si="35"/>
        <v>-0.16567121513790001</v>
      </c>
      <c r="L304" s="57">
        <f t="shared" si="36"/>
        <v>-0.76725580193547416</v>
      </c>
      <c r="M304" s="57">
        <f t="shared" si="37"/>
        <v>1.3313424302758003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130</v>
      </c>
      <c r="C305" s="51" t="s">
        <v>131</v>
      </c>
      <c r="D305" s="56">
        <v>1840915.6</v>
      </c>
      <c r="E305" s="56">
        <v>1840915.6</v>
      </c>
      <c r="F305" s="56">
        <v>194500.26</v>
      </c>
      <c r="G305" s="56">
        <v>943648.78000000014</v>
      </c>
      <c r="H305" s="56">
        <v>0</v>
      </c>
      <c r="I305" s="56">
        <f t="shared" si="33"/>
        <v>943648.78000000014</v>
      </c>
      <c r="J305" s="56">
        <f t="shared" si="34"/>
        <v>897266.82</v>
      </c>
      <c r="K305" s="57">
        <f t="shared" si="35"/>
        <v>0.48740247515964336</v>
      </c>
      <c r="L305" s="57">
        <f t="shared" si="36"/>
        <v>-0.89434591134976527</v>
      </c>
      <c r="M305" s="57">
        <f t="shared" si="37"/>
        <v>2.5195049680713334E-2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233</v>
      </c>
      <c r="C306" s="51" t="s">
        <v>234</v>
      </c>
      <c r="D306" s="56">
        <v>1230856.21</v>
      </c>
      <c r="E306" s="56">
        <v>1230856.21</v>
      </c>
      <c r="F306" s="56">
        <v>110048.71</v>
      </c>
      <c r="G306" s="56">
        <v>572114.42000000004</v>
      </c>
      <c r="H306" s="56">
        <v>0</v>
      </c>
      <c r="I306" s="56">
        <f t="shared" si="33"/>
        <v>572114.42000000004</v>
      </c>
      <c r="J306" s="56">
        <f t="shared" si="34"/>
        <v>658741.78999999992</v>
      </c>
      <c r="K306" s="57">
        <f t="shared" si="35"/>
        <v>0.53518988217153318</v>
      </c>
      <c r="L306" s="57">
        <f t="shared" si="36"/>
        <v>-0.9105917416624969</v>
      </c>
      <c r="M306" s="57">
        <f t="shared" si="37"/>
        <v>-7.037976434306642E-2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132</v>
      </c>
      <c r="C307" s="51" t="s">
        <v>133</v>
      </c>
      <c r="D307" s="56">
        <v>257439.55</v>
      </c>
      <c r="E307" s="56">
        <v>257439.55</v>
      </c>
      <c r="F307" s="56">
        <v>0</v>
      </c>
      <c r="G307" s="56">
        <v>0</v>
      </c>
      <c r="H307" s="56">
        <v>0</v>
      </c>
      <c r="I307" s="56">
        <f t="shared" si="33"/>
        <v>0</v>
      </c>
      <c r="J307" s="56">
        <f t="shared" si="34"/>
        <v>257439.55</v>
      </c>
      <c r="K307" s="57">
        <f t="shared" si="35"/>
        <v>1</v>
      </c>
      <c r="L307" s="57">
        <f t="shared" si="36"/>
        <v>-1</v>
      </c>
      <c r="M307" s="57">
        <f t="shared" si="37"/>
        <v>-1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138</v>
      </c>
      <c r="C308" s="51" t="s">
        <v>139</v>
      </c>
      <c r="D308" s="56">
        <v>1323000</v>
      </c>
      <c r="E308" s="56">
        <v>1323000</v>
      </c>
      <c r="F308" s="56">
        <v>91223.98</v>
      </c>
      <c r="G308" s="56">
        <v>408290.88999999996</v>
      </c>
      <c r="H308" s="56">
        <v>0</v>
      </c>
      <c r="I308" s="56">
        <f t="shared" si="33"/>
        <v>408290.88999999996</v>
      </c>
      <c r="J308" s="56">
        <f t="shared" si="34"/>
        <v>914709.1100000001</v>
      </c>
      <c r="K308" s="57">
        <f t="shared" si="35"/>
        <v>0.69139010582010585</v>
      </c>
      <c r="L308" s="57">
        <f t="shared" si="36"/>
        <v>-0.93104763416477698</v>
      </c>
      <c r="M308" s="57">
        <f t="shared" si="37"/>
        <v>-0.3827802116402117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140</v>
      </c>
      <c r="C309" s="51" t="s">
        <v>141</v>
      </c>
      <c r="D309" s="56">
        <v>0</v>
      </c>
      <c r="E309" s="56">
        <v>0</v>
      </c>
      <c r="F309" s="56">
        <v>7818.9700000000012</v>
      </c>
      <c r="G309" s="56">
        <v>23134.920000000002</v>
      </c>
      <c r="H309" s="56">
        <v>0</v>
      </c>
      <c r="I309" s="56">
        <f t="shared" si="33"/>
        <v>23134.920000000002</v>
      </c>
      <c r="J309" s="56">
        <f t="shared" si="34"/>
        <v>-23134.920000000002</v>
      </c>
      <c r="K309" s="57" t="str">
        <f t="shared" si="35"/>
        <v>NA</v>
      </c>
      <c r="L309" s="57" t="str">
        <f t="shared" si="36"/>
        <v>NA</v>
      </c>
      <c r="M309" s="57" t="str">
        <f t="shared" si="37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142</v>
      </c>
      <c r="C310" s="51" t="s">
        <v>143</v>
      </c>
      <c r="D310" s="56">
        <v>1537929.1099999999</v>
      </c>
      <c r="E310" s="56">
        <v>1537929.1099999999</v>
      </c>
      <c r="F310" s="56">
        <v>109296.66999999998</v>
      </c>
      <c r="G310" s="56">
        <v>645339.45000000007</v>
      </c>
      <c r="H310" s="56">
        <v>0</v>
      </c>
      <c r="I310" s="56">
        <f t="shared" si="33"/>
        <v>645339.45000000007</v>
      </c>
      <c r="J310" s="56">
        <f t="shared" si="34"/>
        <v>892589.6599999998</v>
      </c>
      <c r="K310" s="57">
        <f t="shared" si="35"/>
        <v>0.58038413747171991</v>
      </c>
      <c r="L310" s="57">
        <f t="shared" si="36"/>
        <v>-0.92893256959028503</v>
      </c>
      <c r="M310" s="57">
        <f t="shared" si="37"/>
        <v>-0.16076827494343984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310</v>
      </c>
      <c r="C311" s="51" t="s">
        <v>311</v>
      </c>
      <c r="D311" s="56">
        <v>0</v>
      </c>
      <c r="E311" s="56">
        <v>0</v>
      </c>
      <c r="F311" s="56">
        <v>3068.04</v>
      </c>
      <c r="G311" s="56">
        <v>9204.1200000000008</v>
      </c>
      <c r="H311" s="56">
        <v>0</v>
      </c>
      <c r="I311" s="56">
        <f t="shared" ref="I311:I369" si="38">SUM(G311:H311)</f>
        <v>9204.1200000000008</v>
      </c>
      <c r="J311" s="56">
        <f t="shared" ref="J311:J369" si="39">E311-I311</f>
        <v>-9204.1200000000008</v>
      </c>
      <c r="K311" s="57" t="str">
        <f t="shared" ref="K311:K369" si="40">IF(E311=0,"NA",J311/E311)</f>
        <v>NA</v>
      </c>
      <c r="L311" s="57" t="str">
        <f t="shared" ref="L311:L369" si="41">IF(E311=0,"NA",(  ( F311 - (E311/$L$6)) / (E311/$L$6)))</f>
        <v>NA</v>
      </c>
      <c r="M311" s="57" t="str">
        <f t="shared" ref="M311:M369" si="42">IF(E311=0,"NA",(  ( G311 - ($M$6*(E311/12))) / ($M$6*(E311/12))))</f>
        <v>NA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275</v>
      </c>
      <c r="C312" s="51" t="s">
        <v>276</v>
      </c>
      <c r="D312" s="56">
        <v>22000</v>
      </c>
      <c r="E312" s="56">
        <v>22000</v>
      </c>
      <c r="F312" s="56">
        <v>0</v>
      </c>
      <c r="G312" s="56">
        <v>0</v>
      </c>
      <c r="H312" s="56">
        <v>0</v>
      </c>
      <c r="I312" s="56">
        <f t="shared" si="38"/>
        <v>0</v>
      </c>
      <c r="J312" s="56">
        <f t="shared" si="39"/>
        <v>22000</v>
      </c>
      <c r="K312" s="57">
        <f t="shared" si="40"/>
        <v>1</v>
      </c>
      <c r="L312" s="57">
        <f t="shared" si="41"/>
        <v>-1</v>
      </c>
      <c r="M312" s="57">
        <f t="shared" si="42"/>
        <v>-1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154</v>
      </c>
      <c r="C313" s="51" t="s">
        <v>155</v>
      </c>
      <c r="D313" s="56">
        <v>0</v>
      </c>
      <c r="E313" s="56">
        <v>0</v>
      </c>
      <c r="F313" s="56">
        <v>2108.92</v>
      </c>
      <c r="G313" s="56">
        <v>6326.76</v>
      </c>
      <c r="H313" s="56">
        <v>0</v>
      </c>
      <c r="I313" s="56">
        <f t="shared" si="38"/>
        <v>6326.76</v>
      </c>
      <c r="J313" s="56">
        <f t="shared" si="39"/>
        <v>-6326.76</v>
      </c>
      <c r="K313" s="57" t="str">
        <f t="shared" si="40"/>
        <v>NA</v>
      </c>
      <c r="L313" s="57" t="str">
        <f t="shared" si="41"/>
        <v>NA</v>
      </c>
      <c r="M313" s="57" t="str">
        <f t="shared" si="42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156</v>
      </c>
      <c r="C314" s="51" t="s">
        <v>157</v>
      </c>
      <c r="D314" s="56">
        <v>204226.13</v>
      </c>
      <c r="E314" s="56">
        <v>204226.13</v>
      </c>
      <c r="F314" s="56">
        <v>10554.050000000001</v>
      </c>
      <c r="G314" s="56">
        <v>97044.049999999988</v>
      </c>
      <c r="H314" s="56">
        <v>0</v>
      </c>
      <c r="I314" s="56">
        <f t="shared" si="38"/>
        <v>97044.049999999988</v>
      </c>
      <c r="J314" s="56">
        <f t="shared" si="39"/>
        <v>107182.08000000002</v>
      </c>
      <c r="K314" s="57">
        <f t="shared" si="40"/>
        <v>0.52482059959712313</v>
      </c>
      <c r="L314" s="57">
        <f t="shared" si="41"/>
        <v>-0.94832174511655298</v>
      </c>
      <c r="M314" s="57">
        <f t="shared" si="42"/>
        <v>-4.9641199194246241E-2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158</v>
      </c>
      <c r="C315" s="51" t="s">
        <v>159</v>
      </c>
      <c r="D315" s="56">
        <v>3422400.13</v>
      </c>
      <c r="E315" s="56">
        <v>4748550.54</v>
      </c>
      <c r="F315" s="56">
        <v>176479.27000000002</v>
      </c>
      <c r="G315" s="56">
        <v>1263536.92</v>
      </c>
      <c r="H315" s="56">
        <v>2055803.9300000002</v>
      </c>
      <c r="I315" s="56">
        <f t="shared" si="38"/>
        <v>3319340.85</v>
      </c>
      <c r="J315" s="56">
        <f t="shared" si="39"/>
        <v>1429209.69</v>
      </c>
      <c r="K315" s="57">
        <f t="shared" si="40"/>
        <v>0.30097809383323948</v>
      </c>
      <c r="L315" s="57">
        <f t="shared" si="41"/>
        <v>-0.96283512863274689</v>
      </c>
      <c r="M315" s="57">
        <f t="shared" si="42"/>
        <v>-0.46782206091882517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160</v>
      </c>
      <c r="C316" s="51" t="s">
        <v>161</v>
      </c>
      <c r="D316" s="56">
        <v>76820</v>
      </c>
      <c r="E316" s="56">
        <v>54088.2</v>
      </c>
      <c r="F316" s="56">
        <v>0</v>
      </c>
      <c r="G316" s="56">
        <v>0</v>
      </c>
      <c r="H316" s="56">
        <v>0</v>
      </c>
      <c r="I316" s="56">
        <f t="shared" si="38"/>
        <v>0</v>
      </c>
      <c r="J316" s="56">
        <f t="shared" si="39"/>
        <v>54088.2</v>
      </c>
      <c r="K316" s="57">
        <f t="shared" si="40"/>
        <v>1</v>
      </c>
      <c r="L316" s="57">
        <f t="shared" si="41"/>
        <v>-1</v>
      </c>
      <c r="M316" s="57">
        <f t="shared" si="42"/>
        <v>-1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170</v>
      </c>
      <c r="C317" s="51" t="s">
        <v>171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si="38"/>
        <v>0</v>
      </c>
      <c r="J317" s="56">
        <f t="shared" si="39"/>
        <v>0</v>
      </c>
      <c r="K317" s="57" t="str">
        <f t="shared" si="40"/>
        <v>NA</v>
      </c>
      <c r="L317" s="57" t="str">
        <f t="shared" si="41"/>
        <v>NA</v>
      </c>
      <c r="M317" s="57" t="str">
        <f t="shared" si="42"/>
        <v>NA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280</v>
      </c>
      <c r="C318" s="51" t="s">
        <v>281</v>
      </c>
      <c r="D318" s="56">
        <v>2066623.1</v>
      </c>
      <c r="E318" s="56">
        <v>2066623.1</v>
      </c>
      <c r="F318" s="56">
        <v>0</v>
      </c>
      <c r="G318" s="56">
        <v>589050.76</v>
      </c>
      <c r="H318" s="56">
        <v>11</v>
      </c>
      <c r="I318" s="56">
        <f t="shared" si="38"/>
        <v>589061.76</v>
      </c>
      <c r="J318" s="56">
        <f t="shared" si="39"/>
        <v>1477561.34</v>
      </c>
      <c r="K318" s="57">
        <f t="shared" si="40"/>
        <v>0.7149641073885219</v>
      </c>
      <c r="L318" s="57">
        <f t="shared" si="41"/>
        <v>-1</v>
      </c>
      <c r="M318" s="57">
        <f t="shared" si="42"/>
        <v>-0.42993886016274568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172</v>
      </c>
      <c r="C319" s="51" t="s">
        <v>173</v>
      </c>
      <c r="D319" s="56">
        <v>14400</v>
      </c>
      <c r="E319" s="56">
        <v>14400</v>
      </c>
      <c r="F319" s="56">
        <v>0</v>
      </c>
      <c r="G319" s="56">
        <v>12386.14</v>
      </c>
      <c r="H319" s="56">
        <v>0</v>
      </c>
      <c r="I319" s="56">
        <f t="shared" si="38"/>
        <v>12386.14</v>
      </c>
      <c r="J319" s="56">
        <f t="shared" si="39"/>
        <v>2013.8600000000006</v>
      </c>
      <c r="K319" s="57">
        <f t="shared" si="40"/>
        <v>0.13985138888888893</v>
      </c>
      <c r="L319" s="57">
        <f t="shared" si="41"/>
        <v>-1</v>
      </c>
      <c r="M319" s="57">
        <f t="shared" si="42"/>
        <v>0.72029722222222214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174</v>
      </c>
      <c r="C320" s="51" t="s">
        <v>175</v>
      </c>
      <c r="D320" s="56">
        <v>0</v>
      </c>
      <c r="E320" s="56">
        <v>8750</v>
      </c>
      <c r="F320" s="56">
        <v>0</v>
      </c>
      <c r="G320" s="56">
        <v>8750</v>
      </c>
      <c r="H320" s="56">
        <v>0</v>
      </c>
      <c r="I320" s="56">
        <f t="shared" si="38"/>
        <v>8750</v>
      </c>
      <c r="J320" s="56">
        <f t="shared" si="39"/>
        <v>0</v>
      </c>
      <c r="K320" s="57">
        <f t="shared" si="40"/>
        <v>0</v>
      </c>
      <c r="L320" s="57">
        <f t="shared" si="41"/>
        <v>-1</v>
      </c>
      <c r="M320" s="57">
        <f t="shared" si="42"/>
        <v>1</v>
      </c>
      <c r="R320" s="53"/>
      <c r="S320" s="53"/>
      <c r="T320" s="53"/>
      <c r="U320" s="53"/>
      <c r="V320" s="53"/>
    </row>
    <row r="321" spans="2:22" s="51" customFormat="1" x14ac:dyDescent="0.2">
      <c r="B321" s="66" t="s">
        <v>180</v>
      </c>
      <c r="C321" s="51" t="s">
        <v>181</v>
      </c>
      <c r="D321" s="56">
        <v>124691.4</v>
      </c>
      <c r="E321" s="56">
        <v>124691.4</v>
      </c>
      <c r="F321" s="56">
        <v>899.74</v>
      </c>
      <c r="G321" s="56">
        <v>11159.66</v>
      </c>
      <c r="H321" s="56">
        <v>0</v>
      </c>
      <c r="I321" s="56">
        <f t="shared" si="38"/>
        <v>11159.66</v>
      </c>
      <c r="J321" s="56">
        <f t="shared" si="39"/>
        <v>113531.73999999999</v>
      </c>
      <c r="K321" s="57">
        <f t="shared" si="40"/>
        <v>0.91050176676178141</v>
      </c>
      <c r="L321" s="57">
        <f t="shared" si="41"/>
        <v>-0.99278426579539558</v>
      </c>
      <c r="M321" s="57">
        <f t="shared" si="42"/>
        <v>-0.82100353352356292</v>
      </c>
      <c r="R321" s="53"/>
      <c r="S321" s="53"/>
      <c r="T321" s="53"/>
      <c r="U321" s="53"/>
      <c r="V321" s="53"/>
    </row>
    <row r="322" spans="2:22" s="51" customFormat="1" x14ac:dyDescent="0.2">
      <c r="B322" s="66" t="s">
        <v>186</v>
      </c>
      <c r="C322" s="51" t="s">
        <v>187</v>
      </c>
      <c r="D322" s="56">
        <v>38480</v>
      </c>
      <c r="E322" s="56">
        <v>89980</v>
      </c>
      <c r="F322" s="56">
        <v>5161.9399999999996</v>
      </c>
      <c r="G322" s="56">
        <v>30540.76</v>
      </c>
      <c r="H322" s="56">
        <v>8865.630000000001</v>
      </c>
      <c r="I322" s="56">
        <f t="shared" si="38"/>
        <v>39406.39</v>
      </c>
      <c r="J322" s="56">
        <f t="shared" si="39"/>
        <v>50573.61</v>
      </c>
      <c r="K322" s="57">
        <f t="shared" si="40"/>
        <v>0.56205390086685936</v>
      </c>
      <c r="L322" s="57">
        <f t="shared" si="41"/>
        <v>-0.94263236274727713</v>
      </c>
      <c r="M322" s="57">
        <f t="shared" si="42"/>
        <v>-0.32116559235385644</v>
      </c>
      <c r="R322" s="53"/>
      <c r="S322" s="53"/>
      <c r="T322" s="53"/>
      <c r="U322" s="53"/>
      <c r="V322" s="53"/>
    </row>
    <row r="323" spans="2:22" s="51" customFormat="1" x14ac:dyDescent="0.2">
      <c r="B323" s="66" t="s">
        <v>189</v>
      </c>
      <c r="C323" s="51" t="s">
        <v>190</v>
      </c>
      <c r="D323" s="56">
        <v>10000</v>
      </c>
      <c r="E323" s="56">
        <v>12900</v>
      </c>
      <c r="F323" s="56">
        <v>1013.85</v>
      </c>
      <c r="G323" s="56">
        <v>5046.59</v>
      </c>
      <c r="H323" s="56">
        <v>1032</v>
      </c>
      <c r="I323" s="56">
        <f t="shared" si="38"/>
        <v>6078.59</v>
      </c>
      <c r="J323" s="56">
        <f t="shared" si="39"/>
        <v>6821.41</v>
      </c>
      <c r="K323" s="57">
        <f t="shared" si="40"/>
        <v>0.52879147286821704</v>
      </c>
      <c r="L323" s="57">
        <f t="shared" si="41"/>
        <v>-0.92140697674418603</v>
      </c>
      <c r="M323" s="57">
        <f t="shared" si="42"/>
        <v>-0.21758294573643408</v>
      </c>
      <c r="R323" s="53"/>
      <c r="S323" s="53"/>
      <c r="T323" s="53"/>
      <c r="U323" s="53"/>
      <c r="V323" s="53"/>
    </row>
    <row r="324" spans="2:22" s="51" customFormat="1" x14ac:dyDescent="0.2">
      <c r="B324" s="66" t="s">
        <v>191</v>
      </c>
      <c r="C324" s="51" t="s">
        <v>192</v>
      </c>
      <c r="D324" s="56">
        <v>418582</v>
      </c>
      <c r="E324" s="56">
        <v>353632</v>
      </c>
      <c r="F324" s="56">
        <v>0</v>
      </c>
      <c r="G324" s="56">
        <v>0</v>
      </c>
      <c r="H324" s="56">
        <v>14650</v>
      </c>
      <c r="I324" s="56">
        <f t="shared" si="38"/>
        <v>14650</v>
      </c>
      <c r="J324" s="56">
        <f t="shared" si="39"/>
        <v>338982</v>
      </c>
      <c r="K324" s="57">
        <f t="shared" si="40"/>
        <v>0.95857275359695959</v>
      </c>
      <c r="L324" s="57">
        <f t="shared" si="41"/>
        <v>-1</v>
      </c>
      <c r="M324" s="57">
        <f t="shared" si="42"/>
        <v>-1</v>
      </c>
      <c r="R324" s="53"/>
      <c r="S324" s="53"/>
      <c r="T324" s="53"/>
      <c r="U324" s="53"/>
      <c r="V324" s="53"/>
    </row>
    <row r="325" spans="2:22" s="51" customFormat="1" x14ac:dyDescent="0.2">
      <c r="B325" s="66" t="s">
        <v>193</v>
      </c>
      <c r="C325" s="51" t="s">
        <v>194</v>
      </c>
      <c r="D325" s="56">
        <v>12800</v>
      </c>
      <c r="E325" s="56">
        <v>12800</v>
      </c>
      <c r="F325" s="56">
        <v>0</v>
      </c>
      <c r="G325" s="56">
        <v>1523.5</v>
      </c>
      <c r="H325" s="56">
        <v>1803.89</v>
      </c>
      <c r="I325" s="56">
        <f t="shared" si="38"/>
        <v>3327.3900000000003</v>
      </c>
      <c r="J325" s="56">
        <f t="shared" si="39"/>
        <v>9472.61</v>
      </c>
      <c r="K325" s="57">
        <f t="shared" si="40"/>
        <v>0.74004765625000002</v>
      </c>
      <c r="L325" s="57">
        <f t="shared" si="41"/>
        <v>-1</v>
      </c>
      <c r="M325" s="57">
        <f t="shared" si="42"/>
        <v>-0.76195312500000001</v>
      </c>
      <c r="R325" s="53"/>
      <c r="S325" s="53"/>
      <c r="T325" s="53"/>
      <c r="U325" s="53"/>
      <c r="V325" s="53"/>
    </row>
    <row r="326" spans="2:22" s="51" customFormat="1" x14ac:dyDescent="0.2">
      <c r="B326" s="66" t="s">
        <v>197</v>
      </c>
      <c r="C326" s="51" t="s">
        <v>198</v>
      </c>
      <c r="D326" s="56">
        <v>1800</v>
      </c>
      <c r="E326" s="56">
        <v>19531.8</v>
      </c>
      <c r="F326" s="56">
        <v>1569.9</v>
      </c>
      <c r="G326" s="56">
        <v>2417.79</v>
      </c>
      <c r="H326" s="56">
        <v>15191.9</v>
      </c>
      <c r="I326" s="56">
        <f t="shared" si="38"/>
        <v>17609.689999999999</v>
      </c>
      <c r="J326" s="56">
        <f t="shared" si="39"/>
        <v>1922.1100000000006</v>
      </c>
      <c r="K326" s="57">
        <f t="shared" si="40"/>
        <v>9.8409260795216044E-2</v>
      </c>
      <c r="L326" s="57">
        <f t="shared" si="41"/>
        <v>-0.91962338340552319</v>
      </c>
      <c r="M326" s="57">
        <f t="shared" si="42"/>
        <v>-0.75242527570423612</v>
      </c>
      <c r="R326" s="53"/>
      <c r="S326" s="53"/>
      <c r="T326" s="53"/>
      <c r="U326" s="53"/>
      <c r="V326" s="53"/>
    </row>
    <row r="327" spans="2:22" s="51" customFormat="1" x14ac:dyDescent="0.2">
      <c r="B327" s="66" t="s">
        <v>205</v>
      </c>
      <c r="C327" s="51" t="s">
        <v>206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38"/>
        <v>0</v>
      </c>
      <c r="J327" s="56">
        <f t="shared" si="39"/>
        <v>0</v>
      </c>
      <c r="K327" s="57" t="str">
        <f t="shared" si="40"/>
        <v>NA</v>
      </c>
      <c r="L327" s="57" t="str">
        <f t="shared" si="41"/>
        <v>NA</v>
      </c>
      <c r="M327" s="57" t="str">
        <f t="shared" si="42"/>
        <v>NA</v>
      </c>
      <c r="R327" s="53"/>
      <c r="S327" s="53"/>
      <c r="T327" s="53"/>
      <c r="U327" s="53"/>
      <c r="V327" s="53"/>
    </row>
    <row r="328" spans="2:22" s="51" customFormat="1" x14ac:dyDescent="0.2">
      <c r="B328" s="66" t="s">
        <v>211</v>
      </c>
      <c r="C328" s="51" t="s">
        <v>212</v>
      </c>
      <c r="D328" s="56">
        <v>155330</v>
      </c>
      <c r="E328" s="56">
        <v>154930</v>
      </c>
      <c r="F328" s="56">
        <v>0</v>
      </c>
      <c r="G328" s="56">
        <v>0</v>
      </c>
      <c r="H328" s="56">
        <v>0</v>
      </c>
      <c r="I328" s="56">
        <f t="shared" si="38"/>
        <v>0</v>
      </c>
      <c r="J328" s="56">
        <f t="shared" si="39"/>
        <v>154930</v>
      </c>
      <c r="K328" s="57">
        <f t="shared" si="40"/>
        <v>1</v>
      </c>
      <c r="L328" s="57">
        <f t="shared" si="41"/>
        <v>-1</v>
      </c>
      <c r="M328" s="57">
        <f t="shared" si="42"/>
        <v>-1</v>
      </c>
      <c r="R328" s="53"/>
      <c r="S328" s="53"/>
      <c r="T328" s="53"/>
      <c r="U328" s="53"/>
      <c r="V328" s="53"/>
    </row>
    <row r="329" spans="2:22" s="51" customFormat="1" x14ac:dyDescent="0.2">
      <c r="B329" s="66" t="s">
        <v>213</v>
      </c>
      <c r="C329" s="51" t="s">
        <v>214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38"/>
        <v>0</v>
      </c>
      <c r="J329" s="56">
        <f t="shared" si="39"/>
        <v>0</v>
      </c>
      <c r="K329" s="57" t="str">
        <f t="shared" si="40"/>
        <v>NA</v>
      </c>
      <c r="L329" s="57" t="str">
        <f t="shared" si="41"/>
        <v>NA</v>
      </c>
      <c r="M329" s="57" t="str">
        <f t="shared" si="42"/>
        <v>NA</v>
      </c>
      <c r="R329" s="53"/>
      <c r="S329" s="53"/>
      <c r="T329" s="53"/>
      <c r="U329" s="53"/>
      <c r="V329" s="53"/>
    </row>
    <row r="330" spans="2:22" s="51" customFormat="1" x14ac:dyDescent="0.2">
      <c r="B330" s="66" t="s">
        <v>215</v>
      </c>
      <c r="C330" s="51" t="s">
        <v>216</v>
      </c>
      <c r="D330" s="56">
        <v>9458627</v>
      </c>
      <c r="E330" s="56">
        <v>8894627</v>
      </c>
      <c r="F330" s="56">
        <v>5415.57</v>
      </c>
      <c r="G330" s="56">
        <v>23075.95</v>
      </c>
      <c r="H330" s="56">
        <v>7790</v>
      </c>
      <c r="I330" s="56">
        <f t="shared" si="38"/>
        <v>30865.95</v>
      </c>
      <c r="J330" s="56">
        <f t="shared" si="39"/>
        <v>8863761.0500000007</v>
      </c>
      <c r="K330" s="57">
        <f t="shared" si="40"/>
        <v>0.99652982075583396</v>
      </c>
      <c r="L330" s="57">
        <f t="shared" si="41"/>
        <v>-0.99939114141604812</v>
      </c>
      <c r="M330" s="57">
        <f t="shared" si="42"/>
        <v>-0.99481126077574689</v>
      </c>
      <c r="R330" s="53"/>
      <c r="S330" s="53"/>
      <c r="T330" s="53"/>
      <c r="U330" s="53"/>
      <c r="V330" s="53"/>
    </row>
    <row r="331" spans="2:22" s="51" customFormat="1" x14ac:dyDescent="0.2">
      <c r="B331" s="66" t="s">
        <v>217</v>
      </c>
      <c r="C331" s="51" t="s">
        <v>218</v>
      </c>
      <c r="D331" s="56">
        <v>900000</v>
      </c>
      <c r="E331" s="56">
        <v>604729.59</v>
      </c>
      <c r="F331" s="56">
        <v>0</v>
      </c>
      <c r="G331" s="56">
        <v>0</v>
      </c>
      <c r="H331" s="56">
        <v>0</v>
      </c>
      <c r="I331" s="56">
        <f t="shared" si="38"/>
        <v>0</v>
      </c>
      <c r="J331" s="56">
        <f t="shared" si="39"/>
        <v>604729.59</v>
      </c>
      <c r="K331" s="57">
        <f t="shared" si="40"/>
        <v>1</v>
      </c>
      <c r="L331" s="57">
        <f t="shared" si="41"/>
        <v>-1</v>
      </c>
      <c r="M331" s="57">
        <f t="shared" si="42"/>
        <v>-1</v>
      </c>
      <c r="R331" s="53"/>
      <c r="S331" s="53"/>
      <c r="T331" s="53"/>
      <c r="U331" s="53"/>
      <c r="V331" s="53"/>
    </row>
    <row r="332" spans="2:22" s="51" customFormat="1" x14ac:dyDescent="0.2">
      <c r="B332" s="66" t="s">
        <v>382</v>
      </c>
      <c r="C332" s="51" t="s">
        <v>383</v>
      </c>
      <c r="D332" s="56">
        <v>0</v>
      </c>
      <c r="E332" s="56">
        <v>0</v>
      </c>
      <c r="F332" s="56">
        <v>0</v>
      </c>
      <c r="G332" s="56">
        <v>-6067.4000000000005</v>
      </c>
      <c r="H332" s="56">
        <v>0</v>
      </c>
      <c r="I332" s="56">
        <f t="shared" si="38"/>
        <v>-6067.4000000000005</v>
      </c>
      <c r="J332" s="56">
        <f t="shared" si="39"/>
        <v>6067.4000000000005</v>
      </c>
      <c r="K332" s="57" t="str">
        <f t="shared" si="40"/>
        <v>NA</v>
      </c>
      <c r="L332" s="57" t="str">
        <f t="shared" si="41"/>
        <v>NA</v>
      </c>
      <c r="M332" s="57" t="str">
        <f t="shared" si="42"/>
        <v>NA</v>
      </c>
      <c r="R332" s="53"/>
      <c r="S332" s="53"/>
      <c r="T332" s="53"/>
      <c r="U332" s="53"/>
      <c r="V332" s="53"/>
    </row>
    <row r="333" spans="2:22" s="51" customFormat="1" x14ac:dyDescent="0.2">
      <c r="B333" s="66" t="s">
        <v>572</v>
      </c>
      <c r="C333" s="51" t="s">
        <v>573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38"/>
        <v>0</v>
      </c>
      <c r="J333" s="56">
        <f t="shared" si="39"/>
        <v>0</v>
      </c>
      <c r="K333" s="57" t="str">
        <f t="shared" si="40"/>
        <v>NA</v>
      </c>
      <c r="L333" s="57" t="str">
        <f t="shared" si="41"/>
        <v>NA</v>
      </c>
      <c r="M333" s="57" t="str">
        <f t="shared" si="42"/>
        <v>NA</v>
      </c>
      <c r="R333" s="53"/>
      <c r="S333" s="53"/>
      <c r="T333" s="53"/>
      <c r="U333" s="53"/>
      <c r="V333" s="53"/>
    </row>
    <row r="334" spans="2:22" s="51" customFormat="1" x14ac:dyDescent="0.2">
      <c r="B334" s="66" t="s">
        <v>574</v>
      </c>
      <c r="C334" s="51" t="s">
        <v>575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f t="shared" si="38"/>
        <v>0</v>
      </c>
      <c r="J334" s="56">
        <f t="shared" si="39"/>
        <v>0</v>
      </c>
      <c r="K334" s="57" t="str">
        <f t="shared" si="40"/>
        <v>NA</v>
      </c>
      <c r="L334" s="57" t="str">
        <f t="shared" si="41"/>
        <v>NA</v>
      </c>
      <c r="M334" s="57" t="str">
        <f t="shared" si="42"/>
        <v>NA</v>
      </c>
      <c r="R334" s="53"/>
      <c r="S334" s="53"/>
      <c r="T334" s="53"/>
      <c r="U334" s="53"/>
      <c r="V334" s="53"/>
    </row>
    <row r="335" spans="2:22" s="51" customFormat="1" x14ac:dyDescent="0.2">
      <c r="B335" s="66" t="s">
        <v>576</v>
      </c>
      <c r="C335" s="51" t="s">
        <v>577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38"/>
        <v>0</v>
      </c>
      <c r="J335" s="56">
        <f t="shared" si="39"/>
        <v>0</v>
      </c>
      <c r="K335" s="57" t="str">
        <f t="shared" si="40"/>
        <v>NA</v>
      </c>
      <c r="L335" s="57" t="str">
        <f t="shared" si="41"/>
        <v>NA</v>
      </c>
      <c r="M335" s="57" t="str">
        <f t="shared" si="42"/>
        <v>NA</v>
      </c>
      <c r="R335" s="53"/>
      <c r="S335" s="53"/>
      <c r="T335" s="53"/>
      <c r="U335" s="53"/>
      <c r="V335" s="53"/>
    </row>
    <row r="336" spans="2:22" s="51" customFormat="1" x14ac:dyDescent="0.2">
      <c r="B336" s="66" t="s">
        <v>578</v>
      </c>
      <c r="C336" s="51" t="s">
        <v>579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38"/>
        <v>0</v>
      </c>
      <c r="J336" s="56">
        <f t="shared" si="39"/>
        <v>0</v>
      </c>
      <c r="K336" s="57" t="str">
        <f t="shared" si="40"/>
        <v>NA</v>
      </c>
      <c r="L336" s="57" t="str">
        <f t="shared" si="41"/>
        <v>NA</v>
      </c>
      <c r="M336" s="57" t="str">
        <f t="shared" si="42"/>
        <v>NA</v>
      </c>
      <c r="R336" s="53"/>
      <c r="S336" s="53"/>
      <c r="T336" s="53"/>
      <c r="U336" s="53"/>
      <c r="V336" s="53"/>
    </row>
    <row r="337" spans="1:22" s="51" customFormat="1" x14ac:dyDescent="0.2">
      <c r="B337" s="66" t="s">
        <v>580</v>
      </c>
      <c r="C337" s="51" t="s">
        <v>581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38"/>
        <v>0</v>
      </c>
      <c r="J337" s="56">
        <f t="shared" si="39"/>
        <v>0</v>
      </c>
      <c r="K337" s="57" t="str">
        <f t="shared" si="40"/>
        <v>NA</v>
      </c>
      <c r="L337" s="57" t="str">
        <f t="shared" si="41"/>
        <v>NA</v>
      </c>
      <c r="M337" s="57" t="str">
        <f t="shared" si="42"/>
        <v>NA</v>
      </c>
      <c r="R337" s="53"/>
      <c r="S337" s="53"/>
      <c r="T337" s="53"/>
      <c r="U337" s="53"/>
      <c r="V337" s="53"/>
    </row>
    <row r="338" spans="1:22" s="51" customFormat="1" x14ac:dyDescent="0.2">
      <c r="B338" s="66" t="s">
        <v>582</v>
      </c>
      <c r="C338" s="51" t="s">
        <v>583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38"/>
        <v>0</v>
      </c>
      <c r="J338" s="56">
        <f t="shared" si="39"/>
        <v>0</v>
      </c>
      <c r="K338" s="57" t="str">
        <f t="shared" si="40"/>
        <v>NA</v>
      </c>
      <c r="L338" s="57" t="str">
        <f t="shared" si="41"/>
        <v>NA</v>
      </c>
      <c r="M338" s="57" t="str">
        <f t="shared" si="42"/>
        <v>NA</v>
      </c>
      <c r="R338" s="53"/>
      <c r="S338" s="53"/>
      <c r="T338" s="53"/>
      <c r="U338" s="53"/>
      <c r="V338" s="53"/>
    </row>
    <row r="339" spans="1:22" s="51" customFormat="1" x14ac:dyDescent="0.2">
      <c r="B339" s="66" t="s">
        <v>584</v>
      </c>
      <c r="C339" s="51" t="s">
        <v>585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38"/>
        <v>0</v>
      </c>
      <c r="J339" s="56">
        <f t="shared" si="39"/>
        <v>0</v>
      </c>
      <c r="K339" s="57" t="str">
        <f t="shared" si="40"/>
        <v>NA</v>
      </c>
      <c r="L339" s="57" t="str">
        <f t="shared" si="41"/>
        <v>NA</v>
      </c>
      <c r="M339" s="57" t="str">
        <f t="shared" si="42"/>
        <v>NA</v>
      </c>
      <c r="R339" s="53"/>
      <c r="S339" s="53"/>
      <c r="T339" s="53"/>
      <c r="U339" s="53"/>
      <c r="V339" s="53"/>
    </row>
    <row r="340" spans="1:22" s="51" customFormat="1" x14ac:dyDescent="0.2">
      <c r="B340" s="66" t="s">
        <v>586</v>
      </c>
      <c r="C340" s="51" t="s">
        <v>587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38"/>
        <v>0</v>
      </c>
      <c r="J340" s="56">
        <f t="shared" si="39"/>
        <v>0</v>
      </c>
      <c r="K340" s="57" t="str">
        <f t="shared" si="40"/>
        <v>NA</v>
      </c>
      <c r="L340" s="57" t="str">
        <f t="shared" si="41"/>
        <v>NA</v>
      </c>
      <c r="M340" s="57" t="str">
        <f t="shared" si="42"/>
        <v>NA</v>
      </c>
      <c r="R340" s="53"/>
      <c r="S340" s="53"/>
      <c r="T340" s="53"/>
      <c r="U340" s="53"/>
      <c r="V340" s="53"/>
    </row>
    <row r="341" spans="1:22" s="51" customFormat="1" x14ac:dyDescent="0.2">
      <c r="A341" s="63" t="s">
        <v>312</v>
      </c>
      <c r="B341" s="68"/>
      <c r="C341" s="63"/>
      <c r="D341" s="64">
        <v>27492238.539999999</v>
      </c>
      <c r="E341" s="64">
        <v>28373700.329999998</v>
      </c>
      <c r="F341" s="64">
        <v>1032844.1399999999</v>
      </c>
      <c r="G341" s="64">
        <v>6536299.1999999993</v>
      </c>
      <c r="H341" s="64">
        <v>2105148.35</v>
      </c>
      <c r="I341" s="64">
        <f t="shared" si="38"/>
        <v>8641447.5499999989</v>
      </c>
      <c r="J341" s="64">
        <f t="shared" si="39"/>
        <v>19732252.780000001</v>
      </c>
      <c r="K341" s="65">
        <f t="shared" si="40"/>
        <v>0.69544164315913193</v>
      </c>
      <c r="L341" s="65">
        <f t="shared" si="41"/>
        <v>-0.96359853921104688</v>
      </c>
      <c r="M341" s="65">
        <f t="shared" si="42"/>
        <v>-0.53927058339380163</v>
      </c>
      <c r="R341" s="53"/>
      <c r="S341" s="53"/>
      <c r="T341" s="53"/>
      <c r="U341" s="53"/>
      <c r="V341" s="53"/>
    </row>
    <row r="342" spans="1:22" s="51" customFormat="1" x14ac:dyDescent="0.2">
      <c r="A342" s="51" t="s">
        <v>313</v>
      </c>
      <c r="B342" s="66" t="s">
        <v>101</v>
      </c>
      <c r="C342" s="51" t="s">
        <v>102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38"/>
        <v>0</v>
      </c>
      <c r="J342" s="56">
        <f t="shared" si="39"/>
        <v>0</v>
      </c>
      <c r="K342" s="57" t="str">
        <f t="shared" si="40"/>
        <v>NA</v>
      </c>
      <c r="L342" s="57" t="str">
        <f t="shared" si="41"/>
        <v>NA</v>
      </c>
      <c r="M342" s="57" t="str">
        <f t="shared" si="42"/>
        <v>NA</v>
      </c>
      <c r="R342" s="53"/>
      <c r="S342" s="53"/>
      <c r="T342" s="53"/>
      <c r="U342" s="53"/>
      <c r="V342" s="53"/>
    </row>
    <row r="343" spans="1:22" s="51" customFormat="1" x14ac:dyDescent="0.2">
      <c r="B343" s="66" t="s">
        <v>118</v>
      </c>
      <c r="C343" s="51" t="s">
        <v>119</v>
      </c>
      <c r="D343" s="56">
        <v>47132.45</v>
      </c>
      <c r="E343" s="56">
        <v>47132.45</v>
      </c>
      <c r="F343" s="56">
        <v>0</v>
      </c>
      <c r="G343" s="56">
        <v>0</v>
      </c>
      <c r="H343" s="56">
        <v>0</v>
      </c>
      <c r="I343" s="56">
        <f t="shared" si="38"/>
        <v>0</v>
      </c>
      <c r="J343" s="56">
        <f t="shared" si="39"/>
        <v>47132.45</v>
      </c>
      <c r="K343" s="57">
        <f t="shared" si="40"/>
        <v>1</v>
      </c>
      <c r="L343" s="57">
        <f t="shared" si="41"/>
        <v>-1</v>
      </c>
      <c r="M343" s="57">
        <f t="shared" si="42"/>
        <v>-1</v>
      </c>
      <c r="R343" s="53"/>
      <c r="S343" s="53"/>
      <c r="T343" s="53"/>
      <c r="U343" s="53"/>
      <c r="V343" s="53"/>
    </row>
    <row r="344" spans="1:22" s="51" customFormat="1" x14ac:dyDescent="0.2">
      <c r="B344" s="66" t="s">
        <v>308</v>
      </c>
      <c r="C344" s="51" t="s">
        <v>309</v>
      </c>
      <c r="D344" s="56">
        <v>22714963.669999998</v>
      </c>
      <c r="E344" s="56">
        <v>22570092.209999997</v>
      </c>
      <c r="F344" s="56">
        <v>1761454.0399999996</v>
      </c>
      <c r="G344" s="56">
        <v>9290050.7699999958</v>
      </c>
      <c r="H344" s="56">
        <v>0</v>
      </c>
      <c r="I344" s="56">
        <f t="shared" si="38"/>
        <v>9290050.7699999958</v>
      </c>
      <c r="J344" s="56">
        <f t="shared" si="39"/>
        <v>13280041.440000001</v>
      </c>
      <c r="K344" s="57">
        <f t="shared" si="40"/>
        <v>0.58839110254569948</v>
      </c>
      <c r="L344" s="57">
        <f t="shared" si="41"/>
        <v>-0.92195627631421184</v>
      </c>
      <c r="M344" s="57">
        <f t="shared" si="42"/>
        <v>-0.17678220509139897</v>
      </c>
      <c r="R344" s="53"/>
      <c r="S344" s="53"/>
      <c r="T344" s="53"/>
      <c r="U344" s="53"/>
      <c r="V344" s="53"/>
    </row>
    <row r="345" spans="1:22" s="51" customFormat="1" x14ac:dyDescent="0.2">
      <c r="B345" s="66" t="s">
        <v>302</v>
      </c>
      <c r="C345" s="51" t="s">
        <v>303</v>
      </c>
      <c r="D345" s="56">
        <v>29550733.15000001</v>
      </c>
      <c r="E345" s="56">
        <v>29550733.15000001</v>
      </c>
      <c r="F345" s="56">
        <v>2144832.63</v>
      </c>
      <c r="G345" s="56">
        <v>11996827.16</v>
      </c>
      <c r="H345" s="56">
        <v>0</v>
      </c>
      <c r="I345" s="56">
        <f t="shared" si="38"/>
        <v>11996827.16</v>
      </c>
      <c r="J345" s="56">
        <f t="shared" si="39"/>
        <v>17553905.99000001</v>
      </c>
      <c r="K345" s="57">
        <f t="shared" si="40"/>
        <v>0.59402607376595673</v>
      </c>
      <c r="L345" s="57">
        <f t="shared" si="41"/>
        <v>-0.9274186322514304</v>
      </c>
      <c r="M345" s="57">
        <f t="shared" si="42"/>
        <v>-0.18805214753191352</v>
      </c>
      <c r="R345" s="53"/>
      <c r="S345" s="53"/>
      <c r="T345" s="53"/>
      <c r="U345" s="53"/>
      <c r="V345" s="53"/>
    </row>
    <row r="346" spans="1:22" s="51" customFormat="1" x14ac:dyDescent="0.2">
      <c r="B346" s="66" t="s">
        <v>130</v>
      </c>
      <c r="C346" s="51" t="s">
        <v>131</v>
      </c>
      <c r="D346" s="56">
        <v>5963288.8899999997</v>
      </c>
      <c r="E346" s="56">
        <v>6388663.4799999995</v>
      </c>
      <c r="F346" s="56">
        <v>391570.93999999994</v>
      </c>
      <c r="G346" s="56">
        <v>2134343.3800000004</v>
      </c>
      <c r="H346" s="56">
        <v>0</v>
      </c>
      <c r="I346" s="56">
        <f t="shared" si="38"/>
        <v>2134343.3800000004</v>
      </c>
      <c r="J346" s="56">
        <f t="shared" si="39"/>
        <v>4254320.0999999996</v>
      </c>
      <c r="K346" s="57">
        <f t="shared" si="40"/>
        <v>0.66591707535047695</v>
      </c>
      <c r="L346" s="57">
        <f t="shared" si="41"/>
        <v>-0.93870847302791405</v>
      </c>
      <c r="M346" s="57">
        <f t="shared" si="42"/>
        <v>-0.33183415070095362</v>
      </c>
      <c r="R346" s="53"/>
      <c r="S346" s="53"/>
      <c r="T346" s="53"/>
      <c r="U346" s="53"/>
      <c r="V346" s="53"/>
    </row>
    <row r="347" spans="1:22" s="51" customFormat="1" x14ac:dyDescent="0.2">
      <c r="B347" s="66" t="s">
        <v>233</v>
      </c>
      <c r="C347" s="51" t="s">
        <v>234</v>
      </c>
      <c r="D347" s="56">
        <v>4165709.94</v>
      </c>
      <c r="E347" s="56">
        <v>4599039.8499999996</v>
      </c>
      <c r="F347" s="56">
        <v>389773.18</v>
      </c>
      <c r="G347" s="56">
        <v>2151385.25</v>
      </c>
      <c r="H347" s="56">
        <v>1164</v>
      </c>
      <c r="I347" s="56">
        <f t="shared" si="38"/>
        <v>2152549.25</v>
      </c>
      <c r="J347" s="56">
        <f t="shared" si="39"/>
        <v>2446490.5999999996</v>
      </c>
      <c r="K347" s="57">
        <f t="shared" si="40"/>
        <v>0.531956817029972</v>
      </c>
      <c r="L347" s="57">
        <f t="shared" si="41"/>
        <v>-0.91524901007326565</v>
      </c>
      <c r="M347" s="57">
        <f t="shared" si="42"/>
        <v>-6.4419826673169547E-2</v>
      </c>
      <c r="R347" s="53"/>
      <c r="S347" s="53"/>
      <c r="T347" s="53"/>
      <c r="U347" s="53"/>
      <c r="V347" s="53"/>
    </row>
    <row r="348" spans="1:22" s="51" customFormat="1" x14ac:dyDescent="0.2">
      <c r="B348" s="66" t="s">
        <v>132</v>
      </c>
      <c r="C348" s="51" t="s">
        <v>133</v>
      </c>
      <c r="D348" s="56">
        <v>1893707.91</v>
      </c>
      <c r="E348" s="56">
        <v>1893707.91</v>
      </c>
      <c r="F348" s="56">
        <v>178527.47</v>
      </c>
      <c r="G348" s="56">
        <v>972102.9</v>
      </c>
      <c r="H348" s="56">
        <v>0</v>
      </c>
      <c r="I348" s="56">
        <f t="shared" si="38"/>
        <v>972102.9</v>
      </c>
      <c r="J348" s="56">
        <f t="shared" si="39"/>
        <v>921605.00999999989</v>
      </c>
      <c r="K348" s="57">
        <f t="shared" si="40"/>
        <v>0.48666692742493745</v>
      </c>
      <c r="L348" s="57">
        <f t="shared" si="41"/>
        <v>-0.90572597333661664</v>
      </c>
      <c r="M348" s="57">
        <f t="shared" si="42"/>
        <v>2.6666145150125151E-2</v>
      </c>
      <c r="R348" s="53"/>
      <c r="S348" s="53"/>
      <c r="T348" s="53"/>
      <c r="U348" s="53"/>
      <c r="V348" s="53"/>
    </row>
    <row r="349" spans="1:22" s="51" customFormat="1" x14ac:dyDescent="0.2">
      <c r="B349" s="66" t="s">
        <v>134</v>
      </c>
      <c r="C349" s="51" t="s">
        <v>135</v>
      </c>
      <c r="D349" s="56">
        <v>0</v>
      </c>
      <c r="E349" s="56">
        <v>0</v>
      </c>
      <c r="F349" s="56">
        <v>3457.44</v>
      </c>
      <c r="G349" s="56">
        <v>8515.7999999999993</v>
      </c>
      <c r="H349" s="56">
        <v>0</v>
      </c>
      <c r="I349" s="56">
        <f t="shared" si="38"/>
        <v>8515.7999999999993</v>
      </c>
      <c r="J349" s="56">
        <f t="shared" si="39"/>
        <v>-8515.7999999999993</v>
      </c>
      <c r="K349" s="57" t="str">
        <f t="shared" si="40"/>
        <v>NA</v>
      </c>
      <c r="L349" s="57" t="str">
        <f t="shared" si="41"/>
        <v>NA</v>
      </c>
      <c r="M349" s="57" t="str">
        <f t="shared" si="42"/>
        <v>NA</v>
      </c>
      <c r="R349" s="53"/>
      <c r="S349" s="53"/>
      <c r="T349" s="53"/>
      <c r="U349" s="53"/>
      <c r="V349" s="53"/>
    </row>
    <row r="350" spans="1:22" s="51" customFormat="1" x14ac:dyDescent="0.2">
      <c r="B350" s="66" t="s">
        <v>138</v>
      </c>
      <c r="C350" s="51" t="s">
        <v>139</v>
      </c>
      <c r="D350" s="56">
        <v>18785250</v>
      </c>
      <c r="E350" s="56">
        <v>18680847.780000001</v>
      </c>
      <c r="F350" s="56">
        <v>934401.28000000014</v>
      </c>
      <c r="G350" s="56">
        <v>4252011.6499999994</v>
      </c>
      <c r="H350" s="56">
        <v>0</v>
      </c>
      <c r="I350" s="56">
        <f t="shared" si="38"/>
        <v>4252011.6499999994</v>
      </c>
      <c r="J350" s="56">
        <f t="shared" si="39"/>
        <v>14428836.130000003</v>
      </c>
      <c r="K350" s="57">
        <f t="shared" si="40"/>
        <v>0.77238658009128114</v>
      </c>
      <c r="L350" s="57">
        <f t="shared" si="41"/>
        <v>-0.94998078829161137</v>
      </c>
      <c r="M350" s="57">
        <f t="shared" si="42"/>
        <v>-0.54477316018256217</v>
      </c>
      <c r="R350" s="53"/>
      <c r="S350" s="53"/>
      <c r="T350" s="53"/>
      <c r="U350" s="53"/>
      <c r="V350" s="53"/>
    </row>
    <row r="351" spans="1:22" s="51" customFormat="1" x14ac:dyDescent="0.2">
      <c r="B351" s="66" t="s">
        <v>140</v>
      </c>
      <c r="C351" s="51" t="s">
        <v>141</v>
      </c>
      <c r="D351" s="56">
        <v>0</v>
      </c>
      <c r="E351" s="56">
        <v>0</v>
      </c>
      <c r="F351" s="56">
        <v>52143.240000000005</v>
      </c>
      <c r="G351" s="56">
        <v>154406.30999999994</v>
      </c>
      <c r="H351" s="56">
        <v>0</v>
      </c>
      <c r="I351" s="56">
        <f t="shared" si="38"/>
        <v>154406.30999999994</v>
      </c>
      <c r="J351" s="56">
        <f t="shared" si="39"/>
        <v>-154406.30999999994</v>
      </c>
      <c r="K351" s="57" t="str">
        <f t="shared" si="40"/>
        <v>NA</v>
      </c>
      <c r="L351" s="57" t="str">
        <f t="shared" si="41"/>
        <v>NA</v>
      </c>
      <c r="M351" s="57" t="str">
        <f t="shared" si="42"/>
        <v>NA</v>
      </c>
      <c r="R351" s="53"/>
      <c r="S351" s="53"/>
      <c r="T351" s="53"/>
      <c r="U351" s="53"/>
      <c r="V351" s="53"/>
    </row>
    <row r="352" spans="1:22" s="51" customFormat="1" x14ac:dyDescent="0.2">
      <c r="B352" s="66" t="s">
        <v>142</v>
      </c>
      <c r="C352" s="51" t="s">
        <v>143</v>
      </c>
      <c r="D352" s="56">
        <v>12828051.710000006</v>
      </c>
      <c r="E352" s="56">
        <v>12733659.140000006</v>
      </c>
      <c r="F352" s="56">
        <v>458971.54999999993</v>
      </c>
      <c r="G352" s="56">
        <v>2534957.1800000002</v>
      </c>
      <c r="H352" s="56">
        <v>0</v>
      </c>
      <c r="I352" s="56">
        <f t="shared" si="38"/>
        <v>2534957.1800000002</v>
      </c>
      <c r="J352" s="56">
        <f t="shared" si="39"/>
        <v>10198701.960000006</v>
      </c>
      <c r="K352" s="57">
        <f t="shared" si="40"/>
        <v>0.80092468691603458</v>
      </c>
      <c r="L352" s="57">
        <f t="shared" si="41"/>
        <v>-0.96395603612804104</v>
      </c>
      <c r="M352" s="57">
        <f t="shared" si="42"/>
        <v>-0.60184937383206905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310</v>
      </c>
      <c r="C353" s="51" t="s">
        <v>311</v>
      </c>
      <c r="D353" s="56">
        <v>0</v>
      </c>
      <c r="E353" s="56">
        <v>0</v>
      </c>
      <c r="F353" s="56">
        <v>1899.38</v>
      </c>
      <c r="G353" s="56">
        <v>5698.13</v>
      </c>
      <c r="H353" s="56">
        <v>0</v>
      </c>
      <c r="I353" s="56">
        <f t="shared" si="38"/>
        <v>5698.13</v>
      </c>
      <c r="J353" s="56">
        <f t="shared" si="39"/>
        <v>-5698.13</v>
      </c>
      <c r="K353" s="57" t="str">
        <f t="shared" si="40"/>
        <v>NA</v>
      </c>
      <c r="L353" s="57" t="str">
        <f t="shared" si="41"/>
        <v>NA</v>
      </c>
      <c r="M353" s="57" t="str">
        <f t="shared" si="42"/>
        <v>NA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144</v>
      </c>
      <c r="C354" s="51" t="s">
        <v>145</v>
      </c>
      <c r="D354" s="56">
        <v>13125</v>
      </c>
      <c r="E354" s="56">
        <v>13125</v>
      </c>
      <c r="F354" s="56">
        <v>0</v>
      </c>
      <c r="G354" s="56">
        <v>0</v>
      </c>
      <c r="H354" s="56">
        <v>0</v>
      </c>
      <c r="I354" s="56">
        <f t="shared" si="38"/>
        <v>0</v>
      </c>
      <c r="J354" s="56">
        <f t="shared" si="39"/>
        <v>13125</v>
      </c>
      <c r="K354" s="57">
        <f t="shared" si="40"/>
        <v>1</v>
      </c>
      <c r="L354" s="57">
        <f t="shared" si="41"/>
        <v>-1</v>
      </c>
      <c r="M354" s="57">
        <f t="shared" si="42"/>
        <v>-1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275</v>
      </c>
      <c r="C355" s="51" t="s">
        <v>276</v>
      </c>
      <c r="D355" s="56">
        <v>750000</v>
      </c>
      <c r="E355" s="56">
        <v>750000</v>
      </c>
      <c r="F355" s="56">
        <v>0</v>
      </c>
      <c r="G355" s="56">
        <v>0</v>
      </c>
      <c r="H355" s="56">
        <v>0</v>
      </c>
      <c r="I355" s="56">
        <f t="shared" si="38"/>
        <v>0</v>
      </c>
      <c r="J355" s="56">
        <f t="shared" si="39"/>
        <v>750000</v>
      </c>
      <c r="K355" s="57">
        <f t="shared" si="40"/>
        <v>1</v>
      </c>
      <c r="L355" s="57">
        <f t="shared" si="41"/>
        <v>-1</v>
      </c>
      <c r="M355" s="57">
        <f t="shared" si="42"/>
        <v>-1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154</v>
      </c>
      <c r="C356" s="51" t="s">
        <v>155</v>
      </c>
      <c r="D356" s="56">
        <v>0</v>
      </c>
      <c r="E356" s="56">
        <v>0</v>
      </c>
      <c r="F356" s="56">
        <v>158310.43000000002</v>
      </c>
      <c r="G356" s="56">
        <v>475040.99999999994</v>
      </c>
      <c r="H356" s="56">
        <v>0</v>
      </c>
      <c r="I356" s="56">
        <f t="shared" si="38"/>
        <v>475040.99999999994</v>
      </c>
      <c r="J356" s="56">
        <f t="shared" si="39"/>
        <v>-475040.99999999994</v>
      </c>
      <c r="K356" s="57" t="str">
        <f t="shared" si="40"/>
        <v>NA</v>
      </c>
      <c r="L356" s="57" t="str">
        <f t="shared" si="41"/>
        <v>NA</v>
      </c>
      <c r="M356" s="57" t="str">
        <f t="shared" si="42"/>
        <v>NA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156</v>
      </c>
      <c r="C357" s="51" t="s">
        <v>157</v>
      </c>
      <c r="D357" s="56">
        <v>1707417.8500000013</v>
      </c>
      <c r="E357" s="56">
        <v>1707417.8500000013</v>
      </c>
      <c r="F357" s="56">
        <v>86762.77</v>
      </c>
      <c r="G357" s="56">
        <v>964548.96999999974</v>
      </c>
      <c r="H357" s="56">
        <v>0</v>
      </c>
      <c r="I357" s="56">
        <f t="shared" si="38"/>
        <v>964548.96999999974</v>
      </c>
      <c r="J357" s="56">
        <f t="shared" si="39"/>
        <v>742868.88000000152</v>
      </c>
      <c r="K357" s="57">
        <f t="shared" si="40"/>
        <v>0.43508323401913657</v>
      </c>
      <c r="L357" s="57">
        <f t="shared" si="41"/>
        <v>-0.94918480558230078</v>
      </c>
      <c r="M357" s="57">
        <f t="shared" si="42"/>
        <v>0.12983353196172676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158</v>
      </c>
      <c r="C358" s="51" t="s">
        <v>159</v>
      </c>
      <c r="D358" s="56">
        <v>1768963.29</v>
      </c>
      <c r="E358" s="56">
        <v>1943255.29</v>
      </c>
      <c r="F358" s="56">
        <v>6144</v>
      </c>
      <c r="G358" s="56">
        <v>521970.21</v>
      </c>
      <c r="H358" s="56">
        <v>607798.52999999991</v>
      </c>
      <c r="I358" s="56">
        <f t="shared" si="38"/>
        <v>1129768.74</v>
      </c>
      <c r="J358" s="56">
        <f t="shared" si="39"/>
        <v>813486.55</v>
      </c>
      <c r="K358" s="57">
        <f t="shared" si="40"/>
        <v>0.41862052514983766</v>
      </c>
      <c r="L358" s="57">
        <f t="shared" si="41"/>
        <v>-0.99683829498284804</v>
      </c>
      <c r="M358" s="57">
        <f t="shared" si="42"/>
        <v>-0.46278781518201861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314</v>
      </c>
      <c r="C359" s="51" t="s">
        <v>315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38"/>
        <v>0</v>
      </c>
      <c r="J359" s="56">
        <f t="shared" si="39"/>
        <v>0</v>
      </c>
      <c r="K359" s="57" t="str">
        <f t="shared" si="40"/>
        <v>NA</v>
      </c>
      <c r="L359" s="57" t="str">
        <f t="shared" si="41"/>
        <v>NA</v>
      </c>
      <c r="M359" s="57" t="str">
        <f t="shared" si="42"/>
        <v>NA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316</v>
      </c>
      <c r="C360" s="51" t="s">
        <v>317</v>
      </c>
      <c r="D360" s="56">
        <v>550000</v>
      </c>
      <c r="E360" s="56">
        <v>550000</v>
      </c>
      <c r="F360" s="56">
        <v>0</v>
      </c>
      <c r="G360" s="56">
        <v>0</v>
      </c>
      <c r="H360" s="56">
        <v>0</v>
      </c>
      <c r="I360" s="56">
        <f t="shared" si="38"/>
        <v>0</v>
      </c>
      <c r="J360" s="56">
        <f t="shared" si="39"/>
        <v>550000</v>
      </c>
      <c r="K360" s="57">
        <f t="shared" si="40"/>
        <v>1</v>
      </c>
      <c r="L360" s="57">
        <f t="shared" si="41"/>
        <v>-1</v>
      </c>
      <c r="M360" s="57">
        <f t="shared" si="42"/>
        <v>-1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318</v>
      </c>
      <c r="C361" s="51" t="s">
        <v>319</v>
      </c>
      <c r="D361" s="56">
        <v>800000</v>
      </c>
      <c r="E361" s="56">
        <v>800000</v>
      </c>
      <c r="F361" s="56">
        <v>0</v>
      </c>
      <c r="G361" s="56">
        <v>0</v>
      </c>
      <c r="H361" s="56">
        <v>0</v>
      </c>
      <c r="I361" s="56">
        <f t="shared" si="38"/>
        <v>0</v>
      </c>
      <c r="J361" s="56">
        <f t="shared" si="39"/>
        <v>800000</v>
      </c>
      <c r="K361" s="57">
        <f t="shared" si="40"/>
        <v>1</v>
      </c>
      <c r="L361" s="57">
        <f t="shared" si="41"/>
        <v>-1</v>
      </c>
      <c r="M361" s="57">
        <f t="shared" si="42"/>
        <v>-1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320</v>
      </c>
      <c r="C362" s="51" t="s">
        <v>321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38"/>
        <v>0</v>
      </c>
      <c r="J362" s="56">
        <f t="shared" si="39"/>
        <v>0</v>
      </c>
      <c r="K362" s="57" t="str">
        <f t="shared" si="40"/>
        <v>NA</v>
      </c>
      <c r="L362" s="57" t="str">
        <f t="shared" si="41"/>
        <v>NA</v>
      </c>
      <c r="M362" s="57" t="str">
        <f t="shared" si="42"/>
        <v>NA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322</v>
      </c>
      <c r="C363" s="51" t="s">
        <v>323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38"/>
        <v>0</v>
      </c>
      <c r="J363" s="56">
        <f t="shared" si="39"/>
        <v>0</v>
      </c>
      <c r="K363" s="57" t="str">
        <f t="shared" si="40"/>
        <v>NA</v>
      </c>
      <c r="L363" s="57" t="str">
        <f t="shared" si="41"/>
        <v>NA</v>
      </c>
      <c r="M363" s="57" t="str">
        <f t="shared" si="42"/>
        <v>NA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324</v>
      </c>
      <c r="C364" s="51" t="s">
        <v>325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38"/>
        <v>0</v>
      </c>
      <c r="J364" s="56">
        <f t="shared" si="39"/>
        <v>0</v>
      </c>
      <c r="K364" s="57" t="str">
        <f t="shared" si="40"/>
        <v>NA</v>
      </c>
      <c r="L364" s="57" t="str">
        <f t="shared" si="41"/>
        <v>NA</v>
      </c>
      <c r="M364" s="57" t="str">
        <f t="shared" si="42"/>
        <v>NA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326</v>
      </c>
      <c r="C365" s="51" t="s">
        <v>327</v>
      </c>
      <c r="D365" s="56">
        <v>5427000</v>
      </c>
      <c r="E365" s="56">
        <v>11767000</v>
      </c>
      <c r="F365" s="56">
        <v>2130625.61</v>
      </c>
      <c r="G365" s="56">
        <v>4660361.55</v>
      </c>
      <c r="H365" s="56">
        <v>1097012.45</v>
      </c>
      <c r="I365" s="56">
        <f t="shared" si="38"/>
        <v>5757374</v>
      </c>
      <c r="J365" s="56">
        <f t="shared" si="39"/>
        <v>6009626</v>
      </c>
      <c r="K365" s="57">
        <f t="shared" si="40"/>
        <v>0.51071861986912548</v>
      </c>
      <c r="L365" s="57">
        <f t="shared" si="41"/>
        <v>-0.81893213138438015</v>
      </c>
      <c r="M365" s="57">
        <f t="shared" si="42"/>
        <v>-0.20789299736551375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328</v>
      </c>
      <c r="C366" s="51" t="s">
        <v>329</v>
      </c>
      <c r="D366" s="56">
        <v>1670000</v>
      </c>
      <c r="E366" s="56">
        <v>1670000</v>
      </c>
      <c r="F366" s="56">
        <v>0</v>
      </c>
      <c r="G366" s="56">
        <v>5201</v>
      </c>
      <c r="H366" s="56">
        <v>110638.13</v>
      </c>
      <c r="I366" s="56">
        <f t="shared" si="38"/>
        <v>115839.13</v>
      </c>
      <c r="J366" s="56">
        <f t="shared" si="39"/>
        <v>1554160.87</v>
      </c>
      <c r="K366" s="57">
        <f t="shared" si="40"/>
        <v>0.9306352514970061</v>
      </c>
      <c r="L366" s="57">
        <f t="shared" si="41"/>
        <v>-1</v>
      </c>
      <c r="M366" s="57">
        <f t="shared" si="42"/>
        <v>-0.99377125748502992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330</v>
      </c>
      <c r="C367" s="51" t="s">
        <v>331</v>
      </c>
      <c r="D367" s="56">
        <v>1600000</v>
      </c>
      <c r="E367" s="56">
        <v>1600000</v>
      </c>
      <c r="F367" s="56">
        <v>0</v>
      </c>
      <c r="G367" s="56">
        <v>0</v>
      </c>
      <c r="H367" s="56">
        <v>0</v>
      </c>
      <c r="I367" s="56">
        <f t="shared" si="38"/>
        <v>0</v>
      </c>
      <c r="J367" s="56">
        <f t="shared" si="39"/>
        <v>1600000</v>
      </c>
      <c r="K367" s="57">
        <f t="shared" si="40"/>
        <v>1</v>
      </c>
      <c r="L367" s="57">
        <f t="shared" si="41"/>
        <v>-1</v>
      </c>
      <c r="M367" s="57">
        <f t="shared" si="42"/>
        <v>-1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166</v>
      </c>
      <c r="C368" s="51" t="s">
        <v>167</v>
      </c>
      <c r="D368" s="56">
        <v>10625500</v>
      </c>
      <c r="E368" s="56">
        <v>12369500</v>
      </c>
      <c r="F368" s="56">
        <v>511185.45999999996</v>
      </c>
      <c r="G368" s="56">
        <v>5482026.9799999995</v>
      </c>
      <c r="H368" s="56">
        <v>3618213.8299999996</v>
      </c>
      <c r="I368" s="56">
        <f t="shared" si="38"/>
        <v>9100240.8099999987</v>
      </c>
      <c r="J368" s="56">
        <f t="shared" si="39"/>
        <v>3269259.1900000013</v>
      </c>
      <c r="K368" s="57">
        <f t="shared" si="40"/>
        <v>0.26430002748696402</v>
      </c>
      <c r="L368" s="57">
        <f t="shared" si="41"/>
        <v>-0.95867371680342772</v>
      </c>
      <c r="M368" s="57">
        <f t="shared" si="42"/>
        <v>-0.11362189579206929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332</v>
      </c>
      <c r="C369" s="51" t="s">
        <v>333</v>
      </c>
      <c r="D369" s="56">
        <v>300000</v>
      </c>
      <c r="E369" s="56">
        <v>300000</v>
      </c>
      <c r="F369" s="56">
        <v>0</v>
      </c>
      <c r="G369" s="56">
        <v>84286.31</v>
      </c>
      <c r="H369" s="56">
        <v>68734.44</v>
      </c>
      <c r="I369" s="56">
        <f t="shared" si="38"/>
        <v>153020.75</v>
      </c>
      <c r="J369" s="56">
        <f t="shared" si="39"/>
        <v>146979.25</v>
      </c>
      <c r="K369" s="57">
        <f t="shared" si="40"/>
        <v>0.48993083333333332</v>
      </c>
      <c r="L369" s="57">
        <f t="shared" si="41"/>
        <v>-1</v>
      </c>
      <c r="M369" s="57">
        <f t="shared" si="42"/>
        <v>-0.4380912666666667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334</v>
      </c>
      <c r="C370" s="51" t="s">
        <v>335</v>
      </c>
      <c r="D370" s="56">
        <v>300000</v>
      </c>
      <c r="E370" s="56">
        <v>300000</v>
      </c>
      <c r="F370" s="56">
        <v>13060</v>
      </c>
      <c r="G370" s="56">
        <v>173946.34</v>
      </c>
      <c r="H370" s="56">
        <v>6448</v>
      </c>
      <c r="I370" s="56">
        <f t="shared" ref="I370:I382" si="43">SUM(G370:H370)</f>
        <v>180394.34</v>
      </c>
      <c r="J370" s="56">
        <f t="shared" ref="J370:J382" si="44">E370-I370</f>
        <v>119605.66</v>
      </c>
      <c r="K370" s="57">
        <f t="shared" ref="K370:K382" si="45">IF(E370=0,"NA",J370/E370)</f>
        <v>0.39868553333333334</v>
      </c>
      <c r="L370" s="57">
        <f t="shared" ref="L370:L382" si="46">IF(E370=0,"NA",(  ( F370 - (E370/$L$6)) / (E370/$L$6)))</f>
        <v>-0.95646666666666669</v>
      </c>
      <c r="M370" s="57">
        <f t="shared" ref="M370:M382" si="47">IF(E370=0,"NA",(  ( G370 - ($M$6*(E370/12))) / ($M$6*(E370/12))))</f>
        <v>0.15964226666666664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336</v>
      </c>
      <c r="C371" s="51" t="s">
        <v>337</v>
      </c>
      <c r="D371" s="56">
        <v>300000</v>
      </c>
      <c r="E371" s="56">
        <v>300000</v>
      </c>
      <c r="F371" s="56">
        <v>19657.93</v>
      </c>
      <c r="G371" s="56">
        <v>61392.15</v>
      </c>
      <c r="H371" s="56">
        <v>0</v>
      </c>
      <c r="I371" s="56">
        <f t="shared" si="43"/>
        <v>61392.15</v>
      </c>
      <c r="J371" s="56">
        <f t="shared" si="44"/>
        <v>238607.85</v>
      </c>
      <c r="K371" s="57">
        <f t="shared" si="45"/>
        <v>0.7953595</v>
      </c>
      <c r="L371" s="57">
        <f t="shared" si="46"/>
        <v>-0.9344735666666667</v>
      </c>
      <c r="M371" s="57">
        <f t="shared" si="47"/>
        <v>-0.59071899999999999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338</v>
      </c>
      <c r="C372" s="51" t="s">
        <v>339</v>
      </c>
      <c r="D372" s="56">
        <v>300000</v>
      </c>
      <c r="E372" s="56">
        <v>300000</v>
      </c>
      <c r="F372" s="56">
        <v>0</v>
      </c>
      <c r="G372" s="56">
        <v>114719.53</v>
      </c>
      <c r="H372" s="56">
        <v>2509</v>
      </c>
      <c r="I372" s="56">
        <f t="shared" si="43"/>
        <v>117228.53</v>
      </c>
      <c r="J372" s="56">
        <f t="shared" si="44"/>
        <v>182771.47</v>
      </c>
      <c r="K372" s="57">
        <f t="shared" si="45"/>
        <v>0.60923823333333338</v>
      </c>
      <c r="L372" s="57">
        <f t="shared" si="46"/>
        <v>-1</v>
      </c>
      <c r="M372" s="57">
        <f t="shared" si="47"/>
        <v>-0.23520313333333334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340</v>
      </c>
      <c r="C373" s="51" t="s">
        <v>341</v>
      </c>
      <c r="D373" s="56">
        <v>300000</v>
      </c>
      <c r="E373" s="56">
        <v>300000</v>
      </c>
      <c r="F373" s="56">
        <v>0</v>
      </c>
      <c r="G373" s="56">
        <v>66387.149999999994</v>
      </c>
      <c r="H373" s="56">
        <v>312</v>
      </c>
      <c r="I373" s="56">
        <f t="shared" si="43"/>
        <v>66699.149999999994</v>
      </c>
      <c r="J373" s="56">
        <f t="shared" si="44"/>
        <v>233300.85</v>
      </c>
      <c r="K373" s="57">
        <f t="shared" si="45"/>
        <v>0.77766950000000001</v>
      </c>
      <c r="L373" s="57">
        <f t="shared" si="46"/>
        <v>-1</v>
      </c>
      <c r="M373" s="57">
        <f t="shared" si="47"/>
        <v>-0.557419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342</v>
      </c>
      <c r="C374" s="51" t="s">
        <v>343</v>
      </c>
      <c r="D374" s="56">
        <v>300000</v>
      </c>
      <c r="E374" s="56">
        <v>300000</v>
      </c>
      <c r="F374" s="56">
        <v>0</v>
      </c>
      <c r="G374" s="56">
        <v>85266.32</v>
      </c>
      <c r="H374" s="56">
        <v>10264</v>
      </c>
      <c r="I374" s="56">
        <f t="shared" si="43"/>
        <v>95530.32</v>
      </c>
      <c r="J374" s="56">
        <f t="shared" si="44"/>
        <v>204469.68</v>
      </c>
      <c r="K374" s="57">
        <f t="shared" si="45"/>
        <v>0.68156559999999999</v>
      </c>
      <c r="L374" s="57">
        <f t="shared" si="46"/>
        <v>-1</v>
      </c>
      <c r="M374" s="57">
        <f t="shared" si="47"/>
        <v>-0.43155786666666662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344</v>
      </c>
      <c r="C375" s="51" t="s">
        <v>345</v>
      </c>
      <c r="D375" s="56">
        <v>300000</v>
      </c>
      <c r="E375" s="56">
        <v>300000</v>
      </c>
      <c r="F375" s="56">
        <v>0</v>
      </c>
      <c r="G375" s="56">
        <v>35004</v>
      </c>
      <c r="H375" s="56">
        <v>3430</v>
      </c>
      <c r="I375" s="56">
        <f t="shared" si="43"/>
        <v>38434</v>
      </c>
      <c r="J375" s="56">
        <f t="shared" si="44"/>
        <v>261566</v>
      </c>
      <c r="K375" s="57">
        <f t="shared" si="45"/>
        <v>0.8718866666666667</v>
      </c>
      <c r="L375" s="57">
        <f t="shared" si="46"/>
        <v>-1</v>
      </c>
      <c r="M375" s="57">
        <f t="shared" si="47"/>
        <v>-0.76663999999999999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346</v>
      </c>
      <c r="C376" s="51" t="s">
        <v>347</v>
      </c>
      <c r="D376" s="56">
        <v>2170000</v>
      </c>
      <c r="E376" s="56">
        <v>2170000</v>
      </c>
      <c r="F376" s="56">
        <v>185690</v>
      </c>
      <c r="G376" s="56">
        <v>185690</v>
      </c>
      <c r="H376" s="56">
        <v>164260</v>
      </c>
      <c r="I376" s="56">
        <f t="shared" si="43"/>
        <v>349950</v>
      </c>
      <c r="J376" s="56">
        <f t="shared" si="44"/>
        <v>1820050</v>
      </c>
      <c r="K376" s="57">
        <f t="shared" si="45"/>
        <v>0.83873271889400924</v>
      </c>
      <c r="L376" s="57">
        <f t="shared" si="46"/>
        <v>-0.91442857142857148</v>
      </c>
      <c r="M376" s="57">
        <f t="shared" si="47"/>
        <v>-0.82885714285714285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348</v>
      </c>
      <c r="C377" s="51" t="s">
        <v>349</v>
      </c>
      <c r="D377" s="56">
        <v>25000000</v>
      </c>
      <c r="E377" s="56">
        <v>7915615</v>
      </c>
      <c r="F377" s="56">
        <v>122022</v>
      </c>
      <c r="G377" s="56">
        <v>1964965.11</v>
      </c>
      <c r="H377" s="56">
        <v>521188.08</v>
      </c>
      <c r="I377" s="56">
        <f t="shared" si="43"/>
        <v>2486153.19</v>
      </c>
      <c r="J377" s="56">
        <f t="shared" si="44"/>
        <v>5429461.8100000005</v>
      </c>
      <c r="K377" s="57">
        <f t="shared" si="45"/>
        <v>0.68591787372175128</v>
      </c>
      <c r="L377" s="57">
        <f t="shared" si="46"/>
        <v>-0.98458464692888681</v>
      </c>
      <c r="M377" s="57">
        <f t="shared" si="47"/>
        <v>-0.50352180847603123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350</v>
      </c>
      <c r="C378" s="51" t="s">
        <v>351</v>
      </c>
      <c r="D378" s="56">
        <v>3500000</v>
      </c>
      <c r="E378" s="56">
        <v>3500000</v>
      </c>
      <c r="F378" s="56">
        <v>0</v>
      </c>
      <c r="G378" s="56">
        <v>99232</v>
      </c>
      <c r="H378" s="56">
        <v>11777.06</v>
      </c>
      <c r="I378" s="56">
        <f t="shared" si="43"/>
        <v>111009.06</v>
      </c>
      <c r="J378" s="56">
        <f t="shared" si="44"/>
        <v>3388990.94</v>
      </c>
      <c r="K378" s="57">
        <f t="shared" si="45"/>
        <v>0.96828312571428565</v>
      </c>
      <c r="L378" s="57">
        <f t="shared" si="46"/>
        <v>-1</v>
      </c>
      <c r="M378" s="57">
        <f t="shared" si="47"/>
        <v>-0.94329600000000002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352</v>
      </c>
      <c r="C379" s="51" t="s">
        <v>353</v>
      </c>
      <c r="D379" s="56">
        <v>1500000</v>
      </c>
      <c r="E379" s="56">
        <v>1500000</v>
      </c>
      <c r="F379" s="56">
        <v>0</v>
      </c>
      <c r="G379" s="56">
        <v>0</v>
      </c>
      <c r="H379" s="56">
        <v>0</v>
      </c>
      <c r="I379" s="56">
        <f t="shared" si="43"/>
        <v>0</v>
      </c>
      <c r="J379" s="56">
        <f t="shared" si="44"/>
        <v>1500000</v>
      </c>
      <c r="K379" s="57">
        <f t="shared" si="45"/>
        <v>1</v>
      </c>
      <c r="L379" s="57">
        <f t="shared" si="46"/>
        <v>-1</v>
      </c>
      <c r="M379" s="57">
        <f t="shared" si="47"/>
        <v>-1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354</v>
      </c>
      <c r="C380" s="51" t="s">
        <v>355</v>
      </c>
      <c r="D380" s="56">
        <v>3500000</v>
      </c>
      <c r="E380" s="56">
        <v>3500000</v>
      </c>
      <c r="F380" s="56">
        <v>0</v>
      </c>
      <c r="G380" s="56">
        <v>133395</v>
      </c>
      <c r="H380" s="56">
        <v>0</v>
      </c>
      <c r="I380" s="56">
        <f t="shared" si="43"/>
        <v>133395</v>
      </c>
      <c r="J380" s="56">
        <f t="shared" si="44"/>
        <v>3366605</v>
      </c>
      <c r="K380" s="57">
        <f t="shared" si="45"/>
        <v>0.96188714285714283</v>
      </c>
      <c r="L380" s="57">
        <f t="shared" si="46"/>
        <v>-1</v>
      </c>
      <c r="M380" s="57">
        <f t="shared" si="47"/>
        <v>-0.92377428571428566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356</v>
      </c>
      <c r="C381" s="51" t="s">
        <v>357</v>
      </c>
      <c r="D381" s="56">
        <v>8000000</v>
      </c>
      <c r="E381" s="56">
        <v>8000000</v>
      </c>
      <c r="F381" s="56">
        <v>459780.98</v>
      </c>
      <c r="G381" s="56">
        <v>4527173.03</v>
      </c>
      <c r="H381" s="56">
        <v>3076466.34</v>
      </c>
      <c r="I381" s="56">
        <f t="shared" si="43"/>
        <v>7603639.3700000001</v>
      </c>
      <c r="J381" s="56">
        <f t="shared" si="44"/>
        <v>396360.62999999989</v>
      </c>
      <c r="K381" s="57">
        <f t="shared" si="45"/>
        <v>4.9545078749999985E-2</v>
      </c>
      <c r="L381" s="57">
        <f t="shared" si="46"/>
        <v>-0.94252737749999993</v>
      </c>
      <c r="M381" s="57">
        <f t="shared" si="47"/>
        <v>0.13179325750000007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358</v>
      </c>
      <c r="C382" s="51" t="s">
        <v>359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3"/>
        <v>0</v>
      </c>
      <c r="J382" s="56">
        <f t="shared" si="44"/>
        <v>0</v>
      </c>
      <c r="K382" s="57" t="str">
        <f t="shared" si="45"/>
        <v>NA</v>
      </c>
      <c r="L382" s="57" t="str">
        <f t="shared" si="46"/>
        <v>NA</v>
      </c>
      <c r="M382" s="57" t="str">
        <f t="shared" si="47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360</v>
      </c>
      <c r="C383" s="51" t="s">
        <v>361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33"/>
        <v>0</v>
      </c>
      <c r="J383" s="56">
        <f t="shared" si="34"/>
        <v>0</v>
      </c>
      <c r="K383" s="57" t="str">
        <f t="shared" si="35"/>
        <v>NA</v>
      </c>
      <c r="L383" s="57" t="str">
        <f t="shared" si="36"/>
        <v>NA</v>
      </c>
      <c r="M383" s="57" t="str">
        <f t="shared" si="37"/>
        <v>NA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362</v>
      </c>
      <c r="C384" s="51" t="s">
        <v>363</v>
      </c>
      <c r="D384" s="56">
        <v>500000</v>
      </c>
      <c r="E384" s="56">
        <v>500000</v>
      </c>
      <c r="F384" s="56">
        <v>0</v>
      </c>
      <c r="G384" s="56">
        <v>0</v>
      </c>
      <c r="H384" s="56">
        <v>0</v>
      </c>
      <c r="I384" s="56">
        <f t="shared" si="33"/>
        <v>0</v>
      </c>
      <c r="J384" s="56">
        <f t="shared" si="34"/>
        <v>500000</v>
      </c>
      <c r="K384" s="57">
        <f t="shared" si="35"/>
        <v>1</v>
      </c>
      <c r="L384" s="57">
        <f t="shared" si="36"/>
        <v>-1</v>
      </c>
      <c r="M384" s="57">
        <f t="shared" si="37"/>
        <v>-1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241</v>
      </c>
      <c r="C385" s="51" t="s">
        <v>242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33"/>
        <v>0</v>
      </c>
      <c r="J385" s="56">
        <f t="shared" si="34"/>
        <v>0</v>
      </c>
      <c r="K385" s="57" t="str">
        <f t="shared" si="35"/>
        <v>NA</v>
      </c>
      <c r="L385" s="57" t="str">
        <f t="shared" si="36"/>
        <v>NA</v>
      </c>
      <c r="M385" s="57" t="str">
        <f t="shared" si="37"/>
        <v>NA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168</v>
      </c>
      <c r="C386" s="51" t="s">
        <v>169</v>
      </c>
      <c r="D386" s="56">
        <v>166770</v>
      </c>
      <c r="E386" s="56">
        <v>166770</v>
      </c>
      <c r="F386" s="56">
        <v>1425</v>
      </c>
      <c r="G386" s="56">
        <v>27465</v>
      </c>
      <c r="H386" s="56">
        <v>61300</v>
      </c>
      <c r="I386" s="56">
        <f t="shared" si="33"/>
        <v>88765</v>
      </c>
      <c r="J386" s="56">
        <f t="shared" si="34"/>
        <v>78005</v>
      </c>
      <c r="K386" s="57">
        <f t="shared" si="35"/>
        <v>0.46774000119925646</v>
      </c>
      <c r="L386" s="57">
        <f t="shared" si="36"/>
        <v>-0.99145529771541641</v>
      </c>
      <c r="M386" s="57">
        <f t="shared" si="37"/>
        <v>-0.6706242129879475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170</v>
      </c>
      <c r="C387" s="51" t="s">
        <v>171</v>
      </c>
      <c r="D387" s="56">
        <v>2202500</v>
      </c>
      <c r="E387" s="56">
        <v>2202500</v>
      </c>
      <c r="F387" s="56">
        <v>46486.8</v>
      </c>
      <c r="G387" s="56">
        <v>743051.28</v>
      </c>
      <c r="H387" s="56">
        <v>341991.04</v>
      </c>
      <c r="I387" s="56">
        <f t="shared" si="33"/>
        <v>1085042.32</v>
      </c>
      <c r="J387" s="56">
        <f t="shared" si="34"/>
        <v>1117457.68</v>
      </c>
      <c r="K387" s="57">
        <f t="shared" si="35"/>
        <v>0.50735876503972754</v>
      </c>
      <c r="L387" s="57">
        <f t="shared" si="36"/>
        <v>-0.97889362088535758</v>
      </c>
      <c r="M387" s="57">
        <f t="shared" si="37"/>
        <v>-0.32526558002270145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243</v>
      </c>
      <c r="C388" s="51" t="s">
        <v>244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33"/>
        <v>0</v>
      </c>
      <c r="J388" s="56">
        <f t="shared" si="34"/>
        <v>0</v>
      </c>
      <c r="K388" s="57" t="str">
        <f t="shared" si="35"/>
        <v>NA</v>
      </c>
      <c r="L388" s="57" t="str">
        <f t="shared" si="36"/>
        <v>NA</v>
      </c>
      <c r="M388" s="57" t="str">
        <f t="shared" si="37"/>
        <v>NA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364</v>
      </c>
      <c r="C389" s="51" t="s">
        <v>365</v>
      </c>
      <c r="D389" s="56">
        <v>1433934</v>
      </c>
      <c r="E389" s="56">
        <v>3883934</v>
      </c>
      <c r="F389" s="56">
        <v>0</v>
      </c>
      <c r="G389" s="56">
        <v>1690665.58</v>
      </c>
      <c r="H389" s="56">
        <v>476135.5</v>
      </c>
      <c r="I389" s="56">
        <f t="shared" si="33"/>
        <v>2166801.08</v>
      </c>
      <c r="J389" s="56">
        <f t="shared" si="34"/>
        <v>1717132.92</v>
      </c>
      <c r="K389" s="57">
        <f t="shared" si="35"/>
        <v>0.4421117660598764</v>
      </c>
      <c r="L389" s="57">
        <f t="shared" si="36"/>
        <v>-1</v>
      </c>
      <c r="M389" s="57">
        <f t="shared" si="37"/>
        <v>-0.12940560781928834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280</v>
      </c>
      <c r="C390" s="51" t="s">
        <v>281</v>
      </c>
      <c r="D390" s="56">
        <v>2598922.4900000002</v>
      </c>
      <c r="E390" s="56">
        <v>3163922.49</v>
      </c>
      <c r="F390" s="56">
        <v>0</v>
      </c>
      <c r="G390" s="56">
        <v>3114746.64</v>
      </c>
      <c r="H390" s="56">
        <v>31580</v>
      </c>
      <c r="I390" s="56">
        <f t="shared" si="33"/>
        <v>3146326.64</v>
      </c>
      <c r="J390" s="56">
        <f t="shared" si="34"/>
        <v>17595.850000000093</v>
      </c>
      <c r="K390" s="57">
        <f t="shared" si="35"/>
        <v>5.5614036233865172E-3</v>
      </c>
      <c r="L390" s="57">
        <f t="shared" si="36"/>
        <v>-1</v>
      </c>
      <c r="M390" s="57">
        <f t="shared" si="37"/>
        <v>0.96891463039601833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172</v>
      </c>
      <c r="C391" s="51" t="s">
        <v>173</v>
      </c>
      <c r="D391" s="56">
        <v>35820</v>
      </c>
      <c r="E391" s="56">
        <v>33320</v>
      </c>
      <c r="F391" s="56">
        <v>283.2</v>
      </c>
      <c r="G391" s="56">
        <v>1845.25</v>
      </c>
      <c r="H391" s="56">
        <v>15.55</v>
      </c>
      <c r="I391" s="56">
        <f t="shared" si="33"/>
        <v>1860.8</v>
      </c>
      <c r="J391" s="56">
        <f t="shared" si="34"/>
        <v>31459.200000000001</v>
      </c>
      <c r="K391" s="57">
        <f t="shared" si="35"/>
        <v>0.9441536614645859</v>
      </c>
      <c r="L391" s="57">
        <f t="shared" si="36"/>
        <v>-0.99150060024009612</v>
      </c>
      <c r="M391" s="57">
        <f t="shared" si="37"/>
        <v>-0.88924069627851143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174</v>
      </c>
      <c r="C392" s="51" t="s">
        <v>175</v>
      </c>
      <c r="D392" s="56">
        <v>0</v>
      </c>
      <c r="E392" s="56">
        <v>23385</v>
      </c>
      <c r="F392" s="56">
        <v>0</v>
      </c>
      <c r="G392" s="56">
        <v>1300</v>
      </c>
      <c r="H392" s="56">
        <v>0</v>
      </c>
      <c r="I392" s="56">
        <f t="shared" si="33"/>
        <v>1300</v>
      </c>
      <c r="J392" s="56">
        <f t="shared" si="34"/>
        <v>22085</v>
      </c>
      <c r="K392" s="57">
        <f t="shared" si="35"/>
        <v>0.9444088090656404</v>
      </c>
      <c r="L392" s="57">
        <f t="shared" si="36"/>
        <v>-1</v>
      </c>
      <c r="M392" s="57">
        <f t="shared" si="37"/>
        <v>-0.88881761813128068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180</v>
      </c>
      <c r="C393" s="51" t="s">
        <v>181</v>
      </c>
      <c r="D393" s="56">
        <v>380000</v>
      </c>
      <c r="E393" s="56">
        <v>430000</v>
      </c>
      <c r="F393" s="56">
        <v>3640.46</v>
      </c>
      <c r="G393" s="56">
        <v>55459.520000000004</v>
      </c>
      <c r="H393" s="56">
        <v>0</v>
      </c>
      <c r="I393" s="56">
        <f t="shared" si="33"/>
        <v>55459.520000000004</v>
      </c>
      <c r="J393" s="56">
        <f t="shared" si="34"/>
        <v>374540.48</v>
      </c>
      <c r="K393" s="57">
        <f t="shared" si="35"/>
        <v>0.87102437209302319</v>
      </c>
      <c r="L393" s="57">
        <f t="shared" si="36"/>
        <v>-0.99153381395348827</v>
      </c>
      <c r="M393" s="57">
        <f t="shared" si="37"/>
        <v>-0.74204874418604638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182</v>
      </c>
      <c r="C394" s="51" t="s">
        <v>183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33"/>
        <v>0</v>
      </c>
      <c r="J394" s="56">
        <f t="shared" si="34"/>
        <v>0</v>
      </c>
      <c r="K394" s="57" t="str">
        <f t="shared" si="35"/>
        <v>NA</v>
      </c>
      <c r="L394" s="57" t="str">
        <f t="shared" si="36"/>
        <v>NA</v>
      </c>
      <c r="M394" s="57" t="str">
        <f t="shared" si="37"/>
        <v>NA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184</v>
      </c>
      <c r="C395" s="51" t="s">
        <v>185</v>
      </c>
      <c r="D395" s="56">
        <v>90000</v>
      </c>
      <c r="E395" s="56">
        <v>90000</v>
      </c>
      <c r="F395" s="56">
        <v>0</v>
      </c>
      <c r="G395" s="56">
        <v>0</v>
      </c>
      <c r="H395" s="56">
        <v>0</v>
      </c>
      <c r="I395" s="56">
        <f t="shared" si="33"/>
        <v>0</v>
      </c>
      <c r="J395" s="56">
        <f t="shared" si="34"/>
        <v>90000</v>
      </c>
      <c r="K395" s="57">
        <f t="shared" si="35"/>
        <v>1</v>
      </c>
      <c r="L395" s="57">
        <f t="shared" si="36"/>
        <v>-1</v>
      </c>
      <c r="M395" s="57">
        <f t="shared" si="37"/>
        <v>-1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186</v>
      </c>
      <c r="C396" s="51" t="s">
        <v>187</v>
      </c>
      <c r="D396" s="56">
        <v>4702300</v>
      </c>
      <c r="E396" s="56">
        <v>4717000</v>
      </c>
      <c r="F396" s="56">
        <v>254657.02000000002</v>
      </c>
      <c r="G396" s="56">
        <v>1417224.68</v>
      </c>
      <c r="H396" s="56">
        <v>826974.63</v>
      </c>
      <c r="I396" s="56">
        <f t="shared" si="33"/>
        <v>2244199.31</v>
      </c>
      <c r="J396" s="56">
        <f t="shared" si="34"/>
        <v>2472800.69</v>
      </c>
      <c r="K396" s="57">
        <f t="shared" si="35"/>
        <v>0.52423164935340261</v>
      </c>
      <c r="L396" s="57">
        <f t="shared" si="36"/>
        <v>-0.94601292770828926</v>
      </c>
      <c r="M396" s="57">
        <f t="shared" si="37"/>
        <v>-0.39909913928344287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189</v>
      </c>
      <c r="C397" s="51" t="s">
        <v>190</v>
      </c>
      <c r="D397" s="56">
        <v>47700</v>
      </c>
      <c r="E397" s="56">
        <v>47200</v>
      </c>
      <c r="F397" s="56">
        <v>0</v>
      </c>
      <c r="G397" s="56">
        <v>2643.52</v>
      </c>
      <c r="H397" s="56">
        <v>4957.58</v>
      </c>
      <c r="I397" s="56">
        <f t="shared" si="33"/>
        <v>7601.1</v>
      </c>
      <c r="J397" s="56">
        <f t="shared" si="34"/>
        <v>39598.9</v>
      </c>
      <c r="K397" s="57">
        <f t="shared" si="35"/>
        <v>0.83895974576271193</v>
      </c>
      <c r="L397" s="57">
        <f t="shared" si="36"/>
        <v>-1</v>
      </c>
      <c r="M397" s="57">
        <f t="shared" si="37"/>
        <v>-0.88798644067796606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191</v>
      </c>
      <c r="C398" s="51" t="s">
        <v>192</v>
      </c>
      <c r="D398" s="56">
        <v>40770</v>
      </c>
      <c r="E398" s="56">
        <v>437770</v>
      </c>
      <c r="F398" s="56">
        <v>0</v>
      </c>
      <c r="G398" s="56">
        <v>397000</v>
      </c>
      <c r="H398" s="56">
        <v>0</v>
      </c>
      <c r="I398" s="56">
        <f t="shared" si="33"/>
        <v>397000</v>
      </c>
      <c r="J398" s="56">
        <f t="shared" si="34"/>
        <v>40770</v>
      </c>
      <c r="K398" s="57">
        <f t="shared" si="35"/>
        <v>9.3131096237750413E-2</v>
      </c>
      <c r="L398" s="57">
        <f t="shared" si="36"/>
        <v>-1</v>
      </c>
      <c r="M398" s="57">
        <f t="shared" si="37"/>
        <v>0.8137378075244992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193</v>
      </c>
      <c r="C399" s="51" t="s">
        <v>194</v>
      </c>
      <c r="D399" s="56">
        <v>3929500</v>
      </c>
      <c r="E399" s="56">
        <v>4529500</v>
      </c>
      <c r="F399" s="56">
        <v>106462.51</v>
      </c>
      <c r="G399" s="56">
        <v>2994262.09</v>
      </c>
      <c r="H399" s="56">
        <v>1148427.3500000001</v>
      </c>
      <c r="I399" s="56">
        <f t="shared" si="33"/>
        <v>4142689.44</v>
      </c>
      <c r="J399" s="56">
        <f t="shared" si="34"/>
        <v>386810.56000000006</v>
      </c>
      <c r="K399" s="57">
        <f t="shared" si="35"/>
        <v>8.5398070427199477E-2</v>
      </c>
      <c r="L399" s="57">
        <f t="shared" si="36"/>
        <v>-0.97649574787504145</v>
      </c>
      <c r="M399" s="57">
        <f t="shared" si="37"/>
        <v>0.32211594657246928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197</v>
      </c>
      <c r="C400" s="51" t="s">
        <v>198</v>
      </c>
      <c r="D400" s="56">
        <v>40500</v>
      </c>
      <c r="E400" s="56">
        <v>42300</v>
      </c>
      <c r="F400" s="56">
        <v>3477.8599999999997</v>
      </c>
      <c r="G400" s="56">
        <v>15982.29</v>
      </c>
      <c r="H400" s="56">
        <v>5824.98</v>
      </c>
      <c r="I400" s="56">
        <f t="shared" si="33"/>
        <v>21807.27</v>
      </c>
      <c r="J400" s="56">
        <f t="shared" si="34"/>
        <v>20492.73</v>
      </c>
      <c r="K400" s="57">
        <f t="shared" si="35"/>
        <v>0.48446170212765954</v>
      </c>
      <c r="L400" s="57">
        <f t="shared" si="36"/>
        <v>-0.91778108747044918</v>
      </c>
      <c r="M400" s="57">
        <f t="shared" si="37"/>
        <v>-0.24433617021276591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261</v>
      </c>
      <c r="C401" s="51" t="s">
        <v>262</v>
      </c>
      <c r="D401" s="56">
        <v>22500000</v>
      </c>
      <c r="E401" s="56">
        <v>22500000</v>
      </c>
      <c r="F401" s="56">
        <v>1372754.66</v>
      </c>
      <c r="G401" s="56">
        <v>10090841.51</v>
      </c>
      <c r="H401" s="56">
        <v>9102447.3399999999</v>
      </c>
      <c r="I401" s="56">
        <f t="shared" si="33"/>
        <v>19193288.850000001</v>
      </c>
      <c r="J401" s="56">
        <f t="shared" si="34"/>
        <v>3306711.1499999985</v>
      </c>
      <c r="K401" s="57">
        <f t="shared" si="35"/>
        <v>0.14696493999999993</v>
      </c>
      <c r="L401" s="57">
        <f t="shared" si="36"/>
        <v>-0.93898868177777772</v>
      </c>
      <c r="M401" s="57">
        <f t="shared" si="37"/>
        <v>-0.10303631022222225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366</v>
      </c>
      <c r="C402" s="51" t="s">
        <v>367</v>
      </c>
      <c r="D402" s="56">
        <v>2500000</v>
      </c>
      <c r="E402" s="56">
        <v>2500000</v>
      </c>
      <c r="F402" s="56">
        <v>0</v>
      </c>
      <c r="G402" s="56">
        <v>712893.43999999994</v>
      </c>
      <c r="H402" s="56">
        <v>1487106.56</v>
      </c>
      <c r="I402" s="56">
        <f t="shared" si="33"/>
        <v>2200000</v>
      </c>
      <c r="J402" s="56">
        <f t="shared" si="34"/>
        <v>300000</v>
      </c>
      <c r="K402" s="57">
        <f t="shared" si="35"/>
        <v>0.12</v>
      </c>
      <c r="L402" s="57">
        <f t="shared" si="36"/>
        <v>-1</v>
      </c>
      <c r="M402" s="57">
        <f t="shared" si="37"/>
        <v>-0.42968524800000002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368</v>
      </c>
      <c r="C403" s="51" t="s">
        <v>369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33"/>
        <v>0</v>
      </c>
      <c r="J403" s="56">
        <f t="shared" si="34"/>
        <v>0</v>
      </c>
      <c r="K403" s="57" t="str">
        <f t="shared" si="35"/>
        <v>NA</v>
      </c>
      <c r="L403" s="57" t="str">
        <f t="shared" si="36"/>
        <v>NA</v>
      </c>
      <c r="M403" s="57" t="str">
        <f t="shared" si="37"/>
        <v>NA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205</v>
      </c>
      <c r="C404" s="51" t="s">
        <v>206</v>
      </c>
      <c r="D404" s="56">
        <v>9000</v>
      </c>
      <c r="E404" s="56">
        <v>9000</v>
      </c>
      <c r="F404" s="56">
        <v>0</v>
      </c>
      <c r="G404" s="56">
        <v>0</v>
      </c>
      <c r="H404" s="56">
        <v>0</v>
      </c>
      <c r="I404" s="56">
        <f t="shared" si="33"/>
        <v>0</v>
      </c>
      <c r="J404" s="56">
        <f t="shared" si="34"/>
        <v>9000</v>
      </c>
      <c r="K404" s="57">
        <f t="shared" si="35"/>
        <v>1</v>
      </c>
      <c r="L404" s="57">
        <f t="shared" si="36"/>
        <v>-1</v>
      </c>
      <c r="M404" s="57">
        <f t="shared" si="37"/>
        <v>-1</v>
      </c>
      <c r="R404" s="53"/>
      <c r="S404" s="53"/>
      <c r="T404" s="53"/>
      <c r="U404" s="53"/>
      <c r="V404" s="53"/>
    </row>
    <row r="405" spans="1:22" s="51" customFormat="1" x14ac:dyDescent="0.2">
      <c r="B405" s="66" t="s">
        <v>370</v>
      </c>
      <c r="C405" s="51" t="s">
        <v>371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33"/>
        <v>0</v>
      </c>
      <c r="J405" s="56">
        <f t="shared" si="34"/>
        <v>0</v>
      </c>
      <c r="K405" s="57" t="str">
        <f t="shared" si="35"/>
        <v>NA</v>
      </c>
      <c r="L405" s="57" t="str">
        <f t="shared" si="36"/>
        <v>NA</v>
      </c>
      <c r="M405" s="57" t="str">
        <f t="shared" si="37"/>
        <v>NA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207</v>
      </c>
      <c r="C406" s="51" t="s">
        <v>208</v>
      </c>
      <c r="D406" s="56">
        <v>2225000</v>
      </c>
      <c r="E406" s="56">
        <v>2975000</v>
      </c>
      <c r="F406" s="56">
        <v>48544.1</v>
      </c>
      <c r="G406" s="56">
        <v>284325.45</v>
      </c>
      <c r="H406" s="56">
        <v>265641.40000000002</v>
      </c>
      <c r="I406" s="56">
        <f t="shared" si="33"/>
        <v>549966.85000000009</v>
      </c>
      <c r="J406" s="56">
        <f t="shared" si="34"/>
        <v>2425033.15</v>
      </c>
      <c r="K406" s="57">
        <f t="shared" si="35"/>
        <v>0.81513719327731093</v>
      </c>
      <c r="L406" s="57">
        <f t="shared" si="36"/>
        <v>-0.98368265546218481</v>
      </c>
      <c r="M406" s="57">
        <f t="shared" si="37"/>
        <v>-0.80885684033613447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209</v>
      </c>
      <c r="C407" s="51" t="s">
        <v>210</v>
      </c>
      <c r="D407" s="56">
        <v>0</v>
      </c>
      <c r="E407" s="56">
        <v>5589874</v>
      </c>
      <c r="F407" s="56">
        <v>70428.25</v>
      </c>
      <c r="G407" s="56">
        <v>497148.38</v>
      </c>
      <c r="H407" s="56">
        <v>152476.49</v>
      </c>
      <c r="I407" s="56">
        <f t="shared" si="33"/>
        <v>649624.87</v>
      </c>
      <c r="J407" s="56">
        <f t="shared" si="34"/>
        <v>4940249.13</v>
      </c>
      <c r="K407" s="57">
        <f t="shared" si="35"/>
        <v>0.88378541806130151</v>
      </c>
      <c r="L407" s="57">
        <f t="shared" si="36"/>
        <v>-0.98740074463216876</v>
      </c>
      <c r="M407" s="57">
        <f t="shared" si="37"/>
        <v>-0.82212537169889699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211</v>
      </c>
      <c r="C408" s="51" t="s">
        <v>212</v>
      </c>
      <c r="D408" s="56">
        <v>6628000</v>
      </c>
      <c r="E408" s="56">
        <v>8724126</v>
      </c>
      <c r="F408" s="56">
        <v>99224.61</v>
      </c>
      <c r="G408" s="56">
        <v>992244.27</v>
      </c>
      <c r="H408" s="56">
        <v>1292479.93</v>
      </c>
      <c r="I408" s="56">
        <f t="shared" si="33"/>
        <v>2284724.2000000002</v>
      </c>
      <c r="J408" s="56">
        <f t="shared" si="34"/>
        <v>6439401.7999999998</v>
      </c>
      <c r="K408" s="57">
        <f t="shared" si="35"/>
        <v>0.73811425923926355</v>
      </c>
      <c r="L408" s="57">
        <f t="shared" si="36"/>
        <v>-0.98862641254837458</v>
      </c>
      <c r="M408" s="57">
        <f t="shared" si="37"/>
        <v>-0.77252867049375495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372</v>
      </c>
      <c r="C409" s="51" t="s">
        <v>373</v>
      </c>
      <c r="D409" s="56">
        <v>450000</v>
      </c>
      <c r="E409" s="56">
        <v>450000</v>
      </c>
      <c r="F409" s="56">
        <v>0</v>
      </c>
      <c r="G409" s="56">
        <v>0</v>
      </c>
      <c r="H409" s="56">
        <v>0</v>
      </c>
      <c r="I409" s="56">
        <f t="shared" si="33"/>
        <v>0</v>
      </c>
      <c r="J409" s="56">
        <f t="shared" si="34"/>
        <v>450000</v>
      </c>
      <c r="K409" s="57">
        <f t="shared" si="35"/>
        <v>1</v>
      </c>
      <c r="L409" s="57">
        <f t="shared" si="36"/>
        <v>-1</v>
      </c>
      <c r="M409" s="57">
        <f t="shared" si="37"/>
        <v>-1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374</v>
      </c>
      <c r="C410" s="51" t="s">
        <v>375</v>
      </c>
      <c r="D410" s="56">
        <v>450000</v>
      </c>
      <c r="E410" s="56">
        <v>450000</v>
      </c>
      <c r="F410" s="56">
        <v>0</v>
      </c>
      <c r="G410" s="56">
        <v>12696.45</v>
      </c>
      <c r="H410" s="56">
        <v>27545</v>
      </c>
      <c r="I410" s="56">
        <f t="shared" si="33"/>
        <v>40241.449999999997</v>
      </c>
      <c r="J410" s="56">
        <f t="shared" si="34"/>
        <v>409758.55</v>
      </c>
      <c r="K410" s="57">
        <f t="shared" si="35"/>
        <v>0.91057455555555555</v>
      </c>
      <c r="L410" s="57">
        <f t="shared" si="36"/>
        <v>-1</v>
      </c>
      <c r="M410" s="57">
        <f t="shared" si="37"/>
        <v>-0.94357133333333332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213</v>
      </c>
      <c r="C411" s="51" t="s">
        <v>214</v>
      </c>
      <c r="D411" s="56">
        <v>2880000</v>
      </c>
      <c r="E411" s="56">
        <v>1885165</v>
      </c>
      <c r="F411" s="56">
        <v>0</v>
      </c>
      <c r="G411" s="56">
        <v>48239.96</v>
      </c>
      <c r="H411" s="56">
        <v>864561</v>
      </c>
      <c r="I411" s="56">
        <f t="shared" si="33"/>
        <v>912800.96</v>
      </c>
      <c r="J411" s="56">
        <f t="shared" si="34"/>
        <v>972364.04</v>
      </c>
      <c r="K411" s="57">
        <f t="shared" si="35"/>
        <v>0.51579784262915984</v>
      </c>
      <c r="L411" s="57">
        <f t="shared" si="36"/>
        <v>-1</v>
      </c>
      <c r="M411" s="57">
        <f t="shared" si="37"/>
        <v>-0.94882149838343066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215</v>
      </c>
      <c r="C412" s="51" t="s">
        <v>216</v>
      </c>
      <c r="D412" s="56">
        <v>148500</v>
      </c>
      <c r="E412" s="56">
        <v>147500</v>
      </c>
      <c r="F412" s="56">
        <v>53.04</v>
      </c>
      <c r="G412" s="56">
        <v>21885.83</v>
      </c>
      <c r="H412" s="56">
        <v>41776.660000000003</v>
      </c>
      <c r="I412" s="56">
        <f t="shared" si="33"/>
        <v>63662.490000000005</v>
      </c>
      <c r="J412" s="56">
        <f t="shared" si="34"/>
        <v>83837.509999999995</v>
      </c>
      <c r="K412" s="57">
        <f t="shared" si="35"/>
        <v>0.56838989830508468</v>
      </c>
      <c r="L412" s="57">
        <f t="shared" si="36"/>
        <v>-0.99964040677966093</v>
      </c>
      <c r="M412" s="57">
        <f t="shared" si="37"/>
        <v>-0.70324298305084743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217</v>
      </c>
      <c r="C413" s="51" t="s">
        <v>218</v>
      </c>
      <c r="D413" s="56">
        <v>900000</v>
      </c>
      <c r="E413" s="56">
        <v>900000</v>
      </c>
      <c r="F413" s="56">
        <v>0</v>
      </c>
      <c r="G413" s="56">
        <v>0</v>
      </c>
      <c r="H413" s="56">
        <v>0</v>
      </c>
      <c r="I413" s="56">
        <f t="shared" si="33"/>
        <v>0</v>
      </c>
      <c r="J413" s="56">
        <f t="shared" si="34"/>
        <v>900000</v>
      </c>
      <c r="K413" s="57">
        <f t="shared" si="35"/>
        <v>1</v>
      </c>
      <c r="L413" s="57">
        <f t="shared" si="36"/>
        <v>-1</v>
      </c>
      <c r="M413" s="57">
        <f t="shared" si="37"/>
        <v>-1</v>
      </c>
      <c r="R413" s="53"/>
      <c r="S413" s="53"/>
      <c r="T413" s="53"/>
      <c r="U413" s="53"/>
      <c r="V413" s="53"/>
    </row>
    <row r="414" spans="1:22" s="51" customFormat="1" x14ac:dyDescent="0.2">
      <c r="A414" s="63" t="s">
        <v>376</v>
      </c>
      <c r="B414" s="68"/>
      <c r="C414" s="63"/>
      <c r="D414" s="64">
        <v>221490060.35000002</v>
      </c>
      <c r="E414" s="64">
        <v>224718055.60000002</v>
      </c>
      <c r="F414" s="64">
        <v>12017707.839999996</v>
      </c>
      <c r="G414" s="64">
        <v>76262826.319999978</v>
      </c>
      <c r="H414" s="64">
        <v>25431456.869999994</v>
      </c>
      <c r="I414" s="64">
        <f t="shared" si="33"/>
        <v>101694283.18999997</v>
      </c>
      <c r="J414" s="64">
        <f t="shared" si="34"/>
        <v>123023772.41000006</v>
      </c>
      <c r="K414" s="65">
        <f t="shared" si="35"/>
        <v>0.54745833431819724</v>
      </c>
      <c r="L414" s="65">
        <f t="shared" si="36"/>
        <v>-0.94652095129644753</v>
      </c>
      <c r="M414" s="65">
        <f t="shared" si="37"/>
        <v>-0.32125768784909359</v>
      </c>
      <c r="R414" s="53"/>
      <c r="S414" s="53"/>
      <c r="T414" s="53"/>
      <c r="U414" s="53"/>
      <c r="V414" s="53"/>
    </row>
    <row r="415" spans="1:22" s="51" customFormat="1" x14ac:dyDescent="0.2">
      <c r="A415" s="51" t="s">
        <v>377</v>
      </c>
      <c r="B415" s="66" t="s">
        <v>101</v>
      </c>
      <c r="C415" s="51" t="s">
        <v>102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33"/>
        <v>0</v>
      </c>
      <c r="J415" s="56">
        <f t="shared" si="34"/>
        <v>0</v>
      </c>
      <c r="K415" s="57" t="str">
        <f t="shared" si="35"/>
        <v>NA</v>
      </c>
      <c r="L415" s="57" t="str">
        <f t="shared" si="36"/>
        <v>NA</v>
      </c>
      <c r="M415" s="57" t="str">
        <f t="shared" si="37"/>
        <v>NA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108</v>
      </c>
      <c r="C416" s="51" t="s">
        <v>109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f t="shared" si="33"/>
        <v>0</v>
      </c>
      <c r="J416" s="56">
        <f t="shared" si="34"/>
        <v>0</v>
      </c>
      <c r="K416" s="57" t="str">
        <f t="shared" si="35"/>
        <v>NA</v>
      </c>
      <c r="L416" s="57" t="str">
        <f t="shared" si="36"/>
        <v>NA</v>
      </c>
      <c r="M416" s="57" t="str">
        <f t="shared" si="37"/>
        <v>NA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118</v>
      </c>
      <c r="C417" s="51" t="s">
        <v>119</v>
      </c>
      <c r="D417" s="56">
        <v>100464.32000000001</v>
      </c>
      <c r="E417" s="56">
        <v>100464.32000000001</v>
      </c>
      <c r="F417" s="56">
        <v>0</v>
      </c>
      <c r="G417" s="56">
        <v>0</v>
      </c>
      <c r="H417" s="56">
        <v>0</v>
      </c>
      <c r="I417" s="56">
        <f t="shared" si="33"/>
        <v>0</v>
      </c>
      <c r="J417" s="56">
        <f t="shared" si="34"/>
        <v>100464.32000000001</v>
      </c>
      <c r="K417" s="57">
        <f t="shared" si="35"/>
        <v>1</v>
      </c>
      <c r="L417" s="57">
        <f t="shared" si="36"/>
        <v>-1</v>
      </c>
      <c r="M417" s="57">
        <f t="shared" si="37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253</v>
      </c>
      <c r="C418" s="51" t="s">
        <v>254</v>
      </c>
      <c r="D418" s="56">
        <v>22863212.399999999</v>
      </c>
      <c r="E418" s="56">
        <v>22864712.399999999</v>
      </c>
      <c r="F418" s="56">
        <v>2103796.35</v>
      </c>
      <c r="G418" s="56">
        <v>8457460.0099999998</v>
      </c>
      <c r="H418" s="56">
        <v>480</v>
      </c>
      <c r="I418" s="56">
        <f t="shared" si="33"/>
        <v>8457940.0099999998</v>
      </c>
      <c r="J418" s="56">
        <f t="shared" si="34"/>
        <v>14406772.389999999</v>
      </c>
      <c r="K418" s="57">
        <f t="shared" si="35"/>
        <v>0.63008762751811387</v>
      </c>
      <c r="L418" s="57">
        <f t="shared" si="36"/>
        <v>-0.90798938061429535</v>
      </c>
      <c r="M418" s="57">
        <f t="shared" si="37"/>
        <v>-0.26021724113179745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308</v>
      </c>
      <c r="C419" s="51" t="s">
        <v>309</v>
      </c>
      <c r="D419" s="56">
        <v>6352581.2000000002</v>
      </c>
      <c r="E419" s="56">
        <v>6352581.2000000002</v>
      </c>
      <c r="F419" s="56">
        <v>1530911.35</v>
      </c>
      <c r="G419" s="56">
        <v>8822611.6900000013</v>
      </c>
      <c r="H419" s="56">
        <v>0</v>
      </c>
      <c r="I419" s="56">
        <f t="shared" si="33"/>
        <v>8822611.6900000013</v>
      </c>
      <c r="J419" s="56">
        <f t="shared" si="34"/>
        <v>-2470030.4900000012</v>
      </c>
      <c r="K419" s="57">
        <f t="shared" si="35"/>
        <v>-0.38882312751862202</v>
      </c>
      <c r="L419" s="57">
        <f t="shared" si="36"/>
        <v>-0.75900955819344729</v>
      </c>
      <c r="M419" s="57">
        <f t="shared" si="37"/>
        <v>1.7776462550372436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130</v>
      </c>
      <c r="C420" s="51" t="s">
        <v>131</v>
      </c>
      <c r="D420" s="56">
        <v>1724067.78</v>
      </c>
      <c r="E420" s="56">
        <v>1897773.3</v>
      </c>
      <c r="F420" s="56">
        <v>164348.41999999998</v>
      </c>
      <c r="G420" s="56">
        <v>1243243.99</v>
      </c>
      <c r="H420" s="56">
        <v>0</v>
      </c>
      <c r="I420" s="56">
        <f t="shared" si="33"/>
        <v>1243243.99</v>
      </c>
      <c r="J420" s="56">
        <f t="shared" si="34"/>
        <v>654529.31000000006</v>
      </c>
      <c r="K420" s="57">
        <f t="shared" si="35"/>
        <v>0.34489330733022749</v>
      </c>
      <c r="L420" s="57">
        <f t="shared" si="36"/>
        <v>-0.91339934016354851</v>
      </c>
      <c r="M420" s="57">
        <f t="shared" si="37"/>
        <v>0.31021338533954518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233</v>
      </c>
      <c r="C421" s="51" t="s">
        <v>234</v>
      </c>
      <c r="D421" s="56">
        <v>186456.07</v>
      </c>
      <c r="E421" s="56">
        <v>186456.07</v>
      </c>
      <c r="F421" s="56">
        <v>17003.740000000002</v>
      </c>
      <c r="G421" s="56">
        <v>79304.460000000006</v>
      </c>
      <c r="H421" s="56">
        <v>0</v>
      </c>
      <c r="I421" s="56">
        <f t="shared" si="33"/>
        <v>79304.460000000006</v>
      </c>
      <c r="J421" s="56">
        <f t="shared" si="34"/>
        <v>107151.61</v>
      </c>
      <c r="K421" s="57">
        <f t="shared" si="35"/>
        <v>0.57467482823165794</v>
      </c>
      <c r="L421" s="57">
        <f t="shared" si="36"/>
        <v>-0.90880565057495855</v>
      </c>
      <c r="M421" s="57">
        <f t="shared" si="37"/>
        <v>-0.14934965646331597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132</v>
      </c>
      <c r="C422" s="51" t="s">
        <v>133</v>
      </c>
      <c r="D422" s="56">
        <v>1015507.37</v>
      </c>
      <c r="E422" s="56">
        <v>1015507.37</v>
      </c>
      <c r="F422" s="56">
        <v>2055</v>
      </c>
      <c r="G422" s="56">
        <v>18195</v>
      </c>
      <c r="H422" s="56">
        <v>0</v>
      </c>
      <c r="I422" s="56">
        <f t="shared" si="33"/>
        <v>18195</v>
      </c>
      <c r="J422" s="56">
        <f t="shared" si="34"/>
        <v>997312.37</v>
      </c>
      <c r="K422" s="57">
        <f t="shared" si="35"/>
        <v>0.98208284790685463</v>
      </c>
      <c r="L422" s="57">
        <f t="shared" si="36"/>
        <v>-0.9979763810084411</v>
      </c>
      <c r="M422" s="57">
        <f t="shared" si="37"/>
        <v>-0.96416569581370937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134</v>
      </c>
      <c r="C423" s="51" t="s">
        <v>135</v>
      </c>
      <c r="D423" s="56">
        <v>0</v>
      </c>
      <c r="E423" s="56">
        <v>2820</v>
      </c>
      <c r="F423" s="56">
        <v>0</v>
      </c>
      <c r="G423" s="56">
        <v>0</v>
      </c>
      <c r="H423" s="56">
        <v>2750</v>
      </c>
      <c r="I423" s="56">
        <f t="shared" si="33"/>
        <v>2750</v>
      </c>
      <c r="J423" s="56">
        <f t="shared" si="34"/>
        <v>70</v>
      </c>
      <c r="K423" s="57">
        <f t="shared" si="35"/>
        <v>2.4822695035460994E-2</v>
      </c>
      <c r="L423" s="57">
        <f t="shared" si="36"/>
        <v>-1</v>
      </c>
      <c r="M423" s="57">
        <f t="shared" si="37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138</v>
      </c>
      <c r="C424" s="51" t="s">
        <v>139</v>
      </c>
      <c r="D424" s="56">
        <v>13986000</v>
      </c>
      <c r="E424" s="56">
        <v>13986000</v>
      </c>
      <c r="F424" s="56">
        <v>639104.11</v>
      </c>
      <c r="G424" s="56">
        <v>2256599.5099999998</v>
      </c>
      <c r="H424" s="56">
        <v>0</v>
      </c>
      <c r="I424" s="56">
        <f t="shared" si="33"/>
        <v>2256599.5099999998</v>
      </c>
      <c r="J424" s="56">
        <f t="shared" si="34"/>
        <v>11729400.49</v>
      </c>
      <c r="K424" s="57">
        <f t="shared" si="35"/>
        <v>0.83865297368797376</v>
      </c>
      <c r="L424" s="57">
        <f t="shared" si="36"/>
        <v>-0.95430401043901047</v>
      </c>
      <c r="M424" s="57">
        <f t="shared" si="37"/>
        <v>-0.6773059473759474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140</v>
      </c>
      <c r="C425" s="51" t="s">
        <v>141</v>
      </c>
      <c r="D425" s="56">
        <v>0</v>
      </c>
      <c r="E425" s="56">
        <v>0</v>
      </c>
      <c r="F425" s="56">
        <v>7842.01</v>
      </c>
      <c r="G425" s="56">
        <v>24138.02</v>
      </c>
      <c r="H425" s="56">
        <v>0</v>
      </c>
      <c r="I425" s="56">
        <f t="shared" ref="I425:I442" si="48">SUM(G425:H425)</f>
        <v>24138.02</v>
      </c>
      <c r="J425" s="56">
        <f t="shared" ref="J425:J442" si="49">E425-I425</f>
        <v>-24138.02</v>
      </c>
      <c r="K425" s="57" t="str">
        <f t="shared" ref="K425:K442" si="50">IF(E425=0,"NA",J425/E425)</f>
        <v>NA</v>
      </c>
      <c r="L425" s="57" t="str">
        <f t="shared" ref="L425:L442" si="51">IF(E425=0,"NA",(  ( F425 - (E425/$L$6)) / (E425/$L$6)))</f>
        <v>NA</v>
      </c>
      <c r="M425" s="57" t="str">
        <f t="shared" ref="M425:M442" si="52">IF(E425=0,"NA",(  ( G425 - ($M$6*(E425/12))) / ($M$6*(E425/12))))</f>
        <v>NA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142</v>
      </c>
      <c r="C426" s="51" t="s">
        <v>143</v>
      </c>
      <c r="D426" s="56">
        <v>6295608.3799999999</v>
      </c>
      <c r="E426" s="56">
        <v>6295608.3799999999</v>
      </c>
      <c r="F426" s="56">
        <v>130193.01999999999</v>
      </c>
      <c r="G426" s="56">
        <v>761169.84</v>
      </c>
      <c r="H426" s="56">
        <v>0</v>
      </c>
      <c r="I426" s="56">
        <f t="shared" si="48"/>
        <v>761169.84</v>
      </c>
      <c r="J426" s="56">
        <f t="shared" si="49"/>
        <v>5534438.54</v>
      </c>
      <c r="K426" s="57">
        <f t="shared" si="50"/>
        <v>0.87909510978826166</v>
      </c>
      <c r="L426" s="57">
        <f t="shared" si="51"/>
        <v>-0.97932002562078047</v>
      </c>
      <c r="M426" s="57">
        <f t="shared" si="52"/>
        <v>-0.75819021957652333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144</v>
      </c>
      <c r="C427" s="51" t="s">
        <v>145</v>
      </c>
      <c r="D427" s="56">
        <v>210000</v>
      </c>
      <c r="E427" s="56">
        <v>210000</v>
      </c>
      <c r="F427" s="56">
        <v>0</v>
      </c>
      <c r="G427" s="56">
        <v>0</v>
      </c>
      <c r="H427" s="56">
        <v>0</v>
      </c>
      <c r="I427" s="56">
        <f t="shared" si="48"/>
        <v>0</v>
      </c>
      <c r="J427" s="56">
        <f t="shared" si="49"/>
        <v>210000</v>
      </c>
      <c r="K427" s="57">
        <f t="shared" si="50"/>
        <v>1</v>
      </c>
      <c r="L427" s="57">
        <f t="shared" si="51"/>
        <v>-1</v>
      </c>
      <c r="M427" s="57">
        <f t="shared" si="52"/>
        <v>-1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275</v>
      </c>
      <c r="C428" s="51" t="s">
        <v>276</v>
      </c>
      <c r="D428" s="56">
        <v>700000</v>
      </c>
      <c r="E428" s="56">
        <v>700000</v>
      </c>
      <c r="F428" s="56">
        <v>0</v>
      </c>
      <c r="G428" s="56">
        <v>0</v>
      </c>
      <c r="H428" s="56">
        <v>0</v>
      </c>
      <c r="I428" s="56">
        <f t="shared" si="48"/>
        <v>0</v>
      </c>
      <c r="J428" s="56">
        <f t="shared" si="49"/>
        <v>700000</v>
      </c>
      <c r="K428" s="57">
        <f t="shared" si="50"/>
        <v>1</v>
      </c>
      <c r="L428" s="57">
        <f t="shared" si="51"/>
        <v>-1</v>
      </c>
      <c r="M428" s="57">
        <f t="shared" si="52"/>
        <v>-1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154</v>
      </c>
      <c r="C429" s="51" t="s">
        <v>155</v>
      </c>
      <c r="D429" s="56">
        <v>0</v>
      </c>
      <c r="E429" s="56">
        <v>0</v>
      </c>
      <c r="F429" s="56">
        <v>1401.66</v>
      </c>
      <c r="G429" s="56">
        <v>3154.19</v>
      </c>
      <c r="H429" s="56">
        <v>0</v>
      </c>
      <c r="I429" s="56">
        <f t="shared" si="48"/>
        <v>3154.19</v>
      </c>
      <c r="J429" s="56">
        <f t="shared" si="49"/>
        <v>-3154.19</v>
      </c>
      <c r="K429" s="57" t="str">
        <f t="shared" si="50"/>
        <v>NA</v>
      </c>
      <c r="L429" s="57" t="str">
        <f t="shared" si="51"/>
        <v>NA</v>
      </c>
      <c r="M429" s="57" t="str">
        <f t="shared" si="52"/>
        <v>NA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156</v>
      </c>
      <c r="C430" s="51" t="s">
        <v>157</v>
      </c>
      <c r="D430" s="56">
        <v>890627.10999999987</v>
      </c>
      <c r="E430" s="56">
        <v>890627.10999999987</v>
      </c>
      <c r="F430" s="56">
        <v>239926.97000000003</v>
      </c>
      <c r="G430" s="56">
        <v>1159885.4300000002</v>
      </c>
      <c r="H430" s="56">
        <v>0</v>
      </c>
      <c r="I430" s="56">
        <f t="shared" si="48"/>
        <v>1159885.4300000002</v>
      </c>
      <c r="J430" s="56">
        <f t="shared" si="49"/>
        <v>-269258.3200000003</v>
      </c>
      <c r="K430" s="57">
        <f t="shared" si="50"/>
        <v>-0.30232441498440388</v>
      </c>
      <c r="L430" s="57">
        <f t="shared" si="51"/>
        <v>-0.73060895260643932</v>
      </c>
      <c r="M430" s="57">
        <f t="shared" si="52"/>
        <v>1.6046488299688078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158</v>
      </c>
      <c r="C431" s="51" t="s">
        <v>159</v>
      </c>
      <c r="D431" s="56">
        <v>1811630</v>
      </c>
      <c r="E431" s="56">
        <v>1944320</v>
      </c>
      <c r="F431" s="56">
        <v>132430</v>
      </c>
      <c r="G431" s="56">
        <v>151924</v>
      </c>
      <c r="H431" s="56">
        <v>43830</v>
      </c>
      <c r="I431" s="56">
        <f t="shared" si="48"/>
        <v>195754</v>
      </c>
      <c r="J431" s="56">
        <f t="shared" si="49"/>
        <v>1748566</v>
      </c>
      <c r="K431" s="57">
        <f t="shared" si="50"/>
        <v>0.89932007077024356</v>
      </c>
      <c r="L431" s="57">
        <f t="shared" si="51"/>
        <v>-0.93188878373930217</v>
      </c>
      <c r="M431" s="57">
        <f t="shared" si="52"/>
        <v>-0.84372531270572748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160</v>
      </c>
      <c r="C432" s="51" t="s">
        <v>161</v>
      </c>
      <c r="D432" s="56">
        <v>36000</v>
      </c>
      <c r="E432" s="56">
        <v>31400</v>
      </c>
      <c r="F432" s="56">
        <v>0</v>
      </c>
      <c r="G432" s="56">
        <v>0</v>
      </c>
      <c r="H432" s="56">
        <v>0</v>
      </c>
      <c r="I432" s="56">
        <f t="shared" si="48"/>
        <v>0</v>
      </c>
      <c r="J432" s="56">
        <f t="shared" si="49"/>
        <v>31400</v>
      </c>
      <c r="K432" s="57">
        <f t="shared" si="50"/>
        <v>1</v>
      </c>
      <c r="L432" s="57">
        <f t="shared" si="51"/>
        <v>-1</v>
      </c>
      <c r="M432" s="57">
        <f t="shared" si="52"/>
        <v>-1</v>
      </c>
      <c r="R432" s="53"/>
      <c r="S432" s="53"/>
      <c r="T432" s="53"/>
      <c r="U432" s="53"/>
      <c r="V432" s="53"/>
    </row>
    <row r="433" spans="2:22" s="51" customFormat="1" x14ac:dyDescent="0.2">
      <c r="B433" s="66" t="s">
        <v>278</v>
      </c>
      <c r="C433" s="51" t="s">
        <v>279</v>
      </c>
      <c r="D433" s="56">
        <v>25000</v>
      </c>
      <c r="E433" s="56">
        <v>25000</v>
      </c>
      <c r="F433" s="56">
        <v>0</v>
      </c>
      <c r="G433" s="56">
        <v>0</v>
      </c>
      <c r="H433" s="56">
        <v>0</v>
      </c>
      <c r="I433" s="56">
        <f t="shared" si="48"/>
        <v>0</v>
      </c>
      <c r="J433" s="56">
        <f t="shared" si="49"/>
        <v>25000</v>
      </c>
      <c r="K433" s="57">
        <f t="shared" si="50"/>
        <v>1</v>
      </c>
      <c r="L433" s="57">
        <f t="shared" si="51"/>
        <v>-1</v>
      </c>
      <c r="M433" s="57">
        <f t="shared" si="52"/>
        <v>-1</v>
      </c>
      <c r="R433" s="53"/>
      <c r="S433" s="53"/>
      <c r="T433" s="53"/>
      <c r="U433" s="53"/>
      <c r="V433" s="53"/>
    </row>
    <row r="434" spans="2:22" s="51" customFormat="1" x14ac:dyDescent="0.2">
      <c r="B434" s="66" t="s">
        <v>166</v>
      </c>
      <c r="C434" s="51" t="s">
        <v>167</v>
      </c>
      <c r="D434" s="56">
        <v>1948950</v>
      </c>
      <c r="E434" s="56">
        <v>1788732</v>
      </c>
      <c r="F434" s="56">
        <v>0</v>
      </c>
      <c r="G434" s="56">
        <v>-24338.07</v>
      </c>
      <c r="H434" s="56">
        <v>6555.83</v>
      </c>
      <c r="I434" s="56">
        <f t="shared" si="48"/>
        <v>-17782.239999999998</v>
      </c>
      <c r="J434" s="56">
        <f t="shared" si="49"/>
        <v>1806514.24</v>
      </c>
      <c r="K434" s="57">
        <f t="shared" si="50"/>
        <v>1.0099412544752373</v>
      </c>
      <c r="L434" s="57">
        <f t="shared" si="51"/>
        <v>-1</v>
      </c>
      <c r="M434" s="57">
        <f t="shared" si="52"/>
        <v>-1.0272126511964901</v>
      </c>
      <c r="R434" s="53"/>
      <c r="S434" s="53"/>
      <c r="T434" s="53"/>
      <c r="U434" s="53"/>
      <c r="V434" s="53"/>
    </row>
    <row r="435" spans="2:22" s="51" customFormat="1" x14ac:dyDescent="0.2">
      <c r="B435" s="66" t="s">
        <v>245</v>
      </c>
      <c r="C435" s="51" t="s">
        <v>246</v>
      </c>
      <c r="D435" s="56">
        <v>832500</v>
      </c>
      <c r="E435" s="56">
        <v>1175244</v>
      </c>
      <c r="F435" s="56">
        <v>75106.880000000005</v>
      </c>
      <c r="G435" s="56">
        <v>413119.85000000003</v>
      </c>
      <c r="H435" s="56">
        <v>372809.56000000006</v>
      </c>
      <c r="I435" s="56">
        <f t="shared" si="48"/>
        <v>785929.41000000015</v>
      </c>
      <c r="J435" s="56">
        <f t="shared" si="49"/>
        <v>389314.58999999985</v>
      </c>
      <c r="K435" s="57">
        <f t="shared" si="50"/>
        <v>0.33126277607033078</v>
      </c>
      <c r="L435" s="57">
        <f t="shared" si="51"/>
        <v>-0.93609252206350346</v>
      </c>
      <c r="M435" s="57">
        <f t="shared" si="52"/>
        <v>-0.29696326890415942</v>
      </c>
      <c r="R435" s="53"/>
      <c r="S435" s="53"/>
      <c r="T435" s="53"/>
      <c r="U435" s="53"/>
      <c r="V435" s="53"/>
    </row>
    <row r="436" spans="2:22" s="51" customFormat="1" x14ac:dyDescent="0.2">
      <c r="B436" s="66" t="s">
        <v>172</v>
      </c>
      <c r="C436" s="51" t="s">
        <v>173</v>
      </c>
      <c r="D436" s="56">
        <v>167850</v>
      </c>
      <c r="E436" s="56">
        <v>167850</v>
      </c>
      <c r="F436" s="56">
        <v>172.11</v>
      </c>
      <c r="G436" s="56">
        <v>2158</v>
      </c>
      <c r="H436" s="56">
        <v>6297.31</v>
      </c>
      <c r="I436" s="56">
        <f t="shared" si="48"/>
        <v>8455.3100000000013</v>
      </c>
      <c r="J436" s="56">
        <f t="shared" si="49"/>
        <v>159394.69</v>
      </c>
      <c r="K436" s="57">
        <f t="shared" si="50"/>
        <v>0.94962579684241888</v>
      </c>
      <c r="L436" s="57">
        <f t="shared" si="51"/>
        <v>-0.99897462019660421</v>
      </c>
      <c r="M436" s="57">
        <f t="shared" si="52"/>
        <v>-0.97428656538576108</v>
      </c>
      <c r="R436" s="53"/>
      <c r="S436" s="53"/>
      <c r="T436" s="53"/>
      <c r="U436" s="53"/>
      <c r="V436" s="53"/>
    </row>
    <row r="437" spans="2:22" s="51" customFormat="1" x14ac:dyDescent="0.2">
      <c r="B437" s="66" t="s">
        <v>174</v>
      </c>
      <c r="C437" s="51" t="s">
        <v>175</v>
      </c>
      <c r="D437" s="56">
        <v>26550</v>
      </c>
      <c r="E437" s="56">
        <v>26550</v>
      </c>
      <c r="F437" s="56">
        <v>0</v>
      </c>
      <c r="G437" s="56">
        <v>10070</v>
      </c>
      <c r="H437" s="56">
        <v>0</v>
      </c>
      <c r="I437" s="56">
        <f t="shared" si="48"/>
        <v>10070</v>
      </c>
      <c r="J437" s="56">
        <f t="shared" si="49"/>
        <v>16480</v>
      </c>
      <c r="K437" s="57">
        <f t="shared" si="50"/>
        <v>0.62071563088512238</v>
      </c>
      <c r="L437" s="57">
        <f t="shared" si="51"/>
        <v>-1</v>
      </c>
      <c r="M437" s="57">
        <f t="shared" si="52"/>
        <v>-0.24143126177024482</v>
      </c>
      <c r="R437" s="53"/>
      <c r="S437" s="53"/>
      <c r="T437" s="53"/>
      <c r="U437" s="53"/>
      <c r="V437" s="53"/>
    </row>
    <row r="438" spans="2:22" s="51" customFormat="1" x14ac:dyDescent="0.2">
      <c r="B438" s="66" t="s">
        <v>180</v>
      </c>
      <c r="C438" s="51" t="s">
        <v>181</v>
      </c>
      <c r="D438" s="56">
        <v>130500</v>
      </c>
      <c r="E438" s="56">
        <v>129815</v>
      </c>
      <c r="F438" s="56">
        <v>1894.93</v>
      </c>
      <c r="G438" s="56">
        <v>31509.27</v>
      </c>
      <c r="H438" s="56">
        <v>0</v>
      </c>
      <c r="I438" s="56">
        <f t="shared" si="48"/>
        <v>31509.27</v>
      </c>
      <c r="J438" s="56">
        <f t="shared" si="49"/>
        <v>98305.73</v>
      </c>
      <c r="K438" s="57">
        <f t="shared" si="50"/>
        <v>0.75727558448561416</v>
      </c>
      <c r="L438" s="57">
        <f t="shared" si="51"/>
        <v>-0.98540284250664412</v>
      </c>
      <c r="M438" s="57">
        <f t="shared" si="52"/>
        <v>-0.51455116897122821</v>
      </c>
      <c r="R438" s="53"/>
      <c r="S438" s="53"/>
      <c r="T438" s="53"/>
      <c r="U438" s="53"/>
      <c r="V438" s="53"/>
    </row>
    <row r="439" spans="2:22" s="51" customFormat="1" x14ac:dyDescent="0.2">
      <c r="B439" s="66" t="s">
        <v>184</v>
      </c>
      <c r="C439" s="51" t="s">
        <v>185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48"/>
        <v>0</v>
      </c>
      <c r="J439" s="56">
        <f t="shared" si="49"/>
        <v>0</v>
      </c>
      <c r="K439" s="57" t="str">
        <f t="shared" si="50"/>
        <v>NA</v>
      </c>
      <c r="L439" s="57" t="str">
        <f t="shared" si="51"/>
        <v>NA</v>
      </c>
      <c r="M439" s="57" t="str">
        <f t="shared" si="52"/>
        <v>NA</v>
      </c>
      <c r="R439" s="53"/>
      <c r="S439" s="53"/>
      <c r="T439" s="53"/>
      <c r="U439" s="53"/>
      <c r="V439" s="53"/>
    </row>
    <row r="440" spans="2:22" s="51" customFormat="1" x14ac:dyDescent="0.2">
      <c r="B440" s="66" t="s">
        <v>186</v>
      </c>
      <c r="C440" s="51" t="s">
        <v>187</v>
      </c>
      <c r="D440" s="56">
        <v>517504</v>
      </c>
      <c r="E440" s="56">
        <v>511349</v>
      </c>
      <c r="F440" s="56">
        <v>1410.22</v>
      </c>
      <c r="G440" s="56">
        <v>62194.59</v>
      </c>
      <c r="H440" s="56">
        <v>334586.76999999996</v>
      </c>
      <c r="I440" s="56">
        <f t="shared" si="48"/>
        <v>396781.36</v>
      </c>
      <c r="J440" s="56">
        <f t="shared" si="49"/>
        <v>114567.64000000001</v>
      </c>
      <c r="K440" s="57">
        <f t="shared" si="50"/>
        <v>0.2240497976919873</v>
      </c>
      <c r="L440" s="57">
        <f t="shared" si="51"/>
        <v>-0.99724215750886391</v>
      </c>
      <c r="M440" s="57">
        <f t="shared" si="52"/>
        <v>-0.75674308544653457</v>
      </c>
      <c r="R440" s="53"/>
      <c r="S440" s="53"/>
      <c r="T440" s="53"/>
      <c r="U440" s="53"/>
      <c r="V440" s="53"/>
    </row>
    <row r="441" spans="2:22" s="51" customFormat="1" x14ac:dyDescent="0.2">
      <c r="B441" s="66" t="s">
        <v>189</v>
      </c>
      <c r="C441" s="51" t="s">
        <v>190</v>
      </c>
      <c r="D441" s="56">
        <v>0</v>
      </c>
      <c r="E441" s="56">
        <v>5110</v>
      </c>
      <c r="F441" s="56">
        <v>126.97</v>
      </c>
      <c r="G441" s="56">
        <v>1854.2</v>
      </c>
      <c r="H441" s="56">
        <v>341.91</v>
      </c>
      <c r="I441" s="56">
        <f t="shared" si="48"/>
        <v>2196.11</v>
      </c>
      <c r="J441" s="56">
        <f t="shared" si="49"/>
        <v>2913.89</v>
      </c>
      <c r="K441" s="57">
        <f t="shared" si="50"/>
        <v>0.5702328767123287</v>
      </c>
      <c r="L441" s="57">
        <f t="shared" si="51"/>
        <v>-0.97515264187866924</v>
      </c>
      <c r="M441" s="57">
        <f t="shared" si="52"/>
        <v>-0.27428571428571424</v>
      </c>
      <c r="R441" s="53"/>
      <c r="S441" s="53"/>
      <c r="T441" s="53"/>
      <c r="U441" s="53"/>
      <c r="V441" s="53"/>
    </row>
    <row r="442" spans="2:22" s="51" customFormat="1" x14ac:dyDescent="0.2">
      <c r="B442" s="66" t="s">
        <v>191</v>
      </c>
      <c r="C442" s="51" t="s">
        <v>192</v>
      </c>
      <c r="D442" s="56">
        <v>884750</v>
      </c>
      <c r="E442" s="56">
        <v>884750</v>
      </c>
      <c r="F442" s="56">
        <v>0</v>
      </c>
      <c r="G442" s="56">
        <v>68323</v>
      </c>
      <c r="H442" s="56">
        <v>0</v>
      </c>
      <c r="I442" s="56">
        <f t="shared" si="48"/>
        <v>68323</v>
      </c>
      <c r="J442" s="56">
        <f t="shared" si="49"/>
        <v>816427</v>
      </c>
      <c r="K442" s="57">
        <f t="shared" si="50"/>
        <v>0.92277705566544221</v>
      </c>
      <c r="L442" s="57">
        <f t="shared" si="51"/>
        <v>-1</v>
      </c>
      <c r="M442" s="57">
        <f t="shared" si="52"/>
        <v>-0.84555411133088443</v>
      </c>
      <c r="R442" s="53"/>
      <c r="S442" s="53"/>
      <c r="T442" s="53"/>
      <c r="U442" s="53"/>
      <c r="V442" s="53"/>
    </row>
    <row r="443" spans="2:22" s="51" customFormat="1" x14ac:dyDescent="0.2">
      <c r="B443" s="66" t="s">
        <v>193</v>
      </c>
      <c r="C443" s="51" t="s">
        <v>194</v>
      </c>
      <c r="D443" s="56">
        <v>5535404.4700000007</v>
      </c>
      <c r="E443" s="56">
        <v>5719932.4700000007</v>
      </c>
      <c r="F443" s="56">
        <v>49249.59</v>
      </c>
      <c r="G443" s="56">
        <v>2162838.9300000002</v>
      </c>
      <c r="H443" s="56">
        <v>1370148.0499999998</v>
      </c>
      <c r="I443" s="56">
        <f t="shared" si="33"/>
        <v>3532986.98</v>
      </c>
      <c r="J443" s="56">
        <f t="shared" si="34"/>
        <v>2186945.4900000007</v>
      </c>
      <c r="K443" s="57">
        <f t="shared" si="35"/>
        <v>0.38233764147918348</v>
      </c>
      <c r="L443" s="57">
        <f t="shared" si="36"/>
        <v>-0.99138983016699844</v>
      </c>
      <c r="M443" s="57">
        <f t="shared" si="37"/>
        <v>-0.24375368368640901</v>
      </c>
      <c r="R443" s="53"/>
      <c r="S443" s="53"/>
      <c r="T443" s="53"/>
      <c r="U443" s="53"/>
      <c r="V443" s="53"/>
    </row>
    <row r="444" spans="2:22" s="51" customFormat="1" x14ac:dyDescent="0.2">
      <c r="B444" s="66" t="s">
        <v>197</v>
      </c>
      <c r="C444" s="51" t="s">
        <v>198</v>
      </c>
      <c r="D444" s="56">
        <v>66400.2</v>
      </c>
      <c r="E444" s="56">
        <v>66400.2</v>
      </c>
      <c r="F444" s="56">
        <v>1421</v>
      </c>
      <c r="G444" s="56">
        <v>6625.5</v>
      </c>
      <c r="H444" s="56">
        <v>1902.79</v>
      </c>
      <c r="I444" s="56">
        <f t="shared" si="33"/>
        <v>8528.2900000000009</v>
      </c>
      <c r="J444" s="56">
        <f t="shared" si="34"/>
        <v>57871.909999999996</v>
      </c>
      <c r="K444" s="57">
        <f t="shared" si="35"/>
        <v>0.87156228445095041</v>
      </c>
      <c r="L444" s="57">
        <f t="shared" si="36"/>
        <v>-0.97859946204981307</v>
      </c>
      <c r="M444" s="57">
        <f t="shared" si="37"/>
        <v>-0.80043734808027689</v>
      </c>
      <c r="R444" s="53"/>
      <c r="S444" s="53"/>
      <c r="T444" s="53"/>
      <c r="U444" s="53"/>
      <c r="V444" s="53"/>
    </row>
    <row r="445" spans="2:22" s="51" customFormat="1" x14ac:dyDescent="0.2">
      <c r="B445" s="66" t="s">
        <v>261</v>
      </c>
      <c r="C445" s="51" t="s">
        <v>262</v>
      </c>
      <c r="D445" s="56">
        <v>7290000</v>
      </c>
      <c r="E445" s="56">
        <v>7290800</v>
      </c>
      <c r="F445" s="56">
        <v>636988.68999999994</v>
      </c>
      <c r="G445" s="56">
        <v>3391517.91</v>
      </c>
      <c r="H445" s="56">
        <v>1512782.6</v>
      </c>
      <c r="I445" s="56">
        <f t="shared" si="33"/>
        <v>4904300.51</v>
      </c>
      <c r="J445" s="56">
        <f t="shared" si="34"/>
        <v>2386499.4900000002</v>
      </c>
      <c r="K445" s="57">
        <f t="shared" si="35"/>
        <v>0.32733026416854122</v>
      </c>
      <c r="L445" s="57">
        <f t="shared" si="36"/>
        <v>-0.91263116667581068</v>
      </c>
      <c r="M445" s="57">
        <f t="shared" si="37"/>
        <v>-6.9644508147254036E-2</v>
      </c>
      <c r="R445" s="53"/>
      <c r="S445" s="53"/>
      <c r="T445" s="53"/>
      <c r="U445" s="53"/>
      <c r="V445" s="53"/>
    </row>
    <row r="446" spans="2:22" s="51" customFormat="1" x14ac:dyDescent="0.2">
      <c r="B446" s="66" t="s">
        <v>378</v>
      </c>
      <c r="C446" s="51" t="s">
        <v>379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33"/>
        <v>0</v>
      </c>
      <c r="J446" s="56">
        <f t="shared" si="34"/>
        <v>0</v>
      </c>
      <c r="K446" s="57" t="str">
        <f t="shared" si="35"/>
        <v>NA</v>
      </c>
      <c r="L446" s="57" t="str">
        <f t="shared" si="36"/>
        <v>NA</v>
      </c>
      <c r="M446" s="57" t="str">
        <f t="shared" si="37"/>
        <v>NA</v>
      </c>
      <c r="R446" s="53"/>
      <c r="S446" s="53"/>
      <c r="T446" s="53"/>
      <c r="U446" s="53"/>
      <c r="V446" s="53"/>
    </row>
    <row r="447" spans="2:22" s="51" customFormat="1" x14ac:dyDescent="0.2">
      <c r="B447" s="66" t="s">
        <v>207</v>
      </c>
      <c r="C447" s="51" t="s">
        <v>208</v>
      </c>
      <c r="D447" s="56">
        <v>675000</v>
      </c>
      <c r="E447" s="56">
        <v>675000</v>
      </c>
      <c r="F447" s="56">
        <v>0</v>
      </c>
      <c r="G447" s="56">
        <v>0</v>
      </c>
      <c r="H447" s="56">
        <v>0</v>
      </c>
      <c r="I447" s="56">
        <f t="shared" si="33"/>
        <v>0</v>
      </c>
      <c r="J447" s="56">
        <f t="shared" si="34"/>
        <v>675000</v>
      </c>
      <c r="K447" s="57">
        <f t="shared" si="35"/>
        <v>1</v>
      </c>
      <c r="L447" s="57">
        <f t="shared" si="36"/>
        <v>-1</v>
      </c>
      <c r="M447" s="57">
        <f t="shared" si="37"/>
        <v>-1</v>
      </c>
      <c r="R447" s="53"/>
      <c r="S447" s="53"/>
      <c r="T447" s="53"/>
      <c r="U447" s="53"/>
      <c r="V447" s="53"/>
    </row>
    <row r="448" spans="2:22" s="51" customFormat="1" x14ac:dyDescent="0.2">
      <c r="B448" s="66" t="s">
        <v>211</v>
      </c>
      <c r="C448" s="51" t="s">
        <v>212</v>
      </c>
      <c r="D448" s="56">
        <v>1611737.7</v>
      </c>
      <c r="E448" s="56">
        <v>5321737.7</v>
      </c>
      <c r="F448" s="56">
        <v>448040</v>
      </c>
      <c r="G448" s="56">
        <v>1181710</v>
      </c>
      <c r="H448" s="56">
        <v>0</v>
      </c>
      <c r="I448" s="56">
        <f t="shared" si="33"/>
        <v>1181710</v>
      </c>
      <c r="J448" s="56">
        <f t="shared" si="34"/>
        <v>4140027.7</v>
      </c>
      <c r="K448" s="57">
        <f t="shared" si="35"/>
        <v>0.77794659064087279</v>
      </c>
      <c r="L448" s="57">
        <f t="shared" si="36"/>
        <v>-0.91580945449453477</v>
      </c>
      <c r="M448" s="57">
        <f t="shared" si="37"/>
        <v>-0.55589318128174559</v>
      </c>
      <c r="R448" s="53"/>
      <c r="S448" s="53"/>
      <c r="T448" s="53"/>
      <c r="U448" s="53"/>
      <c r="V448" s="53"/>
    </row>
    <row r="449" spans="1:22" s="51" customFormat="1" x14ac:dyDescent="0.2">
      <c r="B449" s="66" t="s">
        <v>380</v>
      </c>
      <c r="C449" s="51" t="s">
        <v>381</v>
      </c>
      <c r="D449" s="56">
        <v>2925000</v>
      </c>
      <c r="E449" s="56">
        <v>2925000</v>
      </c>
      <c r="F449" s="56">
        <v>0</v>
      </c>
      <c r="G449" s="56">
        <v>0</v>
      </c>
      <c r="H449" s="56">
        <v>1958990</v>
      </c>
      <c r="I449" s="56">
        <f t="shared" si="33"/>
        <v>1958990</v>
      </c>
      <c r="J449" s="56">
        <f t="shared" si="34"/>
        <v>966010</v>
      </c>
      <c r="K449" s="57">
        <f t="shared" si="35"/>
        <v>0.33025982905982904</v>
      </c>
      <c r="L449" s="57">
        <f t="shared" si="36"/>
        <v>-1</v>
      </c>
      <c r="M449" s="57">
        <f t="shared" si="37"/>
        <v>-1</v>
      </c>
      <c r="R449" s="53"/>
      <c r="S449" s="53"/>
      <c r="T449" s="53"/>
      <c r="U449" s="53"/>
      <c r="V449" s="53"/>
    </row>
    <row r="450" spans="1:22" s="51" customFormat="1" x14ac:dyDescent="0.2">
      <c r="B450" s="66" t="s">
        <v>213</v>
      </c>
      <c r="C450" s="51" t="s">
        <v>214</v>
      </c>
      <c r="D450" s="56">
        <v>27000</v>
      </c>
      <c r="E450" s="56">
        <v>26000</v>
      </c>
      <c r="F450" s="56">
        <v>0</v>
      </c>
      <c r="G450" s="56">
        <v>0</v>
      </c>
      <c r="H450" s="56">
        <v>14.13</v>
      </c>
      <c r="I450" s="56">
        <f t="shared" si="33"/>
        <v>14.13</v>
      </c>
      <c r="J450" s="56">
        <f t="shared" si="34"/>
        <v>25985.87</v>
      </c>
      <c r="K450" s="57">
        <f t="shared" si="35"/>
        <v>0.99945653846153837</v>
      </c>
      <c r="L450" s="57">
        <f t="shared" si="36"/>
        <v>-1</v>
      </c>
      <c r="M450" s="57">
        <f t="shared" si="37"/>
        <v>-1</v>
      </c>
      <c r="R450" s="53"/>
      <c r="S450" s="53"/>
      <c r="T450" s="53"/>
      <c r="U450" s="53"/>
      <c r="V450" s="53"/>
    </row>
    <row r="451" spans="1:22" s="51" customFormat="1" x14ac:dyDescent="0.2">
      <c r="B451" s="66" t="s">
        <v>215</v>
      </c>
      <c r="C451" s="51" t="s">
        <v>216</v>
      </c>
      <c r="D451" s="56">
        <v>150300</v>
      </c>
      <c r="E451" s="56">
        <v>151950</v>
      </c>
      <c r="F451" s="56">
        <v>0</v>
      </c>
      <c r="G451" s="56">
        <v>13511</v>
      </c>
      <c r="H451" s="56">
        <v>4176</v>
      </c>
      <c r="I451" s="56">
        <f t="shared" si="33"/>
        <v>17687</v>
      </c>
      <c r="J451" s="56">
        <f t="shared" si="34"/>
        <v>134263</v>
      </c>
      <c r="K451" s="57">
        <f t="shared" si="35"/>
        <v>0.88359986837775584</v>
      </c>
      <c r="L451" s="57">
        <f t="shared" si="36"/>
        <v>-1</v>
      </c>
      <c r="M451" s="57">
        <f t="shared" si="37"/>
        <v>-0.82216518591641985</v>
      </c>
      <c r="R451" s="53"/>
      <c r="S451" s="53"/>
      <c r="T451" s="53"/>
      <c r="U451" s="53"/>
      <c r="V451" s="53"/>
    </row>
    <row r="452" spans="1:22" s="51" customFormat="1" x14ac:dyDescent="0.2">
      <c r="B452" s="66" t="s">
        <v>217</v>
      </c>
      <c r="C452" s="51" t="s">
        <v>218</v>
      </c>
      <c r="D452" s="56">
        <v>900000</v>
      </c>
      <c r="E452" s="56">
        <v>900000</v>
      </c>
      <c r="F452" s="56">
        <v>0</v>
      </c>
      <c r="G452" s="56">
        <v>0</v>
      </c>
      <c r="H452" s="56">
        <v>0</v>
      </c>
      <c r="I452" s="56">
        <f t="shared" si="33"/>
        <v>0</v>
      </c>
      <c r="J452" s="56">
        <f t="shared" si="34"/>
        <v>900000</v>
      </c>
      <c r="K452" s="57">
        <f t="shared" si="35"/>
        <v>1</v>
      </c>
      <c r="L452" s="57">
        <f t="shared" si="36"/>
        <v>-1</v>
      </c>
      <c r="M452" s="57">
        <f t="shared" si="37"/>
        <v>-1</v>
      </c>
      <c r="R452" s="53"/>
      <c r="S452" s="53"/>
      <c r="T452" s="53"/>
      <c r="U452" s="53"/>
      <c r="V452" s="53"/>
    </row>
    <row r="453" spans="1:22" s="51" customFormat="1" x14ac:dyDescent="0.2">
      <c r="B453" s="66" t="s">
        <v>382</v>
      </c>
      <c r="C453" s="51" t="s">
        <v>383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33"/>
        <v>0</v>
      </c>
      <c r="J453" s="56">
        <f t="shared" si="34"/>
        <v>0</v>
      </c>
      <c r="K453" s="57" t="str">
        <f t="shared" si="35"/>
        <v>NA</v>
      </c>
      <c r="L453" s="57" t="str">
        <f t="shared" si="36"/>
        <v>NA</v>
      </c>
      <c r="M453" s="57" t="str">
        <f t="shared" si="37"/>
        <v>NA</v>
      </c>
      <c r="R453" s="53"/>
      <c r="S453" s="53"/>
      <c r="T453" s="53"/>
      <c r="U453" s="53"/>
      <c r="V453" s="53"/>
    </row>
    <row r="454" spans="1:22" s="51" customFormat="1" x14ac:dyDescent="0.2">
      <c r="A454" s="63" t="s">
        <v>384</v>
      </c>
      <c r="B454" s="68"/>
      <c r="C454" s="63"/>
      <c r="D454" s="64">
        <v>79886601.000000015</v>
      </c>
      <c r="E454" s="64">
        <v>84269490.519999996</v>
      </c>
      <c r="F454" s="64">
        <v>6183423.0199999996</v>
      </c>
      <c r="G454" s="64">
        <v>30298780.320000004</v>
      </c>
      <c r="H454" s="64">
        <v>5615664.9500000002</v>
      </c>
      <c r="I454" s="64">
        <f t="shared" si="33"/>
        <v>35914445.270000003</v>
      </c>
      <c r="J454" s="64">
        <f t="shared" si="34"/>
        <v>48355045.249999993</v>
      </c>
      <c r="K454" s="65">
        <f t="shared" si="35"/>
        <v>0.57381437755961873</v>
      </c>
      <c r="L454" s="65">
        <f t="shared" si="36"/>
        <v>-0.9266232300463183</v>
      </c>
      <c r="M454" s="65">
        <f t="shared" si="37"/>
        <v>-0.28090747593142074</v>
      </c>
      <c r="R454" s="53"/>
      <c r="S454" s="53"/>
      <c r="T454" s="53"/>
      <c r="U454" s="53"/>
      <c r="V454" s="53"/>
    </row>
    <row r="455" spans="1:22" s="51" customFormat="1" x14ac:dyDescent="0.2">
      <c r="A455" s="51" t="s">
        <v>385</v>
      </c>
      <c r="B455" s="66" t="s">
        <v>105</v>
      </c>
      <c r="C455" s="51" t="s">
        <v>104</v>
      </c>
      <c r="D455" s="56">
        <v>853353.84</v>
      </c>
      <c r="E455" s="56">
        <v>853353.84</v>
      </c>
      <c r="F455" s="56">
        <v>63633.75</v>
      </c>
      <c r="G455" s="56">
        <v>368768.14</v>
      </c>
      <c r="H455" s="56">
        <v>0</v>
      </c>
      <c r="I455" s="56">
        <f t="shared" si="33"/>
        <v>368768.14</v>
      </c>
      <c r="J455" s="56">
        <f t="shared" si="34"/>
        <v>484585.69999999995</v>
      </c>
      <c r="K455" s="57">
        <f t="shared" si="35"/>
        <v>0.56786022079656895</v>
      </c>
      <c r="L455" s="57">
        <f t="shared" si="36"/>
        <v>-0.92543099120524264</v>
      </c>
      <c r="M455" s="57">
        <f t="shared" si="37"/>
        <v>-0.13572044159313779</v>
      </c>
      <c r="R455" s="53"/>
      <c r="S455" s="53"/>
      <c r="T455" s="53"/>
      <c r="U455" s="53"/>
      <c r="V455" s="53"/>
    </row>
    <row r="456" spans="1:22" s="51" customFormat="1" x14ac:dyDescent="0.2">
      <c r="B456" s="66" t="s">
        <v>108</v>
      </c>
      <c r="C456" s="51" t="s">
        <v>109</v>
      </c>
      <c r="D456" s="56">
        <v>0</v>
      </c>
      <c r="E456" s="56">
        <v>0</v>
      </c>
      <c r="F456" s="56">
        <v>30450</v>
      </c>
      <c r="G456" s="56">
        <v>47800</v>
      </c>
      <c r="H456" s="56">
        <v>0</v>
      </c>
      <c r="I456" s="56">
        <f t="shared" si="33"/>
        <v>47800</v>
      </c>
      <c r="J456" s="56">
        <f t="shared" si="34"/>
        <v>-47800</v>
      </c>
      <c r="K456" s="57" t="str">
        <f t="shared" si="35"/>
        <v>NA</v>
      </c>
      <c r="L456" s="57" t="str">
        <f t="shared" si="36"/>
        <v>NA</v>
      </c>
      <c r="M456" s="57" t="str">
        <f t="shared" si="37"/>
        <v>NA</v>
      </c>
      <c r="R456" s="53"/>
      <c r="S456" s="53"/>
      <c r="T456" s="53"/>
      <c r="U456" s="53"/>
      <c r="V456" s="53"/>
    </row>
    <row r="457" spans="1:22" s="51" customFormat="1" x14ac:dyDescent="0.2">
      <c r="B457" s="66" t="s">
        <v>251</v>
      </c>
      <c r="C457" s="51" t="s">
        <v>252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33"/>
        <v>0</v>
      </c>
      <c r="J457" s="56">
        <f t="shared" si="34"/>
        <v>0</v>
      </c>
      <c r="K457" s="57" t="str">
        <f t="shared" si="35"/>
        <v>NA</v>
      </c>
      <c r="L457" s="57" t="str">
        <f t="shared" si="36"/>
        <v>NA</v>
      </c>
      <c r="M457" s="57" t="str">
        <f t="shared" si="37"/>
        <v>NA</v>
      </c>
      <c r="R457" s="53"/>
      <c r="S457" s="53"/>
      <c r="T457" s="53"/>
      <c r="U457" s="53"/>
      <c r="V457" s="53"/>
    </row>
    <row r="458" spans="1:22" s="51" customFormat="1" x14ac:dyDescent="0.2">
      <c r="B458" s="66" t="s">
        <v>118</v>
      </c>
      <c r="C458" s="51" t="s">
        <v>119</v>
      </c>
      <c r="D458" s="56">
        <v>1558934.17</v>
      </c>
      <c r="E458" s="56">
        <v>1558934.17</v>
      </c>
      <c r="F458" s="56">
        <v>130033.13999999998</v>
      </c>
      <c r="G458" s="56">
        <v>744490.39</v>
      </c>
      <c r="H458" s="56">
        <v>0</v>
      </c>
      <c r="I458" s="56">
        <f t="shared" si="33"/>
        <v>744490.39</v>
      </c>
      <c r="J458" s="56">
        <f t="shared" si="34"/>
        <v>814443.77999999991</v>
      </c>
      <c r="K458" s="57">
        <f t="shared" si="35"/>
        <v>0.5224362873513767</v>
      </c>
      <c r="L458" s="57">
        <f t="shared" si="36"/>
        <v>-0.91658843426339165</v>
      </c>
      <c r="M458" s="57">
        <f t="shared" si="37"/>
        <v>-4.4872574702753423E-2</v>
      </c>
      <c r="R458" s="53"/>
      <c r="S458" s="53"/>
      <c r="T458" s="53"/>
      <c r="U458" s="53"/>
      <c r="V458" s="53"/>
    </row>
    <row r="459" spans="1:22" s="51" customFormat="1" x14ac:dyDescent="0.2">
      <c r="B459" s="66" t="s">
        <v>386</v>
      </c>
      <c r="C459" s="51" t="s">
        <v>387</v>
      </c>
      <c r="D459" s="56">
        <v>0</v>
      </c>
      <c r="E459" s="56">
        <v>0</v>
      </c>
      <c r="F459" s="56">
        <v>10318.379999999999</v>
      </c>
      <c r="G459" s="56">
        <v>30955.14</v>
      </c>
      <c r="H459" s="56">
        <v>0</v>
      </c>
      <c r="I459" s="56">
        <f t="shared" si="33"/>
        <v>30955.14</v>
      </c>
      <c r="J459" s="56">
        <f t="shared" si="34"/>
        <v>-30955.14</v>
      </c>
      <c r="K459" s="57" t="str">
        <f t="shared" si="35"/>
        <v>NA</v>
      </c>
      <c r="L459" s="57" t="str">
        <f t="shared" si="36"/>
        <v>NA</v>
      </c>
      <c r="M459" s="57" t="str">
        <f t="shared" si="37"/>
        <v>NA</v>
      </c>
      <c r="R459" s="53"/>
      <c r="S459" s="53"/>
      <c r="T459" s="53"/>
      <c r="U459" s="53"/>
      <c r="V459" s="53"/>
    </row>
    <row r="460" spans="1:22" s="51" customFormat="1" x14ac:dyDescent="0.2">
      <c r="B460" s="66" t="s">
        <v>130</v>
      </c>
      <c r="C460" s="51" t="s">
        <v>131</v>
      </c>
      <c r="D460" s="56">
        <v>3278490.53</v>
      </c>
      <c r="E460" s="56">
        <v>3374193.4699999997</v>
      </c>
      <c r="F460" s="56">
        <v>242239.84</v>
      </c>
      <c r="G460" s="56">
        <v>1387628.5900000003</v>
      </c>
      <c r="H460" s="56">
        <v>0</v>
      </c>
      <c r="I460" s="56">
        <f t="shared" si="33"/>
        <v>1387628.5900000003</v>
      </c>
      <c r="J460" s="56">
        <f t="shared" si="34"/>
        <v>1986564.8799999994</v>
      </c>
      <c r="K460" s="57">
        <f t="shared" si="35"/>
        <v>0.58875251157426955</v>
      </c>
      <c r="L460" s="57">
        <f t="shared" si="36"/>
        <v>-0.92820807634364844</v>
      </c>
      <c r="M460" s="57">
        <f t="shared" si="37"/>
        <v>-0.177505023148539</v>
      </c>
      <c r="R460" s="53"/>
      <c r="S460" s="53"/>
      <c r="T460" s="53"/>
      <c r="U460" s="53"/>
      <c r="V460" s="53"/>
    </row>
    <row r="461" spans="1:22" s="51" customFormat="1" x14ac:dyDescent="0.2">
      <c r="B461" s="66" t="s">
        <v>233</v>
      </c>
      <c r="C461" s="51" t="s">
        <v>234</v>
      </c>
      <c r="D461" s="56">
        <v>12540690.380000001</v>
      </c>
      <c r="E461" s="56">
        <v>13523014.41</v>
      </c>
      <c r="F461" s="56">
        <v>973354.56</v>
      </c>
      <c r="G461" s="56">
        <v>5728462.1500000004</v>
      </c>
      <c r="H461" s="56">
        <v>0</v>
      </c>
      <c r="I461" s="56">
        <f t="shared" si="33"/>
        <v>5728462.1500000004</v>
      </c>
      <c r="J461" s="56">
        <f t="shared" si="34"/>
        <v>7794552.2599999998</v>
      </c>
      <c r="K461" s="57">
        <f t="shared" si="35"/>
        <v>0.5763916256893199</v>
      </c>
      <c r="L461" s="57">
        <f t="shared" si="36"/>
        <v>-0.92802236761056589</v>
      </c>
      <c r="M461" s="57">
        <f t="shared" si="37"/>
        <v>-0.15278325137863988</v>
      </c>
      <c r="R461" s="53"/>
      <c r="S461" s="53"/>
      <c r="T461" s="53"/>
      <c r="U461" s="53"/>
      <c r="V461" s="53"/>
    </row>
    <row r="462" spans="1:22" s="51" customFormat="1" x14ac:dyDescent="0.2">
      <c r="B462" s="66" t="s">
        <v>132</v>
      </c>
      <c r="C462" s="51" t="s">
        <v>133</v>
      </c>
      <c r="D462" s="56">
        <v>611260.42000000004</v>
      </c>
      <c r="E462" s="56">
        <v>611260.42000000004</v>
      </c>
      <c r="F462" s="56">
        <v>346285.19</v>
      </c>
      <c r="G462" s="56">
        <v>595575.14</v>
      </c>
      <c r="H462" s="56">
        <v>0</v>
      </c>
      <c r="I462" s="56">
        <f t="shared" si="33"/>
        <v>595575.14</v>
      </c>
      <c r="J462" s="56">
        <f t="shared" si="34"/>
        <v>15685.280000000028</v>
      </c>
      <c r="K462" s="57">
        <f t="shared" si="35"/>
        <v>2.5660552338723365E-2</v>
      </c>
      <c r="L462" s="57">
        <f t="shared" si="36"/>
        <v>-0.43348991907573536</v>
      </c>
      <c r="M462" s="57">
        <f t="shared" si="37"/>
        <v>0.94867889532255323</v>
      </c>
      <c r="R462" s="53"/>
      <c r="S462" s="53"/>
      <c r="T462" s="53"/>
      <c r="U462" s="53"/>
      <c r="V462" s="53"/>
    </row>
    <row r="463" spans="1:22" s="51" customFormat="1" x14ac:dyDescent="0.2">
      <c r="B463" s="66" t="s">
        <v>134</v>
      </c>
      <c r="C463" s="51" t="s">
        <v>135</v>
      </c>
      <c r="D463" s="56">
        <v>0</v>
      </c>
      <c r="E463" s="56">
        <v>10000</v>
      </c>
      <c r="F463" s="56">
        <v>0</v>
      </c>
      <c r="G463" s="56">
        <v>1666.66</v>
      </c>
      <c r="H463" s="56">
        <v>0</v>
      </c>
      <c r="I463" s="56">
        <f t="shared" si="33"/>
        <v>1666.66</v>
      </c>
      <c r="J463" s="56">
        <f t="shared" si="34"/>
        <v>8333.34</v>
      </c>
      <c r="K463" s="57">
        <f t="shared" si="35"/>
        <v>0.83333400000000002</v>
      </c>
      <c r="L463" s="57">
        <f t="shared" si="36"/>
        <v>-1</v>
      </c>
      <c r="M463" s="57">
        <f t="shared" si="37"/>
        <v>-0.66666800000000004</v>
      </c>
      <c r="R463" s="53"/>
      <c r="S463" s="53"/>
      <c r="T463" s="53"/>
      <c r="U463" s="53"/>
      <c r="V463" s="53"/>
    </row>
    <row r="464" spans="1:22" s="51" customFormat="1" x14ac:dyDescent="0.2">
      <c r="B464" s="66" t="s">
        <v>138</v>
      </c>
      <c r="C464" s="51" t="s">
        <v>139</v>
      </c>
      <c r="D464" s="56">
        <v>2614950</v>
      </c>
      <c r="E464" s="56">
        <v>2628450</v>
      </c>
      <c r="F464" s="56">
        <v>186248.11</v>
      </c>
      <c r="G464" s="56">
        <v>984452.31</v>
      </c>
      <c r="H464" s="56">
        <v>0</v>
      </c>
      <c r="I464" s="56">
        <f t="shared" si="33"/>
        <v>984452.31</v>
      </c>
      <c r="J464" s="56">
        <f t="shared" si="34"/>
        <v>1643997.69</v>
      </c>
      <c r="K464" s="57">
        <f t="shared" si="35"/>
        <v>0.62546279746618727</v>
      </c>
      <c r="L464" s="57">
        <f t="shared" si="36"/>
        <v>-0.92914146740474424</v>
      </c>
      <c r="M464" s="57">
        <f t="shared" si="37"/>
        <v>-0.25092559493237454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140</v>
      </c>
      <c r="C465" s="51" t="s">
        <v>141</v>
      </c>
      <c r="D465" s="56">
        <v>0</v>
      </c>
      <c r="E465" s="56">
        <v>0</v>
      </c>
      <c r="F465" s="56">
        <v>17186.25</v>
      </c>
      <c r="G465" s="56">
        <v>51484.439999999995</v>
      </c>
      <c r="H465" s="56">
        <v>0</v>
      </c>
      <c r="I465" s="56">
        <f t="shared" si="33"/>
        <v>51484.439999999995</v>
      </c>
      <c r="J465" s="56">
        <f t="shared" si="34"/>
        <v>-51484.439999999995</v>
      </c>
      <c r="K465" s="57" t="str">
        <f t="shared" si="35"/>
        <v>NA</v>
      </c>
      <c r="L465" s="57" t="str">
        <f t="shared" si="36"/>
        <v>NA</v>
      </c>
      <c r="M465" s="57" t="str">
        <f t="shared" si="37"/>
        <v>NA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142</v>
      </c>
      <c r="C466" s="51" t="s">
        <v>143</v>
      </c>
      <c r="D466" s="56">
        <v>3519320.8699999996</v>
      </c>
      <c r="E466" s="56">
        <v>3531408.5799999996</v>
      </c>
      <c r="F466" s="56">
        <v>256787.85</v>
      </c>
      <c r="G466" s="56">
        <v>1511937.65</v>
      </c>
      <c r="H466" s="56">
        <v>0</v>
      </c>
      <c r="I466" s="56">
        <f t="shared" si="33"/>
        <v>1511937.65</v>
      </c>
      <c r="J466" s="56">
        <f t="shared" si="34"/>
        <v>2019470.9299999997</v>
      </c>
      <c r="K466" s="57">
        <f t="shared" si="35"/>
        <v>0.57185989223597566</v>
      </c>
      <c r="L466" s="57">
        <f t="shared" si="36"/>
        <v>-0.9272845822898238</v>
      </c>
      <c r="M466" s="57">
        <f t="shared" si="37"/>
        <v>-0.14371978447195127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310</v>
      </c>
      <c r="C467" s="51" t="s">
        <v>311</v>
      </c>
      <c r="D467" s="56">
        <v>0</v>
      </c>
      <c r="E467" s="56">
        <v>0</v>
      </c>
      <c r="F467" s="56">
        <v>7330.18</v>
      </c>
      <c r="G467" s="56">
        <v>47041.47</v>
      </c>
      <c r="H467" s="56">
        <v>0</v>
      </c>
      <c r="I467" s="56">
        <f t="shared" si="33"/>
        <v>47041.47</v>
      </c>
      <c r="J467" s="56">
        <f t="shared" si="34"/>
        <v>-47041.47</v>
      </c>
      <c r="K467" s="57" t="str">
        <f t="shared" si="35"/>
        <v>NA</v>
      </c>
      <c r="L467" s="57" t="str">
        <f t="shared" si="36"/>
        <v>NA</v>
      </c>
      <c r="M467" s="57" t="str">
        <f t="shared" si="37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144</v>
      </c>
      <c r="C468" s="51" t="s">
        <v>145</v>
      </c>
      <c r="D468" s="56">
        <v>6250</v>
      </c>
      <c r="E468" s="56">
        <v>6250</v>
      </c>
      <c r="F468" s="56">
        <v>0</v>
      </c>
      <c r="G468" s="56">
        <v>0</v>
      </c>
      <c r="H468" s="56">
        <v>0</v>
      </c>
      <c r="I468" s="56">
        <f t="shared" si="33"/>
        <v>0</v>
      </c>
      <c r="J468" s="56">
        <f t="shared" si="34"/>
        <v>6250</v>
      </c>
      <c r="K468" s="57">
        <f t="shared" si="35"/>
        <v>1</v>
      </c>
      <c r="L468" s="57">
        <f t="shared" si="36"/>
        <v>-1</v>
      </c>
      <c r="M468" s="57">
        <f t="shared" si="37"/>
        <v>-1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275</v>
      </c>
      <c r="C469" s="51" t="s">
        <v>276</v>
      </c>
      <c r="D469" s="56">
        <v>185000</v>
      </c>
      <c r="E469" s="56">
        <v>185000</v>
      </c>
      <c r="F469" s="56">
        <v>0</v>
      </c>
      <c r="G469" s="56">
        <v>0</v>
      </c>
      <c r="H469" s="56">
        <v>0</v>
      </c>
      <c r="I469" s="56">
        <f t="shared" si="33"/>
        <v>0</v>
      </c>
      <c r="J469" s="56">
        <f t="shared" si="34"/>
        <v>185000</v>
      </c>
      <c r="K469" s="57">
        <f t="shared" si="35"/>
        <v>1</v>
      </c>
      <c r="L469" s="57">
        <f t="shared" si="36"/>
        <v>-1</v>
      </c>
      <c r="M469" s="57">
        <f t="shared" si="37"/>
        <v>-1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156</v>
      </c>
      <c r="C470" s="51" t="s">
        <v>157</v>
      </c>
      <c r="D470" s="56">
        <v>557432.24999999977</v>
      </c>
      <c r="E470" s="56">
        <v>559035.47999999986</v>
      </c>
      <c r="F470" s="56">
        <v>38586.259999999987</v>
      </c>
      <c r="G470" s="56">
        <v>253417.01000000004</v>
      </c>
      <c r="H470" s="56">
        <v>0</v>
      </c>
      <c r="I470" s="56">
        <f t="shared" si="33"/>
        <v>253417.01000000004</v>
      </c>
      <c r="J470" s="56">
        <f t="shared" si="34"/>
        <v>305618.46999999986</v>
      </c>
      <c r="K470" s="57">
        <f t="shared" si="35"/>
        <v>0.54668886132236172</v>
      </c>
      <c r="L470" s="57">
        <f t="shared" si="36"/>
        <v>-0.93097708217016917</v>
      </c>
      <c r="M470" s="57">
        <f t="shared" si="37"/>
        <v>-9.3377722644723368E-2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158</v>
      </c>
      <c r="C471" s="51" t="s">
        <v>159</v>
      </c>
      <c r="D471" s="56">
        <v>1028904.26</v>
      </c>
      <c r="E471" s="56">
        <v>3368985.6900000004</v>
      </c>
      <c r="F471" s="56">
        <v>24757.54</v>
      </c>
      <c r="G471" s="56">
        <v>1989564.97</v>
      </c>
      <c r="H471" s="56">
        <v>810145.89</v>
      </c>
      <c r="I471" s="56">
        <f t="shared" si="33"/>
        <v>2799710.86</v>
      </c>
      <c r="J471" s="56">
        <f t="shared" si="34"/>
        <v>569274.83000000054</v>
      </c>
      <c r="K471" s="57">
        <f t="shared" si="35"/>
        <v>0.16897514040791325</v>
      </c>
      <c r="L471" s="57">
        <f t="shared" si="36"/>
        <v>-0.99265133714474163</v>
      </c>
      <c r="M471" s="57">
        <f t="shared" si="37"/>
        <v>0.18110621597802021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162</v>
      </c>
      <c r="C472" s="51" t="s">
        <v>163</v>
      </c>
      <c r="D472" s="56">
        <v>54000</v>
      </c>
      <c r="E472" s="56">
        <v>54000</v>
      </c>
      <c r="F472" s="56">
        <v>3560</v>
      </c>
      <c r="G472" s="56">
        <v>5075.34</v>
      </c>
      <c r="H472" s="56">
        <v>3486.25</v>
      </c>
      <c r="I472" s="56">
        <f t="shared" si="33"/>
        <v>8561.59</v>
      </c>
      <c r="J472" s="56">
        <f t="shared" si="34"/>
        <v>45438.41</v>
      </c>
      <c r="K472" s="57">
        <f t="shared" si="35"/>
        <v>0.84145203703703708</v>
      </c>
      <c r="L472" s="57">
        <f t="shared" si="36"/>
        <v>-0.93407407407407406</v>
      </c>
      <c r="M472" s="57">
        <f t="shared" si="37"/>
        <v>-0.81202444444444444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166</v>
      </c>
      <c r="C473" s="51" t="s">
        <v>167</v>
      </c>
      <c r="D473" s="56">
        <v>0</v>
      </c>
      <c r="E473" s="56">
        <v>0</v>
      </c>
      <c r="F473" s="56">
        <v>0</v>
      </c>
      <c r="G473" s="56">
        <v>795</v>
      </c>
      <c r="H473" s="56">
        <v>0</v>
      </c>
      <c r="I473" s="56">
        <f t="shared" si="33"/>
        <v>795</v>
      </c>
      <c r="J473" s="56">
        <f t="shared" si="34"/>
        <v>-795</v>
      </c>
      <c r="K473" s="57" t="str">
        <f t="shared" si="35"/>
        <v>NA</v>
      </c>
      <c r="L473" s="57" t="str">
        <f t="shared" si="36"/>
        <v>NA</v>
      </c>
      <c r="M473" s="57" t="str">
        <f t="shared" si="37"/>
        <v>NA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241</v>
      </c>
      <c r="C474" s="51" t="s">
        <v>242</v>
      </c>
      <c r="D474" s="56">
        <v>1811457.27</v>
      </c>
      <c r="E474" s="56">
        <v>2020256.27</v>
      </c>
      <c r="F474" s="56">
        <v>151077.5</v>
      </c>
      <c r="G474" s="56">
        <v>1178988.8999999999</v>
      </c>
      <c r="H474" s="56">
        <v>822575.17</v>
      </c>
      <c r="I474" s="56">
        <f t="shared" si="33"/>
        <v>2001564.0699999998</v>
      </c>
      <c r="J474" s="56">
        <f t="shared" si="34"/>
        <v>18692.200000000186</v>
      </c>
      <c r="K474" s="57">
        <f t="shared" si="35"/>
        <v>9.2523905395428801E-3</v>
      </c>
      <c r="L474" s="57">
        <f t="shared" si="36"/>
        <v>-0.92521864565231615</v>
      </c>
      <c r="M474" s="57">
        <f t="shared" si="37"/>
        <v>0.16716766828794438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168</v>
      </c>
      <c r="C475" s="51" t="s">
        <v>169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33"/>
        <v>0</v>
      </c>
      <c r="J475" s="56">
        <f t="shared" si="34"/>
        <v>0</v>
      </c>
      <c r="K475" s="57" t="str">
        <f t="shared" si="35"/>
        <v>NA</v>
      </c>
      <c r="L475" s="57" t="str">
        <f t="shared" si="36"/>
        <v>NA</v>
      </c>
      <c r="M475" s="57" t="str">
        <f t="shared" si="37"/>
        <v>NA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170</v>
      </c>
      <c r="C476" s="51" t="s">
        <v>171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33"/>
        <v>0</v>
      </c>
      <c r="J476" s="56">
        <f t="shared" si="34"/>
        <v>0</v>
      </c>
      <c r="K476" s="57" t="str">
        <f t="shared" si="35"/>
        <v>NA</v>
      </c>
      <c r="L476" s="57" t="str">
        <f t="shared" si="36"/>
        <v>NA</v>
      </c>
      <c r="M476" s="57" t="str">
        <f t="shared" si="37"/>
        <v>NA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280</v>
      </c>
      <c r="C477" s="51" t="s">
        <v>281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33"/>
        <v>0</v>
      </c>
      <c r="J477" s="56">
        <f t="shared" si="34"/>
        <v>0</v>
      </c>
      <c r="K477" s="57" t="str">
        <f t="shared" si="35"/>
        <v>NA</v>
      </c>
      <c r="L477" s="57" t="str">
        <f t="shared" si="36"/>
        <v>NA</v>
      </c>
      <c r="M477" s="57" t="str">
        <f t="shared" si="37"/>
        <v>NA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172</v>
      </c>
      <c r="C478" s="51" t="s">
        <v>173</v>
      </c>
      <c r="D478" s="56">
        <v>2676531.5499999998</v>
      </c>
      <c r="E478" s="56">
        <v>2643531.5499999998</v>
      </c>
      <c r="F478" s="56">
        <v>71661.820000000007</v>
      </c>
      <c r="G478" s="56">
        <v>910573.54999999993</v>
      </c>
      <c r="H478" s="56">
        <v>451282.54000000004</v>
      </c>
      <c r="I478" s="56">
        <f t="shared" si="33"/>
        <v>1361856.0899999999</v>
      </c>
      <c r="J478" s="56">
        <f t="shared" si="34"/>
        <v>1281675.46</v>
      </c>
      <c r="K478" s="57">
        <f t="shared" si="35"/>
        <v>0.4848345615545992</v>
      </c>
      <c r="L478" s="57">
        <f t="shared" si="36"/>
        <v>-0.97289163429882275</v>
      </c>
      <c r="M478" s="57">
        <f t="shared" si="37"/>
        <v>-0.31109310951859076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174</v>
      </c>
      <c r="C479" s="51" t="s">
        <v>175</v>
      </c>
      <c r="D479" s="56">
        <v>1134</v>
      </c>
      <c r="E479" s="56">
        <v>36176.400000000001</v>
      </c>
      <c r="F479" s="56">
        <v>0</v>
      </c>
      <c r="G479" s="56">
        <v>6399.15</v>
      </c>
      <c r="H479" s="56">
        <v>1448.4</v>
      </c>
      <c r="I479" s="56">
        <f t="shared" si="33"/>
        <v>7847.5499999999993</v>
      </c>
      <c r="J479" s="56">
        <f t="shared" si="34"/>
        <v>28328.850000000002</v>
      </c>
      <c r="K479" s="57">
        <f t="shared" si="35"/>
        <v>0.78307543039108374</v>
      </c>
      <c r="L479" s="57">
        <f t="shared" si="36"/>
        <v>-1</v>
      </c>
      <c r="M479" s="57">
        <f t="shared" si="37"/>
        <v>-0.64622516336617242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180</v>
      </c>
      <c r="C480" s="51" t="s">
        <v>181</v>
      </c>
      <c r="D480" s="56">
        <v>189000</v>
      </c>
      <c r="E480" s="56">
        <v>189000</v>
      </c>
      <c r="F480" s="56">
        <v>4778.72</v>
      </c>
      <c r="G480" s="56">
        <v>30207.979999999996</v>
      </c>
      <c r="H480" s="56">
        <v>299.39</v>
      </c>
      <c r="I480" s="56">
        <f t="shared" si="33"/>
        <v>30507.369999999995</v>
      </c>
      <c r="J480" s="56">
        <f t="shared" si="34"/>
        <v>158492.63</v>
      </c>
      <c r="K480" s="57">
        <f t="shared" si="35"/>
        <v>0.83858534391534389</v>
      </c>
      <c r="L480" s="57">
        <f t="shared" si="36"/>
        <v>-0.97471576719576714</v>
      </c>
      <c r="M480" s="57">
        <f t="shared" si="37"/>
        <v>-0.68033883597883604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186</v>
      </c>
      <c r="C481" s="51" t="s">
        <v>187</v>
      </c>
      <c r="D481" s="56">
        <v>588190</v>
      </c>
      <c r="E481" s="56">
        <v>614145.6</v>
      </c>
      <c r="F481" s="56">
        <v>4212.76</v>
      </c>
      <c r="G481" s="56">
        <v>34076.07</v>
      </c>
      <c r="H481" s="56">
        <v>46597.990000000005</v>
      </c>
      <c r="I481" s="56">
        <f t="shared" si="33"/>
        <v>80674.06</v>
      </c>
      <c r="J481" s="56">
        <f t="shared" si="34"/>
        <v>533471.54</v>
      </c>
      <c r="K481" s="57">
        <f t="shared" si="35"/>
        <v>0.86864017262356041</v>
      </c>
      <c r="L481" s="57">
        <f t="shared" si="36"/>
        <v>-0.99314045399006357</v>
      </c>
      <c r="M481" s="57">
        <f t="shared" si="37"/>
        <v>-0.8890293441815752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188</v>
      </c>
      <c r="C482" s="51" t="s">
        <v>554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33"/>
        <v>0</v>
      </c>
      <c r="J482" s="56">
        <f t="shared" si="34"/>
        <v>0</v>
      </c>
      <c r="K482" s="57" t="str">
        <f t="shared" si="35"/>
        <v>NA</v>
      </c>
      <c r="L482" s="57" t="str">
        <f t="shared" si="36"/>
        <v>NA</v>
      </c>
      <c r="M482" s="57" t="str">
        <f t="shared" si="37"/>
        <v>NA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189</v>
      </c>
      <c r="C483" s="51" t="s">
        <v>190</v>
      </c>
      <c r="D483" s="56">
        <v>450</v>
      </c>
      <c r="E483" s="56">
        <v>9584</v>
      </c>
      <c r="F483" s="56">
        <v>0</v>
      </c>
      <c r="G483" s="56">
        <v>1111.98</v>
      </c>
      <c r="H483" s="56">
        <v>190.95</v>
      </c>
      <c r="I483" s="56">
        <f t="shared" si="33"/>
        <v>1302.93</v>
      </c>
      <c r="J483" s="56">
        <f t="shared" si="34"/>
        <v>8281.07</v>
      </c>
      <c r="K483" s="57">
        <f t="shared" si="35"/>
        <v>0.86405154424040065</v>
      </c>
      <c r="L483" s="57">
        <f t="shared" si="36"/>
        <v>-1</v>
      </c>
      <c r="M483" s="57">
        <f t="shared" si="37"/>
        <v>-0.76795075125208678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191</v>
      </c>
      <c r="C484" s="51" t="s">
        <v>192</v>
      </c>
      <c r="D484" s="56">
        <v>586459.67000000004</v>
      </c>
      <c r="E484" s="56">
        <v>586459.67000000004</v>
      </c>
      <c r="F484" s="56">
        <v>0</v>
      </c>
      <c r="G484" s="56">
        <v>344542</v>
      </c>
      <c r="H484" s="56">
        <v>0</v>
      </c>
      <c r="I484" s="56">
        <f t="shared" si="33"/>
        <v>344542</v>
      </c>
      <c r="J484" s="56">
        <f t="shared" si="34"/>
        <v>241917.67000000004</v>
      </c>
      <c r="K484" s="57">
        <f t="shared" si="35"/>
        <v>0.41250521114265204</v>
      </c>
      <c r="L484" s="57">
        <f t="shared" si="36"/>
        <v>-1</v>
      </c>
      <c r="M484" s="57">
        <f t="shared" si="37"/>
        <v>0.17498957771469598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193</v>
      </c>
      <c r="C485" s="51" t="s">
        <v>194</v>
      </c>
      <c r="D485" s="56">
        <v>119700</v>
      </c>
      <c r="E485" s="56">
        <v>147916.56</v>
      </c>
      <c r="F485" s="56">
        <v>499.98</v>
      </c>
      <c r="G485" s="56">
        <v>6357.56</v>
      </c>
      <c r="H485" s="56">
        <v>14638.88</v>
      </c>
      <c r="I485" s="56">
        <f t="shared" si="33"/>
        <v>20996.44</v>
      </c>
      <c r="J485" s="56">
        <f t="shared" si="34"/>
        <v>126920.12</v>
      </c>
      <c r="K485" s="57">
        <f t="shared" si="35"/>
        <v>0.85805213425731375</v>
      </c>
      <c r="L485" s="57">
        <f t="shared" si="36"/>
        <v>-0.99661985108361084</v>
      </c>
      <c r="M485" s="57">
        <f t="shared" si="37"/>
        <v>-0.91403856336302036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195</v>
      </c>
      <c r="C486" s="51" t="s">
        <v>196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33"/>
        <v>0</v>
      </c>
      <c r="J486" s="56">
        <f t="shared" si="34"/>
        <v>0</v>
      </c>
      <c r="K486" s="57" t="str">
        <f t="shared" si="35"/>
        <v>NA</v>
      </c>
      <c r="L486" s="57" t="str">
        <f t="shared" si="36"/>
        <v>NA</v>
      </c>
      <c r="M486" s="57" t="str">
        <f t="shared" si="37"/>
        <v>NA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197</v>
      </c>
      <c r="C487" s="51" t="s">
        <v>198</v>
      </c>
      <c r="D487" s="56">
        <v>37620</v>
      </c>
      <c r="E487" s="56">
        <v>43520</v>
      </c>
      <c r="F487" s="56">
        <v>4354.5</v>
      </c>
      <c r="G487" s="56">
        <v>8388.93</v>
      </c>
      <c r="H487" s="56">
        <v>17569.39</v>
      </c>
      <c r="I487" s="56">
        <f t="shared" si="33"/>
        <v>25958.32</v>
      </c>
      <c r="J487" s="56">
        <f t="shared" si="34"/>
        <v>17561.68</v>
      </c>
      <c r="K487" s="57">
        <f t="shared" si="35"/>
        <v>0.40353125000000001</v>
      </c>
      <c r="L487" s="57">
        <f t="shared" si="36"/>
        <v>-0.89994255514705879</v>
      </c>
      <c r="M487" s="57">
        <f t="shared" si="37"/>
        <v>-0.61447931985294113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199</v>
      </c>
      <c r="C488" s="51" t="s">
        <v>200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33"/>
        <v>0</v>
      </c>
      <c r="J488" s="56">
        <f t="shared" si="34"/>
        <v>0</v>
      </c>
      <c r="K488" s="57" t="str">
        <f t="shared" si="35"/>
        <v>NA</v>
      </c>
      <c r="L488" s="57" t="str">
        <f t="shared" si="36"/>
        <v>NA</v>
      </c>
      <c r="M488" s="57" t="str">
        <f t="shared" si="37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205</v>
      </c>
      <c r="C489" s="51" t="s">
        <v>206</v>
      </c>
      <c r="D489" s="56">
        <v>2250</v>
      </c>
      <c r="E489" s="56">
        <v>2250</v>
      </c>
      <c r="F489" s="56">
        <v>0</v>
      </c>
      <c r="G489" s="56">
        <v>0</v>
      </c>
      <c r="H489" s="56">
        <v>1251.8600000000001</v>
      </c>
      <c r="I489" s="56">
        <f t="shared" si="33"/>
        <v>1251.8600000000001</v>
      </c>
      <c r="J489" s="56">
        <f t="shared" si="34"/>
        <v>998.13999999999987</v>
      </c>
      <c r="K489" s="57">
        <f t="shared" si="35"/>
        <v>0.44361777777777772</v>
      </c>
      <c r="L489" s="57">
        <f t="shared" si="36"/>
        <v>-1</v>
      </c>
      <c r="M489" s="57">
        <f t="shared" si="37"/>
        <v>-1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211</v>
      </c>
      <c r="C490" s="51" t="s">
        <v>212</v>
      </c>
      <c r="D490" s="56">
        <v>40500</v>
      </c>
      <c r="E490" s="56">
        <v>54985.4</v>
      </c>
      <c r="F490" s="56">
        <v>0</v>
      </c>
      <c r="G490" s="56">
        <v>9420.85</v>
      </c>
      <c r="H490" s="56">
        <v>8061.84</v>
      </c>
      <c r="I490" s="56">
        <f t="shared" si="33"/>
        <v>17482.690000000002</v>
      </c>
      <c r="J490" s="56">
        <f t="shared" si="34"/>
        <v>37502.71</v>
      </c>
      <c r="K490" s="57">
        <f t="shared" si="35"/>
        <v>0.68204850742197021</v>
      </c>
      <c r="L490" s="57">
        <f t="shared" si="36"/>
        <v>-1</v>
      </c>
      <c r="M490" s="57">
        <f t="shared" si="37"/>
        <v>-0.65733267376430826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247</v>
      </c>
      <c r="C491" s="51" t="s">
        <v>248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f t="shared" si="33"/>
        <v>0</v>
      </c>
      <c r="J491" s="56">
        <f t="shared" si="34"/>
        <v>0</v>
      </c>
      <c r="K491" s="57" t="str">
        <f t="shared" si="35"/>
        <v>NA</v>
      </c>
      <c r="L491" s="57" t="str">
        <f t="shared" si="36"/>
        <v>NA</v>
      </c>
      <c r="M491" s="57" t="str">
        <f t="shared" si="37"/>
        <v>NA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215</v>
      </c>
      <c r="C492" s="51" t="s">
        <v>216</v>
      </c>
      <c r="D492" s="56">
        <v>279782.08999999997</v>
      </c>
      <c r="E492" s="56">
        <v>285632.08999999997</v>
      </c>
      <c r="F492" s="56">
        <v>3279</v>
      </c>
      <c r="G492" s="56">
        <v>50431.9</v>
      </c>
      <c r="H492" s="56">
        <v>14302.119999999999</v>
      </c>
      <c r="I492" s="56">
        <f t="shared" si="33"/>
        <v>64734.020000000004</v>
      </c>
      <c r="J492" s="56">
        <f t="shared" si="34"/>
        <v>220898.06999999995</v>
      </c>
      <c r="K492" s="57">
        <f t="shared" si="35"/>
        <v>0.77336573072024217</v>
      </c>
      <c r="L492" s="57">
        <f t="shared" si="36"/>
        <v>-0.98852019743299846</v>
      </c>
      <c r="M492" s="57">
        <f t="shared" si="37"/>
        <v>-0.64687511126638464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217</v>
      </c>
      <c r="C493" s="51" t="s">
        <v>218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33"/>
        <v>0</v>
      </c>
      <c r="J493" s="56">
        <f t="shared" si="34"/>
        <v>0</v>
      </c>
      <c r="K493" s="57" t="str">
        <f t="shared" si="35"/>
        <v>NA</v>
      </c>
      <c r="L493" s="57" t="str">
        <f t="shared" si="36"/>
        <v>NA</v>
      </c>
      <c r="M493" s="57" t="str">
        <f t="shared" si="37"/>
        <v>NA</v>
      </c>
      <c r="R493" s="53"/>
      <c r="S493" s="53"/>
      <c r="T493" s="53"/>
      <c r="U493" s="53"/>
      <c r="V493" s="53"/>
    </row>
    <row r="494" spans="1:22" s="51" customFormat="1" x14ac:dyDescent="0.2">
      <c r="A494" s="63" t="s">
        <v>388</v>
      </c>
      <c r="B494" s="68"/>
      <c r="C494" s="63"/>
      <c r="D494" s="64">
        <v>33141661.300000008</v>
      </c>
      <c r="E494" s="64">
        <v>36897343.600000009</v>
      </c>
      <c r="F494" s="64">
        <v>2570635.3299999996</v>
      </c>
      <c r="G494" s="64">
        <v>16329613.270000005</v>
      </c>
      <c r="H494" s="64">
        <v>2191850.67</v>
      </c>
      <c r="I494" s="64">
        <f t="shared" si="33"/>
        <v>18521463.940000005</v>
      </c>
      <c r="J494" s="64">
        <f t="shared" si="34"/>
        <v>18375879.660000004</v>
      </c>
      <c r="K494" s="65">
        <f t="shared" si="35"/>
        <v>0.49802717125684892</v>
      </c>
      <c r="L494" s="65">
        <f t="shared" si="36"/>
        <v>-0.93033007042815952</v>
      </c>
      <c r="M494" s="65">
        <f t="shared" si="37"/>
        <v>-0.11486238971414726</v>
      </c>
      <c r="R494" s="53"/>
      <c r="S494" s="53"/>
      <c r="T494" s="53"/>
      <c r="U494" s="53"/>
      <c r="V494" s="53"/>
    </row>
    <row r="495" spans="1:22" s="51" customFormat="1" x14ac:dyDescent="0.2">
      <c r="A495" s="51" t="s">
        <v>389</v>
      </c>
      <c r="B495" s="66" t="s">
        <v>118</v>
      </c>
      <c r="C495" s="51" t="s">
        <v>119</v>
      </c>
      <c r="D495" s="56">
        <v>38508.870000000003</v>
      </c>
      <c r="E495" s="56">
        <v>38508.870000000003</v>
      </c>
      <c r="F495" s="56">
        <v>0</v>
      </c>
      <c r="G495" s="56">
        <v>0</v>
      </c>
      <c r="H495" s="56">
        <v>0</v>
      </c>
      <c r="I495" s="56">
        <f t="shared" si="33"/>
        <v>0</v>
      </c>
      <c r="J495" s="56">
        <f t="shared" si="34"/>
        <v>38508.870000000003</v>
      </c>
      <c r="K495" s="57">
        <f t="shared" si="35"/>
        <v>1</v>
      </c>
      <c r="L495" s="57">
        <f t="shared" si="36"/>
        <v>-1</v>
      </c>
      <c r="M495" s="57">
        <f t="shared" si="37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231</v>
      </c>
      <c r="C496" s="51" t="s">
        <v>232</v>
      </c>
      <c r="D496" s="56">
        <v>0</v>
      </c>
      <c r="E496" s="56">
        <v>0</v>
      </c>
      <c r="F496" s="56">
        <v>0</v>
      </c>
      <c r="G496" s="56">
        <v>22010.51</v>
      </c>
      <c r="H496" s="56">
        <v>0</v>
      </c>
      <c r="I496" s="56">
        <f t="shared" si="33"/>
        <v>22010.51</v>
      </c>
      <c r="J496" s="56">
        <f t="shared" si="34"/>
        <v>-22010.51</v>
      </c>
      <c r="K496" s="57" t="str">
        <f t="shared" si="35"/>
        <v>NA</v>
      </c>
      <c r="L496" s="57" t="str">
        <f t="shared" si="36"/>
        <v>NA</v>
      </c>
      <c r="M496" s="57" t="str">
        <f t="shared" si="37"/>
        <v>NA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130</v>
      </c>
      <c r="C497" s="51" t="s">
        <v>131</v>
      </c>
      <c r="D497" s="56">
        <v>1013901.27</v>
      </c>
      <c r="E497" s="56">
        <v>1013901.27</v>
      </c>
      <c r="F497" s="56">
        <v>0</v>
      </c>
      <c r="G497" s="56">
        <v>0</v>
      </c>
      <c r="H497" s="56">
        <v>0</v>
      </c>
      <c r="I497" s="56">
        <f t="shared" si="33"/>
        <v>0</v>
      </c>
      <c r="J497" s="56">
        <f t="shared" si="34"/>
        <v>1013901.27</v>
      </c>
      <c r="K497" s="57">
        <f t="shared" si="35"/>
        <v>1</v>
      </c>
      <c r="L497" s="57">
        <f t="shared" si="36"/>
        <v>-1</v>
      </c>
      <c r="M497" s="57">
        <f t="shared" si="37"/>
        <v>-1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132</v>
      </c>
      <c r="C498" s="51" t="s">
        <v>133</v>
      </c>
      <c r="D498" s="56">
        <v>1261655.8599999999</v>
      </c>
      <c r="E498" s="56">
        <v>1201030.1099999999</v>
      </c>
      <c r="F498" s="56">
        <v>112762.41</v>
      </c>
      <c r="G498" s="56">
        <v>503010.16</v>
      </c>
      <c r="H498" s="56">
        <v>0</v>
      </c>
      <c r="I498" s="56">
        <f t="shared" si="33"/>
        <v>503010.16</v>
      </c>
      <c r="J498" s="56">
        <f t="shared" si="34"/>
        <v>698019.95</v>
      </c>
      <c r="K498" s="57">
        <f t="shared" si="35"/>
        <v>0.58118438845800457</v>
      </c>
      <c r="L498" s="57">
        <f t="shared" si="36"/>
        <v>-0.90611192087432357</v>
      </c>
      <c r="M498" s="57">
        <f t="shared" si="37"/>
        <v>-0.16236877691600915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138</v>
      </c>
      <c r="C499" s="51" t="s">
        <v>139</v>
      </c>
      <c r="D499" s="56">
        <v>13500</v>
      </c>
      <c r="E499" s="56">
        <v>13500</v>
      </c>
      <c r="F499" s="56">
        <v>803.39</v>
      </c>
      <c r="G499" s="56">
        <v>8907.5</v>
      </c>
      <c r="H499" s="56">
        <v>0</v>
      </c>
      <c r="I499" s="56">
        <f t="shared" si="33"/>
        <v>8907.5</v>
      </c>
      <c r="J499" s="56">
        <f t="shared" si="34"/>
        <v>4592.5</v>
      </c>
      <c r="K499" s="57">
        <f t="shared" si="35"/>
        <v>0.3401851851851852</v>
      </c>
      <c r="L499" s="57">
        <f t="shared" si="36"/>
        <v>-0.94048962962962968</v>
      </c>
      <c r="M499" s="57">
        <f t="shared" si="37"/>
        <v>0.31962962962962965</v>
      </c>
      <c r="R499" s="53"/>
      <c r="S499" s="53"/>
      <c r="T499" s="53"/>
      <c r="U499" s="53"/>
      <c r="V499" s="53"/>
    </row>
    <row r="500" spans="1:22" s="51" customFormat="1" x14ac:dyDescent="0.2">
      <c r="B500" s="66" t="s">
        <v>140</v>
      </c>
      <c r="C500" s="51" t="s">
        <v>141</v>
      </c>
      <c r="D500" s="56">
        <v>0</v>
      </c>
      <c r="E500" s="56">
        <v>0</v>
      </c>
      <c r="F500" s="56">
        <v>295</v>
      </c>
      <c r="G500" s="56">
        <v>842.64</v>
      </c>
      <c r="H500" s="56">
        <v>0</v>
      </c>
      <c r="I500" s="56">
        <f t="shared" si="33"/>
        <v>842.64</v>
      </c>
      <c r="J500" s="56">
        <f t="shared" si="34"/>
        <v>-842.64</v>
      </c>
      <c r="K500" s="57" t="str">
        <f t="shared" si="35"/>
        <v>NA</v>
      </c>
      <c r="L500" s="57" t="str">
        <f t="shared" si="36"/>
        <v>NA</v>
      </c>
      <c r="M500" s="57" t="str">
        <f t="shared" si="37"/>
        <v>NA</v>
      </c>
      <c r="R500" s="53"/>
      <c r="S500" s="53"/>
      <c r="T500" s="53"/>
      <c r="U500" s="53"/>
      <c r="V500" s="53"/>
    </row>
    <row r="501" spans="1:22" s="51" customFormat="1" x14ac:dyDescent="0.2">
      <c r="B501" s="66" t="s">
        <v>142</v>
      </c>
      <c r="C501" s="51" t="s">
        <v>143</v>
      </c>
      <c r="D501" s="56">
        <v>7962.75</v>
      </c>
      <c r="E501" s="56">
        <v>7962.75</v>
      </c>
      <c r="F501" s="56">
        <v>3997.9</v>
      </c>
      <c r="G501" s="56">
        <v>16352.580000000002</v>
      </c>
      <c r="H501" s="56">
        <v>0</v>
      </c>
      <c r="I501" s="56">
        <f t="shared" si="33"/>
        <v>16352.580000000002</v>
      </c>
      <c r="J501" s="56">
        <f t="shared" si="34"/>
        <v>-8389.8300000000017</v>
      </c>
      <c r="K501" s="57">
        <f t="shared" si="35"/>
        <v>-1.0536347367429597</v>
      </c>
      <c r="L501" s="57">
        <f t="shared" si="36"/>
        <v>-0.49792471193997045</v>
      </c>
      <c r="M501" s="57">
        <f t="shared" si="37"/>
        <v>3.1072694734859194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275</v>
      </c>
      <c r="C502" s="51" t="s">
        <v>276</v>
      </c>
      <c r="D502" s="56">
        <v>14000</v>
      </c>
      <c r="E502" s="56">
        <v>14000</v>
      </c>
      <c r="F502" s="56">
        <v>0</v>
      </c>
      <c r="G502" s="56">
        <v>0</v>
      </c>
      <c r="H502" s="56">
        <v>0</v>
      </c>
      <c r="I502" s="56">
        <f t="shared" si="33"/>
        <v>0</v>
      </c>
      <c r="J502" s="56">
        <f t="shared" si="34"/>
        <v>14000</v>
      </c>
      <c r="K502" s="57">
        <f t="shared" si="35"/>
        <v>1</v>
      </c>
      <c r="L502" s="57">
        <f t="shared" si="36"/>
        <v>-1</v>
      </c>
      <c r="M502" s="57">
        <f t="shared" si="37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156</v>
      </c>
      <c r="C503" s="51" t="s">
        <v>157</v>
      </c>
      <c r="D503" s="56">
        <v>127887.72</v>
      </c>
      <c r="E503" s="56">
        <v>127887.72</v>
      </c>
      <c r="F503" s="56">
        <v>7275.12</v>
      </c>
      <c r="G503" s="56">
        <v>35409.050000000003</v>
      </c>
      <c r="H503" s="56">
        <v>0</v>
      </c>
      <c r="I503" s="56">
        <f t="shared" si="33"/>
        <v>35409.050000000003</v>
      </c>
      <c r="J503" s="56">
        <f t="shared" si="34"/>
        <v>92478.67</v>
      </c>
      <c r="K503" s="57">
        <f t="shared" si="35"/>
        <v>0.72312392464264741</v>
      </c>
      <c r="L503" s="57">
        <f t="shared" si="36"/>
        <v>-0.94311322463173164</v>
      </c>
      <c r="M503" s="57">
        <f t="shared" si="37"/>
        <v>-0.44624784928529493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158</v>
      </c>
      <c r="C504" s="51" t="s">
        <v>159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33"/>
        <v>0</v>
      </c>
      <c r="J504" s="56">
        <f t="shared" si="34"/>
        <v>0</v>
      </c>
      <c r="K504" s="57" t="str">
        <f t="shared" si="35"/>
        <v>NA</v>
      </c>
      <c r="L504" s="57" t="str">
        <f t="shared" si="36"/>
        <v>NA</v>
      </c>
      <c r="M504" s="57" t="str">
        <f t="shared" si="37"/>
        <v>NA</v>
      </c>
      <c r="R504" s="53"/>
      <c r="S504" s="53"/>
      <c r="T504" s="53"/>
      <c r="U504" s="53"/>
      <c r="V504" s="53"/>
    </row>
    <row r="505" spans="1:22" s="51" customFormat="1" x14ac:dyDescent="0.2">
      <c r="B505" s="66" t="s">
        <v>186</v>
      </c>
      <c r="C505" s="51" t="s">
        <v>187</v>
      </c>
      <c r="D505" s="56">
        <v>54000</v>
      </c>
      <c r="E505" s="56">
        <v>54000</v>
      </c>
      <c r="F505" s="56">
        <v>0</v>
      </c>
      <c r="G505" s="56">
        <v>0</v>
      </c>
      <c r="H505" s="56">
        <v>0</v>
      </c>
      <c r="I505" s="56">
        <f t="shared" si="33"/>
        <v>0</v>
      </c>
      <c r="J505" s="56">
        <f t="shared" si="34"/>
        <v>54000</v>
      </c>
      <c r="K505" s="57">
        <f t="shared" si="35"/>
        <v>1</v>
      </c>
      <c r="L505" s="57">
        <f t="shared" si="36"/>
        <v>-1</v>
      </c>
      <c r="M505" s="57">
        <f t="shared" si="37"/>
        <v>-1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217</v>
      </c>
      <c r="C506" s="51" t="s">
        <v>218</v>
      </c>
      <c r="D506" s="56">
        <v>900000</v>
      </c>
      <c r="E506" s="56">
        <v>789000</v>
      </c>
      <c r="F506" s="56">
        <v>0</v>
      </c>
      <c r="G506" s="56">
        <v>0</v>
      </c>
      <c r="H506" s="56">
        <v>0</v>
      </c>
      <c r="I506" s="56">
        <f t="shared" si="33"/>
        <v>0</v>
      </c>
      <c r="J506" s="56">
        <f t="shared" si="34"/>
        <v>789000</v>
      </c>
      <c r="K506" s="57">
        <f t="shared" si="35"/>
        <v>1</v>
      </c>
      <c r="L506" s="57">
        <f t="shared" si="36"/>
        <v>-1</v>
      </c>
      <c r="M506" s="57">
        <f t="shared" si="37"/>
        <v>-1</v>
      </c>
      <c r="R506" s="53"/>
      <c r="S506" s="53"/>
      <c r="T506" s="53"/>
      <c r="U506" s="53"/>
      <c r="V506" s="53"/>
    </row>
    <row r="507" spans="1:22" s="51" customFormat="1" x14ac:dyDescent="0.2">
      <c r="A507" s="63" t="s">
        <v>390</v>
      </c>
      <c r="B507" s="68"/>
      <c r="C507" s="63"/>
      <c r="D507" s="64">
        <v>3431416.47</v>
      </c>
      <c r="E507" s="64">
        <v>3259790.72</v>
      </c>
      <c r="F507" s="64">
        <v>125133.81999999999</v>
      </c>
      <c r="G507" s="64">
        <v>586532.43999999994</v>
      </c>
      <c r="H507" s="64">
        <v>0</v>
      </c>
      <c r="I507" s="64">
        <f t="shared" si="33"/>
        <v>586532.43999999994</v>
      </c>
      <c r="J507" s="64">
        <f t="shared" si="34"/>
        <v>2673258.2800000003</v>
      </c>
      <c r="K507" s="65">
        <f t="shared" si="35"/>
        <v>0.82007052280951342</v>
      </c>
      <c r="L507" s="65">
        <f t="shared" si="36"/>
        <v>-0.96161292832933776</v>
      </c>
      <c r="M507" s="65">
        <f t="shared" si="37"/>
        <v>-0.64014104561902674</v>
      </c>
      <c r="R507" s="53"/>
      <c r="S507" s="53"/>
      <c r="T507" s="53"/>
      <c r="U507" s="53"/>
      <c r="V507" s="53"/>
    </row>
    <row r="508" spans="1:22" s="51" customFormat="1" x14ac:dyDescent="0.2">
      <c r="A508" s="51" t="s">
        <v>391</v>
      </c>
      <c r="B508" s="66" t="s">
        <v>132</v>
      </c>
      <c r="C508" s="51" t="s">
        <v>133</v>
      </c>
      <c r="D508" s="56">
        <v>0</v>
      </c>
      <c r="E508" s="56">
        <v>0</v>
      </c>
      <c r="F508" s="56">
        <v>0</v>
      </c>
      <c r="G508" s="56">
        <v>4500</v>
      </c>
      <c r="H508" s="56">
        <v>0</v>
      </c>
      <c r="I508" s="56">
        <f t="shared" si="33"/>
        <v>4500</v>
      </c>
      <c r="J508" s="56">
        <f t="shared" si="34"/>
        <v>-4500</v>
      </c>
      <c r="K508" s="57" t="str">
        <f t="shared" si="35"/>
        <v>NA</v>
      </c>
      <c r="L508" s="57" t="str">
        <f t="shared" si="36"/>
        <v>NA</v>
      </c>
      <c r="M508" s="57" t="str">
        <f t="shared" si="37"/>
        <v>NA</v>
      </c>
      <c r="R508" s="53"/>
      <c r="S508" s="53"/>
      <c r="T508" s="53"/>
      <c r="U508" s="53"/>
      <c r="V508" s="53"/>
    </row>
    <row r="509" spans="1:22" s="51" customFormat="1" x14ac:dyDescent="0.2">
      <c r="B509" s="66" t="s">
        <v>275</v>
      </c>
      <c r="C509" s="51" t="s">
        <v>276</v>
      </c>
      <c r="D509" s="56">
        <v>335000</v>
      </c>
      <c r="E509" s="56">
        <v>335000</v>
      </c>
      <c r="F509" s="56">
        <v>0</v>
      </c>
      <c r="G509" s="56">
        <v>0</v>
      </c>
      <c r="H509" s="56">
        <v>0</v>
      </c>
      <c r="I509" s="56">
        <f t="shared" ref="I509:I526" si="53">SUM(G509:H509)</f>
        <v>0</v>
      </c>
      <c r="J509" s="56">
        <f t="shared" ref="J509:J526" si="54">E509-I509</f>
        <v>335000</v>
      </c>
      <c r="K509" s="57">
        <f t="shared" ref="K509:K526" si="55">IF(E509=0,"NA",J509/E509)</f>
        <v>1</v>
      </c>
      <c r="L509" s="57">
        <f t="shared" ref="L509:L526" si="56">IF(E509=0,"NA",(  ( F509 - (E509/$L$6)) / (E509/$L$6)))</f>
        <v>-1</v>
      </c>
      <c r="M509" s="57">
        <f t="shared" ref="M509:M526" si="57">IF(E509=0,"NA",(  ( G509 - ($M$6*(E509/12))) / ($M$6*(E509/12))))</f>
        <v>-1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156</v>
      </c>
      <c r="C510" s="51" t="s">
        <v>157</v>
      </c>
      <c r="D510" s="56">
        <v>0</v>
      </c>
      <c r="E510" s="56">
        <v>0</v>
      </c>
      <c r="F510" s="56">
        <v>0</v>
      </c>
      <c r="G510" s="56">
        <v>299.24999999999994</v>
      </c>
      <c r="H510" s="56">
        <v>0</v>
      </c>
      <c r="I510" s="56">
        <f t="shared" si="53"/>
        <v>299.24999999999994</v>
      </c>
      <c r="J510" s="56">
        <f t="shared" si="54"/>
        <v>-299.24999999999994</v>
      </c>
      <c r="K510" s="57" t="str">
        <f t="shared" si="55"/>
        <v>NA</v>
      </c>
      <c r="L510" s="57" t="str">
        <f t="shared" si="56"/>
        <v>NA</v>
      </c>
      <c r="M510" s="57" t="str">
        <f t="shared" si="57"/>
        <v>NA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211</v>
      </c>
      <c r="C511" s="51" t="s">
        <v>212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53"/>
        <v>0</v>
      </c>
      <c r="J511" s="56">
        <f t="shared" si="54"/>
        <v>0</v>
      </c>
      <c r="K511" s="57" t="str">
        <f t="shared" si="55"/>
        <v>NA</v>
      </c>
      <c r="L511" s="57" t="str">
        <f t="shared" si="56"/>
        <v>NA</v>
      </c>
      <c r="M511" s="57" t="str">
        <f t="shared" si="57"/>
        <v>NA</v>
      </c>
      <c r="R511" s="53"/>
      <c r="S511" s="53"/>
      <c r="T511" s="53"/>
      <c r="U511" s="53"/>
      <c r="V511" s="53"/>
    </row>
    <row r="512" spans="1:22" s="51" customFormat="1" x14ac:dyDescent="0.2">
      <c r="A512" s="63" t="s">
        <v>392</v>
      </c>
      <c r="B512" s="68"/>
      <c r="C512" s="63"/>
      <c r="D512" s="64">
        <v>335000</v>
      </c>
      <c r="E512" s="64">
        <v>335000</v>
      </c>
      <c r="F512" s="64">
        <v>0</v>
      </c>
      <c r="G512" s="64">
        <v>4799.25</v>
      </c>
      <c r="H512" s="64">
        <v>0</v>
      </c>
      <c r="I512" s="64">
        <f t="shared" si="53"/>
        <v>4799.25</v>
      </c>
      <c r="J512" s="64">
        <f t="shared" si="54"/>
        <v>330200.75</v>
      </c>
      <c r="K512" s="65">
        <f t="shared" si="55"/>
        <v>0.98567388059701488</v>
      </c>
      <c r="L512" s="65">
        <f t="shared" si="56"/>
        <v>-1</v>
      </c>
      <c r="M512" s="65">
        <f t="shared" si="57"/>
        <v>-0.97134776119402988</v>
      </c>
      <c r="R512" s="53"/>
      <c r="S512" s="53"/>
      <c r="T512" s="53"/>
      <c r="U512" s="53"/>
      <c r="V512" s="53"/>
    </row>
    <row r="513" spans="1:25" s="51" customFormat="1" x14ac:dyDescent="0.2">
      <c r="A513" s="51" t="s">
        <v>393</v>
      </c>
      <c r="B513" s="66" t="s">
        <v>308</v>
      </c>
      <c r="C513" s="51" t="s">
        <v>309</v>
      </c>
      <c r="D513" s="56">
        <v>39282.44</v>
      </c>
      <c r="E513" s="56">
        <v>39282.44</v>
      </c>
      <c r="F513" s="56">
        <v>0</v>
      </c>
      <c r="G513" s="56">
        <v>0</v>
      </c>
      <c r="H513" s="56">
        <v>0</v>
      </c>
      <c r="I513" s="56">
        <f t="shared" si="53"/>
        <v>0</v>
      </c>
      <c r="J513" s="56">
        <f t="shared" si="54"/>
        <v>39282.44</v>
      </c>
      <c r="K513" s="57">
        <f t="shared" si="55"/>
        <v>1</v>
      </c>
      <c r="L513" s="57">
        <f t="shared" si="56"/>
        <v>-1</v>
      </c>
      <c r="M513" s="57">
        <f t="shared" si="57"/>
        <v>-1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132</v>
      </c>
      <c r="C514" s="51" t="s">
        <v>133</v>
      </c>
      <c r="D514" s="56">
        <v>0</v>
      </c>
      <c r="E514" s="56">
        <v>0</v>
      </c>
      <c r="F514" s="56">
        <v>67614.13</v>
      </c>
      <c r="G514" s="56">
        <v>186066.63</v>
      </c>
      <c r="H514" s="56">
        <v>0</v>
      </c>
      <c r="I514" s="56">
        <f t="shared" si="53"/>
        <v>186066.63</v>
      </c>
      <c r="J514" s="56">
        <f t="shared" si="54"/>
        <v>-186066.63</v>
      </c>
      <c r="K514" s="57" t="str">
        <f t="shared" si="55"/>
        <v>NA</v>
      </c>
      <c r="L514" s="57" t="str">
        <f t="shared" si="56"/>
        <v>NA</v>
      </c>
      <c r="M514" s="57" t="str">
        <f t="shared" si="57"/>
        <v>NA</v>
      </c>
      <c r="R514" s="53"/>
      <c r="S514" s="53"/>
      <c r="T514" s="53"/>
      <c r="U514" s="53"/>
      <c r="V514" s="53"/>
    </row>
    <row r="515" spans="1:25" s="51" customFormat="1" x14ac:dyDescent="0.2">
      <c r="B515" s="66" t="s">
        <v>138</v>
      </c>
      <c r="C515" s="51" t="s">
        <v>139</v>
      </c>
      <c r="D515" s="56">
        <v>13500</v>
      </c>
      <c r="E515" s="56">
        <v>13500</v>
      </c>
      <c r="F515" s="56">
        <v>11816.08</v>
      </c>
      <c r="G515" s="56">
        <v>20747.439999999999</v>
      </c>
      <c r="H515" s="56">
        <v>0</v>
      </c>
      <c r="I515" s="56">
        <f t="shared" si="53"/>
        <v>20747.439999999999</v>
      </c>
      <c r="J515" s="56">
        <f t="shared" si="54"/>
        <v>-7247.4399999999987</v>
      </c>
      <c r="K515" s="57">
        <f t="shared" si="55"/>
        <v>-0.53684740740740733</v>
      </c>
      <c r="L515" s="57">
        <f t="shared" si="56"/>
        <v>-0.12473481481481483</v>
      </c>
      <c r="M515" s="57">
        <f t="shared" si="57"/>
        <v>2.0736948148148144</v>
      </c>
      <c r="R515" s="53"/>
      <c r="S515" s="53"/>
      <c r="T515" s="53"/>
      <c r="U515" s="53"/>
      <c r="V515" s="53"/>
    </row>
    <row r="516" spans="1:25" s="51" customFormat="1" x14ac:dyDescent="0.2">
      <c r="B516" s="66" t="s">
        <v>140</v>
      </c>
      <c r="C516" s="51" t="s">
        <v>141</v>
      </c>
      <c r="D516" s="56">
        <v>0</v>
      </c>
      <c r="E516" s="56">
        <v>0</v>
      </c>
      <c r="F516" s="56">
        <v>936.15</v>
      </c>
      <c r="G516" s="56">
        <v>2614.33</v>
      </c>
      <c r="H516" s="56">
        <v>0</v>
      </c>
      <c r="I516" s="56">
        <f t="shared" si="53"/>
        <v>2614.33</v>
      </c>
      <c r="J516" s="56">
        <f t="shared" si="54"/>
        <v>-2614.33</v>
      </c>
      <c r="K516" s="57" t="str">
        <f t="shared" si="55"/>
        <v>NA</v>
      </c>
      <c r="L516" s="57" t="str">
        <f t="shared" si="56"/>
        <v>NA</v>
      </c>
      <c r="M516" s="57" t="str">
        <f t="shared" si="57"/>
        <v>NA</v>
      </c>
      <c r="R516" s="53"/>
      <c r="S516" s="53"/>
      <c r="T516" s="53"/>
      <c r="U516" s="53"/>
      <c r="V516" s="53"/>
    </row>
    <row r="517" spans="1:25" s="51" customFormat="1" x14ac:dyDescent="0.2">
      <c r="B517" s="66" t="s">
        <v>142</v>
      </c>
      <c r="C517" s="51" t="s">
        <v>143</v>
      </c>
      <c r="D517" s="56">
        <v>7848.63</v>
      </c>
      <c r="E517" s="56">
        <v>7848.63</v>
      </c>
      <c r="F517" s="56">
        <v>0</v>
      </c>
      <c r="G517" s="56">
        <v>0</v>
      </c>
      <c r="H517" s="56">
        <v>0</v>
      </c>
      <c r="I517" s="56">
        <f t="shared" si="53"/>
        <v>0</v>
      </c>
      <c r="J517" s="56">
        <f t="shared" si="54"/>
        <v>7848.63</v>
      </c>
      <c r="K517" s="57">
        <f t="shared" si="55"/>
        <v>1</v>
      </c>
      <c r="L517" s="57">
        <f t="shared" si="56"/>
        <v>-1</v>
      </c>
      <c r="M517" s="57">
        <f t="shared" si="57"/>
        <v>-1</v>
      </c>
      <c r="R517" s="53"/>
      <c r="S517" s="53"/>
      <c r="T517" s="53"/>
      <c r="U517" s="53"/>
      <c r="V517" s="53"/>
    </row>
    <row r="518" spans="1:25" s="51" customFormat="1" x14ac:dyDescent="0.2">
      <c r="B518" s="66" t="s">
        <v>156</v>
      </c>
      <c r="C518" s="51" t="s">
        <v>157</v>
      </c>
      <c r="D518" s="56">
        <v>1040.98</v>
      </c>
      <c r="E518" s="56">
        <v>1040.98</v>
      </c>
      <c r="F518" s="56">
        <v>128.16</v>
      </c>
      <c r="G518" s="56">
        <v>324.26</v>
      </c>
      <c r="H518" s="56">
        <v>0</v>
      </c>
      <c r="I518" s="56">
        <f t="shared" si="53"/>
        <v>324.26</v>
      </c>
      <c r="J518" s="56">
        <f t="shared" si="54"/>
        <v>716.72</v>
      </c>
      <c r="K518" s="57">
        <f t="shared" si="55"/>
        <v>0.68850506253722454</v>
      </c>
      <c r="L518" s="57">
        <f t="shared" si="56"/>
        <v>-0.87688524275202218</v>
      </c>
      <c r="M518" s="57">
        <f t="shared" si="57"/>
        <v>-0.37701012507444909</v>
      </c>
      <c r="R518" s="53"/>
      <c r="S518" s="53"/>
      <c r="T518" s="53"/>
      <c r="U518" s="53"/>
      <c r="V518" s="53"/>
    </row>
    <row r="519" spans="1:25" s="51" customFormat="1" x14ac:dyDescent="0.2">
      <c r="A519" s="63" t="s">
        <v>394</v>
      </c>
      <c r="B519" s="68"/>
      <c r="C519" s="63"/>
      <c r="D519" s="64">
        <v>61672.05</v>
      </c>
      <c r="E519" s="64">
        <v>61672.05</v>
      </c>
      <c r="F519" s="64">
        <v>80494.52</v>
      </c>
      <c r="G519" s="64">
        <v>209752.66</v>
      </c>
      <c r="H519" s="64">
        <v>0</v>
      </c>
      <c r="I519" s="64">
        <f t="shared" si="53"/>
        <v>209752.66</v>
      </c>
      <c r="J519" s="64">
        <f t="shared" si="54"/>
        <v>-148080.60999999999</v>
      </c>
      <c r="K519" s="65">
        <f t="shared" si="55"/>
        <v>-2.4010975798599201</v>
      </c>
      <c r="L519" s="65">
        <f t="shared" si="56"/>
        <v>0.30520259988114551</v>
      </c>
      <c r="M519" s="65">
        <f t="shared" si="57"/>
        <v>5.8021951597198411</v>
      </c>
      <c r="R519" s="53"/>
      <c r="S519" s="53"/>
      <c r="T519" s="53"/>
      <c r="U519" s="53"/>
      <c r="V519" s="53"/>
    </row>
    <row r="520" spans="1:25" s="51" customFormat="1" x14ac:dyDescent="0.2">
      <c r="A520" s="51" t="s">
        <v>32</v>
      </c>
      <c r="B520" s="66" t="s">
        <v>217</v>
      </c>
      <c r="C520" s="51" t="s">
        <v>218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53"/>
        <v>0</v>
      </c>
      <c r="J520" s="56">
        <f t="shared" si="54"/>
        <v>0</v>
      </c>
      <c r="K520" s="57" t="str">
        <f t="shared" si="55"/>
        <v>NA</v>
      </c>
      <c r="L520" s="57" t="str">
        <f t="shared" si="56"/>
        <v>NA</v>
      </c>
      <c r="M520" s="57" t="str">
        <f t="shared" si="57"/>
        <v>NA</v>
      </c>
      <c r="R520" s="53"/>
      <c r="S520" s="53"/>
      <c r="T520" s="53"/>
      <c r="U520" s="53"/>
      <c r="V520" s="53"/>
    </row>
    <row r="521" spans="1:25" s="51" customFormat="1" x14ac:dyDescent="0.2">
      <c r="B521" s="66" t="s">
        <v>33</v>
      </c>
      <c r="C521" s="51" t="s">
        <v>34</v>
      </c>
      <c r="D521" s="56">
        <v>8341293.6000000006</v>
      </c>
      <c r="E521" s="56">
        <v>7841293.6000000006</v>
      </c>
      <c r="F521" s="56">
        <v>0</v>
      </c>
      <c r="G521" s="56">
        <v>1000000</v>
      </c>
      <c r="H521" s="56">
        <v>0</v>
      </c>
      <c r="I521" s="56">
        <f t="shared" si="53"/>
        <v>1000000</v>
      </c>
      <c r="J521" s="56">
        <f t="shared" si="54"/>
        <v>6841293.6000000006</v>
      </c>
      <c r="K521" s="57">
        <f t="shared" si="55"/>
        <v>0.87247002203820045</v>
      </c>
      <c r="L521" s="57">
        <f t="shared" si="56"/>
        <v>-1</v>
      </c>
      <c r="M521" s="57">
        <f t="shared" si="57"/>
        <v>-0.74494004407640091</v>
      </c>
      <c r="R521" s="53"/>
      <c r="S521" s="53"/>
      <c r="T521" s="53"/>
      <c r="U521" s="53"/>
      <c r="V521" s="53"/>
    </row>
    <row r="522" spans="1:25" s="51" customFormat="1" x14ac:dyDescent="0.2">
      <c r="B522" s="66" t="s">
        <v>382</v>
      </c>
      <c r="C522" s="51" t="s">
        <v>383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f t="shared" si="53"/>
        <v>0</v>
      </c>
      <c r="J522" s="56">
        <f t="shared" si="54"/>
        <v>0</v>
      </c>
      <c r="K522" s="57" t="str">
        <f t="shared" si="55"/>
        <v>NA</v>
      </c>
      <c r="L522" s="57" t="str">
        <f t="shared" si="56"/>
        <v>NA</v>
      </c>
      <c r="M522" s="57" t="str">
        <f t="shared" si="57"/>
        <v>NA</v>
      </c>
      <c r="R522" s="53"/>
      <c r="S522" s="53"/>
      <c r="T522" s="53"/>
      <c r="U522" s="53"/>
      <c r="V522" s="53"/>
    </row>
    <row r="523" spans="1:25" s="51" customFormat="1" x14ac:dyDescent="0.2">
      <c r="A523" s="63" t="s">
        <v>35</v>
      </c>
      <c r="B523" s="68"/>
      <c r="C523" s="63"/>
      <c r="D523" s="64">
        <v>8341293.6000000006</v>
      </c>
      <c r="E523" s="64">
        <v>7841293.6000000006</v>
      </c>
      <c r="F523" s="64">
        <v>0</v>
      </c>
      <c r="G523" s="64">
        <v>1000000</v>
      </c>
      <c r="H523" s="64">
        <v>0</v>
      </c>
      <c r="I523" s="64">
        <f t="shared" si="53"/>
        <v>1000000</v>
      </c>
      <c r="J523" s="64">
        <f t="shared" si="54"/>
        <v>6841293.6000000006</v>
      </c>
      <c r="K523" s="65">
        <f t="shared" si="55"/>
        <v>0.87247002203820045</v>
      </c>
      <c r="L523" s="65">
        <f t="shared" si="56"/>
        <v>-1</v>
      </c>
      <c r="M523" s="65">
        <f t="shared" si="57"/>
        <v>-0.74494004407640091</v>
      </c>
      <c r="R523" s="53"/>
      <c r="S523" s="53"/>
      <c r="T523" s="53"/>
      <c r="U523" s="53"/>
      <c r="V523" s="53"/>
    </row>
    <row r="524" spans="1:25" s="51" customFormat="1" x14ac:dyDescent="0.2">
      <c r="A524" s="51" t="s">
        <v>36</v>
      </c>
      <c r="B524" s="66" t="s">
        <v>30</v>
      </c>
      <c r="C524" s="51" t="s">
        <v>31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53"/>
        <v>0</v>
      </c>
      <c r="J524" s="56">
        <f t="shared" si="54"/>
        <v>0</v>
      </c>
      <c r="K524" s="57" t="str">
        <f t="shared" si="55"/>
        <v>NA</v>
      </c>
      <c r="L524" s="57" t="str">
        <f t="shared" si="56"/>
        <v>NA</v>
      </c>
      <c r="M524" s="57" t="str">
        <f t="shared" si="57"/>
        <v>NA</v>
      </c>
      <c r="R524" s="53"/>
      <c r="S524" s="53"/>
      <c r="T524" s="53"/>
      <c r="U524" s="53"/>
      <c r="V524" s="53"/>
    </row>
    <row r="525" spans="1:25" s="51" customFormat="1" x14ac:dyDescent="0.2">
      <c r="B525" s="66" t="s">
        <v>37</v>
      </c>
      <c r="C525" s="51" t="s">
        <v>38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si="53"/>
        <v>0</v>
      </c>
      <c r="J525" s="56">
        <f t="shared" si="54"/>
        <v>0</v>
      </c>
      <c r="K525" s="57" t="str">
        <f t="shared" si="55"/>
        <v>NA</v>
      </c>
      <c r="L525" s="57" t="str">
        <f t="shared" si="56"/>
        <v>NA</v>
      </c>
      <c r="M525" s="57" t="str">
        <f t="shared" si="57"/>
        <v>NA</v>
      </c>
      <c r="R525" s="53"/>
      <c r="S525" s="53"/>
      <c r="T525" s="53"/>
      <c r="U525" s="53"/>
      <c r="V525" s="53"/>
    </row>
    <row r="526" spans="1:25" s="51" customFormat="1" x14ac:dyDescent="0.2">
      <c r="A526" s="63" t="s">
        <v>39</v>
      </c>
      <c r="B526" s="68"/>
      <c r="C526" s="63"/>
      <c r="D526" s="64">
        <v>0</v>
      </c>
      <c r="E526" s="64">
        <v>0</v>
      </c>
      <c r="F526" s="64">
        <v>0</v>
      </c>
      <c r="G526" s="64">
        <v>0</v>
      </c>
      <c r="H526" s="64">
        <v>0</v>
      </c>
      <c r="I526" s="64">
        <f t="shared" si="53"/>
        <v>0</v>
      </c>
      <c r="J526" s="64">
        <f t="shared" si="54"/>
        <v>0</v>
      </c>
      <c r="K526" s="65" t="str">
        <f t="shared" si="55"/>
        <v>NA</v>
      </c>
      <c r="L526" s="65" t="str">
        <f t="shared" si="56"/>
        <v>NA</v>
      </c>
      <c r="M526" s="65" t="str">
        <f t="shared" si="57"/>
        <v>NA</v>
      </c>
      <c r="R526" s="53"/>
      <c r="S526" s="53"/>
      <c r="T526" s="53"/>
      <c r="U526" s="53"/>
      <c r="V526" s="53"/>
    </row>
    <row r="527" spans="1:25" s="17" customFormat="1" x14ac:dyDescent="0.2">
      <c r="A527" s="23"/>
      <c r="B527" s="31"/>
      <c r="C527" s="23"/>
      <c r="D527" s="18"/>
      <c r="E527" s="18"/>
      <c r="F527" s="18"/>
      <c r="G527" s="18"/>
      <c r="H527" s="18"/>
      <c r="I527" s="18"/>
      <c r="J527" s="18"/>
      <c r="K527" s="37"/>
      <c r="L527" s="37"/>
      <c r="M527" s="37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</row>
    <row r="528" spans="1:25" ht="15.75" x14ac:dyDescent="0.25">
      <c r="A528" s="25" t="s">
        <v>11</v>
      </c>
      <c r="B528" s="32"/>
      <c r="C528" s="25"/>
      <c r="D528" s="6">
        <f>+D103+D153+D191+D207+D229+D280+D300+D341+D414+D454+D494+D507+D512+D519+D523+D526</f>
        <v>1474461904.2399991</v>
      </c>
      <c r="E528" s="6">
        <f t="shared" ref="E528:J528" si="58">+E103+E153+E191+E207+E229+E280+E300+E341+E414+E454+E494+E507+E512+E519+E523+E526</f>
        <v>1483403156.1599984</v>
      </c>
      <c r="F528" s="6">
        <f t="shared" si="58"/>
        <v>121919099.54999988</v>
      </c>
      <c r="G528" s="6">
        <f t="shared" si="58"/>
        <v>603020458.69000006</v>
      </c>
      <c r="H528" s="6">
        <f t="shared" si="58"/>
        <v>44015468.170000002</v>
      </c>
      <c r="I528" s="6">
        <f t="shared" si="58"/>
        <v>647035926.86000013</v>
      </c>
      <c r="J528" s="6">
        <f t="shared" si="58"/>
        <v>836367229.29999888</v>
      </c>
      <c r="K528" s="38">
        <f>IF(E528=0,"NA",J528/E528)</f>
        <v>0.56381653620385663</v>
      </c>
      <c r="L528" s="38">
        <f>IF(E528=0,"NA",(  ( F528 - (E528/$L$6)) / (E528/$L$6)))</f>
        <v>-0.91781121737289206</v>
      </c>
      <c r="M528" s="38">
        <f>IF(E528=0,"NA",(  ( G528 - ($M$6*(E528/12))) / ($M$6*(E528/12))))</f>
        <v>-0.18697697765318916</v>
      </c>
    </row>
    <row r="530" spans="1:25" x14ac:dyDescent="0.2">
      <c r="B530" s="67" t="s">
        <v>20</v>
      </c>
      <c r="C530" s="52" t="s">
        <v>21</v>
      </c>
    </row>
    <row r="533" spans="1:25" s="19" customFormat="1" x14ac:dyDescent="0.2">
      <c r="A533" s="24"/>
      <c r="B533" s="33"/>
      <c r="D533" s="33"/>
      <c r="L533" s="69"/>
      <c r="M533" s="69"/>
      <c r="O533" s="53"/>
      <c r="P533" s="53"/>
      <c r="Q533" s="53"/>
      <c r="R533" s="53"/>
      <c r="S533" s="53"/>
      <c r="T533" s="53"/>
      <c r="U533" s="53"/>
      <c r="V533" s="53"/>
      <c r="W533" s="70"/>
      <c r="X533" s="70"/>
      <c r="Y533" s="70"/>
    </row>
    <row r="534" spans="1:25" s="19" customFormat="1" x14ac:dyDescent="0.2">
      <c r="A534" s="24"/>
      <c r="B534" s="33"/>
      <c r="D534" s="33"/>
      <c r="L534" s="69"/>
      <c r="M534" s="69"/>
      <c r="O534" s="53"/>
      <c r="P534" s="53"/>
      <c r="Q534" s="53"/>
      <c r="R534" s="53"/>
      <c r="S534" s="53"/>
      <c r="T534" s="53"/>
      <c r="U534" s="53"/>
      <c r="V534" s="53"/>
      <c r="W534" s="70"/>
      <c r="X534" s="70"/>
      <c r="Y534" s="70"/>
    </row>
    <row r="535" spans="1:25" s="19" customFormat="1" x14ac:dyDescent="0.2">
      <c r="A535" s="24"/>
      <c r="B535" s="33"/>
      <c r="K535" s="71"/>
      <c r="L535" s="69"/>
      <c r="M535" s="69"/>
      <c r="O535" s="53"/>
      <c r="P535" s="53"/>
      <c r="Q535" s="53"/>
      <c r="R535" s="53"/>
      <c r="S535" s="53"/>
      <c r="T535" s="53"/>
      <c r="U535" s="53"/>
      <c r="V535" s="53"/>
      <c r="W535" s="70"/>
      <c r="X535" s="70"/>
      <c r="Y535" s="70"/>
    </row>
    <row r="536" spans="1:25" s="19" customFormat="1" x14ac:dyDescent="0.2">
      <c r="A536" s="24"/>
      <c r="B536" s="33"/>
      <c r="K536" s="71"/>
      <c r="L536" s="69"/>
      <c r="M536" s="69"/>
      <c r="O536" s="53"/>
      <c r="P536" s="53"/>
      <c r="Q536" s="53"/>
      <c r="R536" s="53"/>
      <c r="S536" s="53"/>
      <c r="T536" s="53"/>
      <c r="U536" s="53"/>
      <c r="V536" s="53"/>
      <c r="W536" s="70"/>
      <c r="X536" s="70"/>
      <c r="Y536" s="70"/>
    </row>
    <row r="537" spans="1:25" s="19" customFormat="1" x14ac:dyDescent="0.2">
      <c r="A537" s="24"/>
      <c r="B537" s="33"/>
      <c r="K537" s="71"/>
      <c r="L537" s="69"/>
      <c r="M537" s="69"/>
      <c r="O537" s="53"/>
      <c r="P537" s="53"/>
      <c r="Q537" s="53"/>
      <c r="R537" s="53"/>
      <c r="S537" s="53"/>
      <c r="T537" s="53"/>
      <c r="U537" s="53"/>
      <c r="V537" s="53"/>
      <c r="W537" s="70"/>
      <c r="X537" s="70"/>
      <c r="Y537" s="70"/>
    </row>
    <row r="538" spans="1:25" s="19" customFormat="1" x14ac:dyDescent="0.2">
      <c r="A538" s="24"/>
      <c r="B538" s="33"/>
      <c r="K538" s="71"/>
      <c r="L538" s="69"/>
      <c r="M538" s="69"/>
      <c r="O538" s="53"/>
      <c r="P538" s="53"/>
      <c r="Q538" s="53"/>
      <c r="R538" s="53"/>
      <c r="S538" s="53"/>
      <c r="T538" s="53"/>
      <c r="U538" s="53"/>
      <c r="V538" s="53"/>
      <c r="W538" s="70"/>
      <c r="X538" s="70"/>
      <c r="Y538" s="70"/>
    </row>
    <row r="539" spans="1:25" x14ac:dyDescent="0.2">
      <c r="K539" s="14"/>
    </row>
    <row r="540" spans="1:25" x14ac:dyDescent="0.2">
      <c r="K540" s="14"/>
    </row>
  </sheetData>
  <autoFilter ref="A7:M528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45291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395</v>
      </c>
      <c r="C8" s="51" t="s">
        <v>396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397</v>
      </c>
      <c r="C9" s="51" t="s">
        <v>398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1" si="2">SUM(G9:H9)</f>
        <v>0</v>
      </c>
      <c r="J9" s="56">
        <f t="shared" ref="J9:J11" si="3">E9-I9</f>
        <v>0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50500</v>
      </c>
      <c r="E10" s="56">
        <v>50500</v>
      </c>
      <c r="F10" s="56">
        <v>0</v>
      </c>
      <c r="G10" s="56">
        <v>0</v>
      </c>
      <c r="H10" s="56">
        <v>0</v>
      </c>
      <c r="I10" s="56">
        <f t="shared" si="2"/>
        <v>0</v>
      </c>
      <c r="J10" s="56">
        <f t="shared" si="3"/>
        <v>50500</v>
      </c>
      <c r="K10" s="57">
        <f t="shared" si="4"/>
        <v>1</v>
      </c>
      <c r="L10" s="57">
        <f t="shared" si="5"/>
        <v>-1</v>
      </c>
      <c r="M10" s="57">
        <f t="shared" si="6"/>
        <v>-1</v>
      </c>
      <c r="R10" s="53"/>
      <c r="S10" s="53"/>
      <c r="T10" s="53"/>
      <c r="U10" s="53"/>
      <c r="V10" s="53"/>
    </row>
    <row r="11" spans="1:22" s="51" customFormat="1" x14ac:dyDescent="0.2">
      <c r="B11" s="51" t="s">
        <v>399</v>
      </c>
      <c r="C11" s="51" t="s">
        <v>400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0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401</v>
      </c>
      <c r="C12" s="51" t="s">
        <v>402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28" si="7">SUM(G12:H12)</f>
        <v>0</v>
      </c>
      <c r="J12" s="56">
        <f t="shared" ref="J12:J28" si="8">E12-I12</f>
        <v>0</v>
      </c>
      <c r="K12" s="57" t="str">
        <f t="shared" ref="K12:K28" si="9">IF(E12=0,"NA",J12/E12)</f>
        <v>NA</v>
      </c>
      <c r="L12" s="57" t="str">
        <f t="shared" ref="L12:L28" si="10">IF(E12=0,"NA",(  ( F12 - (E12/$L$6)) / (E12/$L$6)))</f>
        <v>NA</v>
      </c>
      <c r="M12" s="57" t="str">
        <f t="shared" ref="M12:M28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8"/>
        <v>0</v>
      </c>
      <c r="K13" s="57" t="str">
        <f t="shared" si="9"/>
        <v>NA</v>
      </c>
      <c r="L13" s="57" t="str">
        <f t="shared" si="10"/>
        <v>NA</v>
      </c>
      <c r="M13" s="57" t="str">
        <f t="shared" si="11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403</v>
      </c>
      <c r="C14" s="51" t="s">
        <v>404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8"/>
        <v>0</v>
      </c>
      <c r="K14" s="57" t="str">
        <f t="shared" si="9"/>
        <v>NA</v>
      </c>
      <c r="L14" s="57" t="str">
        <f t="shared" si="10"/>
        <v>NA</v>
      </c>
      <c r="M14" s="57" t="str">
        <f t="shared" si="11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405</v>
      </c>
      <c r="C15" s="51" t="s">
        <v>406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7"/>
        <v>0</v>
      </c>
      <c r="J15" s="56">
        <f t="shared" si="8"/>
        <v>5650</v>
      </c>
      <c r="K15" s="57">
        <f t="shared" si="9"/>
        <v>1</v>
      </c>
      <c r="L15" s="57">
        <f t="shared" si="10"/>
        <v>-1</v>
      </c>
      <c r="M15" s="57">
        <f t="shared" si="11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407</v>
      </c>
      <c r="C17" s="51" t="s">
        <v>408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0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409</v>
      </c>
      <c r="C18" s="51" t="s">
        <v>410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411</v>
      </c>
      <c r="C19" s="51" t="s">
        <v>412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16800</v>
      </c>
      <c r="K20" s="57">
        <f t="shared" si="9"/>
        <v>1</v>
      </c>
      <c r="L20" s="57">
        <f t="shared" si="10"/>
        <v>-1</v>
      </c>
      <c r="M20" s="57">
        <f t="shared" si="11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413</v>
      </c>
      <c r="C21" s="51" t="s">
        <v>414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10333167.550000001</v>
      </c>
      <c r="E22" s="56">
        <v>10323688.58</v>
      </c>
      <c r="F22" s="56">
        <v>1101003.7000000002</v>
      </c>
      <c r="G22" s="56">
        <v>12344558.250000006</v>
      </c>
      <c r="H22" s="56">
        <v>0</v>
      </c>
      <c r="I22" s="56">
        <f t="shared" si="7"/>
        <v>12344558.250000006</v>
      </c>
      <c r="J22" s="56">
        <f t="shared" si="8"/>
        <v>-2020869.6700000055</v>
      </c>
      <c r="K22" s="57">
        <f t="shared" si="9"/>
        <v>-0.19575073912196658</v>
      </c>
      <c r="L22" s="57">
        <f t="shared" si="10"/>
        <v>-0.89335171324976159</v>
      </c>
      <c r="M22" s="57">
        <f t="shared" si="11"/>
        <v>1.3915014782439332</v>
      </c>
      <c r="R22" s="53"/>
      <c r="S22" s="53"/>
      <c r="T22" s="53"/>
      <c r="U22" s="53"/>
      <c r="V22" s="53"/>
    </row>
    <row r="23" spans="1:22" s="51" customFormat="1" x14ac:dyDescent="0.2">
      <c r="B23" s="51" t="s">
        <v>415</v>
      </c>
      <c r="C23" s="51" t="s">
        <v>416</v>
      </c>
      <c r="D23" s="56">
        <v>412268</v>
      </c>
      <c r="E23" s="56">
        <v>412268</v>
      </c>
      <c r="F23" s="56">
        <v>17960.329999999998</v>
      </c>
      <c r="G23" s="56">
        <v>133135.59</v>
      </c>
      <c r="H23" s="56">
        <v>0</v>
      </c>
      <c r="I23" s="56">
        <f t="shared" si="7"/>
        <v>133135.59</v>
      </c>
      <c r="J23" s="56">
        <f t="shared" si="8"/>
        <v>279132.41000000003</v>
      </c>
      <c r="K23" s="57">
        <f t="shared" si="9"/>
        <v>0.67706542831362126</v>
      </c>
      <c r="L23" s="57">
        <f t="shared" si="10"/>
        <v>-0.95643530421958523</v>
      </c>
      <c r="M23" s="57">
        <f t="shared" si="11"/>
        <v>-0.35413085662724247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10803385.550000001</v>
      </c>
      <c r="E24" s="64">
        <v>10808906.58</v>
      </c>
      <c r="F24" s="64">
        <v>1118964.0300000003</v>
      </c>
      <c r="G24" s="64">
        <v>12477693.840000005</v>
      </c>
      <c r="H24" s="64">
        <v>0</v>
      </c>
      <c r="I24" s="64">
        <f t="shared" si="7"/>
        <v>12477693.840000005</v>
      </c>
      <c r="J24" s="64">
        <f t="shared" si="8"/>
        <v>-1668787.2600000054</v>
      </c>
      <c r="K24" s="65">
        <f t="shared" si="9"/>
        <v>-0.15439001601584804</v>
      </c>
      <c r="L24" s="65">
        <f t="shared" si="10"/>
        <v>-0.89647759264841387</v>
      </c>
      <c r="M24" s="65">
        <f t="shared" si="11"/>
        <v>1.308780032031696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0</v>
      </c>
      <c r="G25" s="56">
        <v>6644.63</v>
      </c>
      <c r="H25" s="56">
        <v>0</v>
      </c>
      <c r="I25" s="56">
        <f t="shared" si="7"/>
        <v>6644.63</v>
      </c>
      <c r="J25" s="56">
        <f t="shared" si="8"/>
        <v>-6644.63</v>
      </c>
      <c r="K25" s="57" t="str">
        <f t="shared" si="9"/>
        <v>NA</v>
      </c>
      <c r="L25" s="57" t="str">
        <f t="shared" si="10"/>
        <v>NA</v>
      </c>
      <c r="M25" s="57" t="str">
        <f t="shared" si="11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0</v>
      </c>
      <c r="G26" s="64">
        <v>6644.63</v>
      </c>
      <c r="H26" s="64">
        <v>0</v>
      </c>
      <c r="I26" s="64">
        <f t="shared" si="7"/>
        <v>6644.63</v>
      </c>
      <c r="J26" s="64">
        <f t="shared" si="8"/>
        <v>-6644.63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417</v>
      </c>
      <c r="C27" s="51" t="s">
        <v>418</v>
      </c>
      <c r="D27" s="56">
        <v>13374640</v>
      </c>
      <c r="E27" s="56">
        <v>13494640</v>
      </c>
      <c r="F27" s="56">
        <v>1724688.31</v>
      </c>
      <c r="G27" s="56">
        <v>7552092.5700000003</v>
      </c>
      <c r="H27" s="56">
        <v>0</v>
      </c>
      <c r="I27" s="56">
        <f t="shared" si="7"/>
        <v>7552092.5700000003</v>
      </c>
      <c r="J27" s="56">
        <f t="shared" si="8"/>
        <v>5942547.4299999997</v>
      </c>
      <c r="K27" s="57">
        <f t="shared" si="9"/>
        <v>0.4403635391533231</v>
      </c>
      <c r="L27" s="57">
        <f t="shared" si="10"/>
        <v>-0.87219456687988706</v>
      </c>
      <c r="M27" s="57">
        <f t="shared" si="11"/>
        <v>0.11927292169335385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1573493</v>
      </c>
      <c r="E28" s="56">
        <v>1964280</v>
      </c>
      <c r="F28" s="56">
        <v>402430.41</v>
      </c>
      <c r="G28" s="56">
        <v>923603.85</v>
      </c>
      <c r="H28" s="56">
        <v>0</v>
      </c>
      <c r="I28" s="56">
        <f t="shared" si="7"/>
        <v>923603.85</v>
      </c>
      <c r="J28" s="56">
        <f t="shared" si="8"/>
        <v>1040676.15</v>
      </c>
      <c r="K28" s="57">
        <f t="shared" si="9"/>
        <v>0.52980030850998838</v>
      </c>
      <c r="L28" s="57">
        <f t="shared" si="10"/>
        <v>-0.79512574072942765</v>
      </c>
      <c r="M28" s="57">
        <f t="shared" si="11"/>
        <v>-5.9600617019976806E-2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ref="I29:I39" si="12">SUM(G29:H29)</f>
        <v>0</v>
      </c>
      <c r="J29" s="56">
        <f t="shared" ref="J29:J39" si="13">E29-I29</f>
        <v>0</v>
      </c>
      <c r="K29" s="57" t="str">
        <f t="shared" ref="K29:K39" si="14">IF(E29=0,"NA",J29/E29)</f>
        <v>NA</v>
      </c>
      <c r="L29" s="57" t="str">
        <f t="shared" ref="L29:L39" si="15">IF(E29=0,"NA",(  ( F29 - (E29/$L$6)) / (E29/$L$6)))</f>
        <v>NA</v>
      </c>
      <c r="M29" s="57" t="str">
        <f t="shared" ref="M29:M39" si="16">IF(E29=0,"NA",(  ( G29 - ($M$6*(E29/12))) / ($M$6*(E29/12))))</f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14948133</v>
      </c>
      <c r="E30" s="64">
        <v>15458920</v>
      </c>
      <c r="F30" s="64">
        <v>2127118.7200000002</v>
      </c>
      <c r="G30" s="64">
        <v>8475696.4199999999</v>
      </c>
      <c r="H30" s="64">
        <v>0</v>
      </c>
      <c r="I30" s="64">
        <f t="shared" si="12"/>
        <v>8475696.4199999999</v>
      </c>
      <c r="J30" s="64">
        <f t="shared" si="13"/>
        <v>6983223.5800000001</v>
      </c>
      <c r="K30" s="65">
        <f t="shared" si="14"/>
        <v>0.4517277778784029</v>
      </c>
      <c r="L30" s="65">
        <f t="shared" si="15"/>
        <v>-0.86240185472206332</v>
      </c>
      <c r="M30" s="65">
        <f t="shared" si="16"/>
        <v>9.6544444243194208E-2</v>
      </c>
      <c r="R30" s="53"/>
      <c r="S30" s="53"/>
      <c r="T30" s="53"/>
      <c r="U30" s="53"/>
      <c r="V30" s="53"/>
    </row>
    <row r="31" spans="1:22" s="51" customFormat="1" x14ac:dyDescent="0.2">
      <c r="A31" s="51" t="s">
        <v>419</v>
      </c>
      <c r="B31" s="51" t="s">
        <v>420</v>
      </c>
      <c r="C31" s="51" t="s">
        <v>421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12"/>
        <v>0</v>
      </c>
      <c r="J31" s="56">
        <f t="shared" si="13"/>
        <v>0</v>
      </c>
      <c r="K31" s="57" t="str">
        <f t="shared" si="14"/>
        <v>NA</v>
      </c>
      <c r="L31" s="57" t="str">
        <f t="shared" si="15"/>
        <v>NA</v>
      </c>
      <c r="M31" s="57" t="str">
        <f t="shared" si="16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422</v>
      </c>
      <c r="C32" s="51" t="s">
        <v>423</v>
      </c>
      <c r="D32" s="56">
        <v>78175418.379999995</v>
      </c>
      <c r="E32" s="56">
        <v>104463249.14</v>
      </c>
      <c r="F32" s="56">
        <v>21071788.890000001</v>
      </c>
      <c r="G32" s="56">
        <v>44592149.189999998</v>
      </c>
      <c r="H32" s="56">
        <v>0</v>
      </c>
      <c r="I32" s="56">
        <f t="shared" si="12"/>
        <v>44592149.189999998</v>
      </c>
      <c r="J32" s="56">
        <f t="shared" si="13"/>
        <v>59871099.950000003</v>
      </c>
      <c r="K32" s="57">
        <f t="shared" si="14"/>
        <v>0.57313074639064399</v>
      </c>
      <c r="L32" s="57">
        <f t="shared" si="15"/>
        <v>-0.79828514751862711</v>
      </c>
      <c r="M32" s="57">
        <f t="shared" si="16"/>
        <v>-0.14626149278128805</v>
      </c>
      <c r="R32" s="53"/>
      <c r="S32" s="53"/>
      <c r="T32" s="53"/>
      <c r="U32" s="53"/>
      <c r="V32" s="53"/>
    </row>
    <row r="33" spans="1:22" s="51" customFormat="1" x14ac:dyDescent="0.2">
      <c r="B33" s="51" t="s">
        <v>424</v>
      </c>
      <c r="C33" s="51" t="s">
        <v>425</v>
      </c>
      <c r="D33" s="56">
        <v>2828756.77</v>
      </c>
      <c r="E33" s="56">
        <v>2838256.77</v>
      </c>
      <c r="F33" s="56">
        <v>81353.53</v>
      </c>
      <c r="G33" s="56">
        <v>965928.65</v>
      </c>
      <c r="H33" s="56">
        <v>0</v>
      </c>
      <c r="I33" s="56">
        <f t="shared" si="12"/>
        <v>965928.65</v>
      </c>
      <c r="J33" s="56">
        <f t="shared" si="13"/>
        <v>1872328.12</v>
      </c>
      <c r="K33" s="57">
        <f t="shared" si="14"/>
        <v>0.65967538236507051</v>
      </c>
      <c r="L33" s="57">
        <f t="shared" si="15"/>
        <v>-0.97133679698753972</v>
      </c>
      <c r="M33" s="57">
        <f t="shared" si="16"/>
        <v>-0.31935076473014101</v>
      </c>
      <c r="R33" s="53"/>
      <c r="S33" s="53"/>
      <c r="T33" s="53"/>
      <c r="U33" s="53"/>
      <c r="V33" s="53"/>
    </row>
    <row r="34" spans="1:22" s="51" customFormat="1" x14ac:dyDescent="0.2">
      <c r="B34" s="51" t="s">
        <v>426</v>
      </c>
      <c r="C34" s="51" t="s">
        <v>427</v>
      </c>
      <c r="D34" s="56">
        <v>351475415</v>
      </c>
      <c r="E34" s="56">
        <v>543274268.8599999</v>
      </c>
      <c r="F34" s="56">
        <v>51978537.209999993</v>
      </c>
      <c r="G34" s="56">
        <v>82058050.620000005</v>
      </c>
      <c r="H34" s="56">
        <v>0</v>
      </c>
      <c r="I34" s="56">
        <f t="shared" si="12"/>
        <v>82058050.620000005</v>
      </c>
      <c r="J34" s="56">
        <f t="shared" si="13"/>
        <v>461216218.23999989</v>
      </c>
      <c r="K34" s="57">
        <f t="shared" si="14"/>
        <v>0.8489564933892606</v>
      </c>
      <c r="L34" s="57">
        <f t="shared" si="15"/>
        <v>-0.90432357983920142</v>
      </c>
      <c r="M34" s="57">
        <f t="shared" si="16"/>
        <v>-0.6979129867785212</v>
      </c>
      <c r="R34" s="53"/>
      <c r="S34" s="53"/>
      <c r="T34" s="53"/>
      <c r="U34" s="53"/>
      <c r="V34" s="53"/>
    </row>
    <row r="35" spans="1:22" s="51" customFormat="1" x14ac:dyDescent="0.2">
      <c r="B35" s="51" t="s">
        <v>428</v>
      </c>
      <c r="C35" s="51" t="s">
        <v>429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12"/>
        <v>0</v>
      </c>
      <c r="J35" s="56">
        <f t="shared" si="13"/>
        <v>1107150.6200000001</v>
      </c>
      <c r="K35" s="57">
        <f t="shared" si="14"/>
        <v>1</v>
      </c>
      <c r="L35" s="57">
        <f t="shared" si="15"/>
        <v>-1</v>
      </c>
      <c r="M35" s="57">
        <f t="shared" si="16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430</v>
      </c>
      <c r="B36" s="63"/>
      <c r="C36" s="63"/>
      <c r="D36" s="64">
        <v>432812557.76999998</v>
      </c>
      <c r="E36" s="64">
        <v>651682925.38999987</v>
      </c>
      <c r="F36" s="64">
        <v>73131679.629999995</v>
      </c>
      <c r="G36" s="64">
        <v>127616128.46000001</v>
      </c>
      <c r="H36" s="64">
        <v>0</v>
      </c>
      <c r="I36" s="64">
        <f t="shared" si="12"/>
        <v>127616128.46000001</v>
      </c>
      <c r="J36" s="64">
        <f t="shared" si="13"/>
        <v>524066796.92999983</v>
      </c>
      <c r="K36" s="65">
        <f t="shared" si="14"/>
        <v>0.80417450958435333</v>
      </c>
      <c r="L36" s="65">
        <f t="shared" si="15"/>
        <v>-0.88778027353373679</v>
      </c>
      <c r="M36" s="65">
        <f t="shared" si="16"/>
        <v>-0.60834901916870665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5498766</v>
      </c>
      <c r="F37" s="56">
        <v>17960.330000000002</v>
      </c>
      <c r="G37" s="56">
        <v>1133135.5900000001</v>
      </c>
      <c r="H37" s="56">
        <v>0</v>
      </c>
      <c r="I37" s="56">
        <f t="shared" si="12"/>
        <v>1133135.5900000001</v>
      </c>
      <c r="J37" s="56">
        <f t="shared" si="13"/>
        <v>4365630.41</v>
      </c>
      <c r="K37" s="57">
        <f t="shared" si="14"/>
        <v>0.79392911245904996</v>
      </c>
      <c r="L37" s="57">
        <f t="shared" si="15"/>
        <v>-0.99673375262740771</v>
      </c>
      <c r="M37" s="57">
        <f t="shared" si="16"/>
        <v>-0.5878582249180998</v>
      </c>
      <c r="R37" s="53"/>
      <c r="S37" s="53"/>
      <c r="T37" s="53"/>
      <c r="U37" s="53"/>
      <c r="V37" s="53"/>
    </row>
    <row r="38" spans="1:22" s="51" customFormat="1" x14ac:dyDescent="0.2">
      <c r="B38" s="51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2"/>
        <v>0</v>
      </c>
      <c r="J38" s="56">
        <f t="shared" si="13"/>
        <v>0</v>
      </c>
      <c r="K38" s="57" t="str">
        <f t="shared" si="14"/>
        <v>NA</v>
      </c>
      <c r="L38" s="57" t="str">
        <f t="shared" si="15"/>
        <v>NA</v>
      </c>
      <c r="M38" s="57" t="str">
        <f t="shared" si="1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5498766</v>
      </c>
      <c r="F39" s="64">
        <v>17960.330000000002</v>
      </c>
      <c r="G39" s="64">
        <v>1133135.5900000001</v>
      </c>
      <c r="H39" s="64">
        <v>0</v>
      </c>
      <c r="I39" s="64">
        <f t="shared" si="12"/>
        <v>1133135.5900000001</v>
      </c>
      <c r="J39" s="64">
        <f t="shared" si="13"/>
        <v>4365630.41</v>
      </c>
      <c r="K39" s="65">
        <f t="shared" si="14"/>
        <v>0.79392911245904996</v>
      </c>
      <c r="L39" s="65">
        <f t="shared" si="15"/>
        <v>-0.99673375262740771</v>
      </c>
      <c r="M39" s="65">
        <f t="shared" si="16"/>
        <v>-0.5878582249180998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463562842.31999999</v>
      </c>
      <c r="E41" s="6">
        <f t="shared" ref="E41:J41" si="17">+E24+E26+E30+E36+E39</f>
        <v>683449517.96999991</v>
      </c>
      <c r="F41" s="6">
        <f t="shared" si="17"/>
        <v>76395722.709999993</v>
      </c>
      <c r="G41" s="6">
        <f t="shared" si="17"/>
        <v>149709298.94000003</v>
      </c>
      <c r="H41" s="6">
        <f t="shared" si="17"/>
        <v>0</v>
      </c>
      <c r="I41" s="6">
        <f t="shared" si="17"/>
        <v>149709298.94000003</v>
      </c>
      <c r="J41" s="6">
        <f t="shared" si="17"/>
        <v>533740219.02999985</v>
      </c>
      <c r="K41" s="38">
        <f t="shared" ref="K41" si="18">IF(E41=0,"NA",J41/E41)</f>
        <v>0.78095046524479139</v>
      </c>
      <c r="L41" s="38">
        <f t="shared" ref="L41" si="19">IF(E41=0,"NA",(  ( F41 - (E41/$L$6)) / (E41/$L$6)))</f>
        <v>-0.88822038687376259</v>
      </c>
      <c r="M41" s="38">
        <f t="shared" ref="M41" si="20">IF(E41=0,"NA",(  ( G41 - ($M$6*(E41/12))) / ($M$6*(E41/12))))</f>
        <v>-0.56190093048958289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100</v>
      </c>
      <c r="B43" s="51" t="s">
        <v>101</v>
      </c>
      <c r="C43" s="51" t="s">
        <v>102</v>
      </c>
      <c r="D43" s="56">
        <v>15966899.780000001</v>
      </c>
      <c r="E43" s="56">
        <v>23825092.420000006</v>
      </c>
      <c r="F43" s="56">
        <v>1382184.2699999998</v>
      </c>
      <c r="G43" s="56">
        <v>5806447.0199999949</v>
      </c>
      <c r="H43" s="56">
        <v>0</v>
      </c>
      <c r="I43" s="56">
        <f t="shared" ref="I43" si="21">SUM(G43:H43)</f>
        <v>5806447.0199999949</v>
      </c>
      <c r="J43" s="56">
        <f t="shared" ref="J43" si="22">E43-I43</f>
        <v>18018645.40000001</v>
      </c>
      <c r="K43" s="57">
        <f t="shared" ref="K43" si="23">IF(E43=0,"NA",J43/E43)</f>
        <v>0.7562885835806552</v>
      </c>
      <c r="L43" s="57">
        <f t="shared" ref="L43" si="24">IF(E43=0,"NA",(  ( F43 - (E43/$L$6)) / (E43/$L$6)))</f>
        <v>-0.94198619482207246</v>
      </c>
      <c r="M43" s="57">
        <f t="shared" ref="M43" si="25">IF(E43=0,"NA",(  ( G43 - ($M$6*(E43/12))) / ($M$6*(E43/12))))</f>
        <v>-0.51257716716131052</v>
      </c>
      <c r="R43" s="53"/>
      <c r="S43" s="53"/>
      <c r="T43" s="53"/>
      <c r="U43" s="53"/>
      <c r="V43" s="53"/>
    </row>
    <row r="44" spans="1:22" s="51" customFormat="1" x14ac:dyDescent="0.2">
      <c r="B44" s="51" t="s">
        <v>431</v>
      </c>
      <c r="C44" s="51" t="s">
        <v>432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6">SUM(G44:H44)</f>
        <v>0</v>
      </c>
      <c r="J44" s="56">
        <f t="shared" ref="J44:J73" si="27">E44-I44</f>
        <v>0</v>
      </c>
      <c r="K44" s="57" t="str">
        <f t="shared" ref="K44:K73" si="28">IF(E44=0,"NA",J44/E44)</f>
        <v>NA</v>
      </c>
      <c r="L44" s="57" t="str">
        <f t="shared" ref="L44:L73" si="29">IF(E44=0,"NA",(  ( F44 - (E44/$L$6)) / (E44/$L$6)))</f>
        <v>NA</v>
      </c>
      <c r="M44" s="57" t="str">
        <f t="shared" ref="M44:M73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103</v>
      </c>
      <c r="C45" s="51" t="s">
        <v>104</v>
      </c>
      <c r="D45" s="56">
        <v>76000</v>
      </c>
      <c r="E45" s="56">
        <v>22210.75</v>
      </c>
      <c r="F45" s="56">
        <v>1855</v>
      </c>
      <c r="G45" s="56">
        <v>22824.5</v>
      </c>
      <c r="H45" s="56">
        <v>0</v>
      </c>
      <c r="I45" s="56">
        <f t="shared" si="26"/>
        <v>22824.5</v>
      </c>
      <c r="J45" s="56">
        <f t="shared" si="27"/>
        <v>-613.75</v>
      </c>
      <c r="K45" s="57">
        <f t="shared" si="28"/>
        <v>-2.7633015544274733E-2</v>
      </c>
      <c r="L45" s="57">
        <f t="shared" si="29"/>
        <v>-0.91648188377249751</v>
      </c>
      <c r="M45" s="57">
        <f t="shared" si="30"/>
        <v>1.0552660310885495</v>
      </c>
      <c r="R45" s="53"/>
      <c r="S45" s="53"/>
      <c r="T45" s="53"/>
      <c r="U45" s="53"/>
      <c r="V45" s="53"/>
    </row>
    <row r="46" spans="1:22" s="51" customFormat="1" x14ac:dyDescent="0.2">
      <c r="B46" s="51" t="s">
        <v>105</v>
      </c>
      <c r="C46" s="51" t="s">
        <v>104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106</v>
      </c>
      <c r="C47" s="51" t="s">
        <v>107</v>
      </c>
      <c r="D47" s="56">
        <v>0</v>
      </c>
      <c r="E47" s="56">
        <v>46705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46705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108</v>
      </c>
      <c r="C48" s="51" t="s">
        <v>109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110</v>
      </c>
      <c r="C49" s="51" t="s">
        <v>111</v>
      </c>
      <c r="D49" s="56">
        <v>450000</v>
      </c>
      <c r="E49" s="56">
        <v>831081</v>
      </c>
      <c r="F49" s="56">
        <v>493</v>
      </c>
      <c r="G49" s="56">
        <v>333623.56</v>
      </c>
      <c r="H49" s="56">
        <v>0</v>
      </c>
      <c r="I49" s="56">
        <f t="shared" si="26"/>
        <v>333623.56</v>
      </c>
      <c r="J49" s="56">
        <f t="shared" si="27"/>
        <v>497457.44</v>
      </c>
      <c r="K49" s="57">
        <f t="shared" si="28"/>
        <v>0.59856673416911232</v>
      </c>
      <c r="L49" s="57">
        <f t="shared" si="29"/>
        <v>-0.99940679669009402</v>
      </c>
      <c r="M49" s="57">
        <f t="shared" si="30"/>
        <v>-0.19713346833822457</v>
      </c>
      <c r="R49" s="53"/>
      <c r="S49" s="53"/>
      <c r="T49" s="53"/>
      <c r="U49" s="53"/>
      <c r="V49" s="53"/>
    </row>
    <row r="50" spans="2:22" s="51" customFormat="1" x14ac:dyDescent="0.2">
      <c r="B50" s="51" t="s">
        <v>112</v>
      </c>
      <c r="C50" s="51" t="s">
        <v>113</v>
      </c>
      <c r="D50" s="56">
        <v>36978.629999999997</v>
      </c>
      <c r="E50" s="56">
        <v>65652</v>
      </c>
      <c r="F50" s="56">
        <v>3616.92</v>
      </c>
      <c r="G50" s="56">
        <v>12967.68</v>
      </c>
      <c r="H50" s="56">
        <v>0</v>
      </c>
      <c r="I50" s="56">
        <f t="shared" si="26"/>
        <v>12967.68</v>
      </c>
      <c r="J50" s="56">
        <f t="shared" si="27"/>
        <v>52684.32</v>
      </c>
      <c r="K50" s="57">
        <f t="shared" si="28"/>
        <v>0.80247852312191559</v>
      </c>
      <c r="L50" s="57">
        <f t="shared" si="29"/>
        <v>-0.94490769511972217</v>
      </c>
      <c r="M50" s="57">
        <f t="shared" si="30"/>
        <v>-0.60495704624383106</v>
      </c>
      <c r="R50" s="53"/>
      <c r="S50" s="53"/>
      <c r="T50" s="53"/>
      <c r="U50" s="53"/>
      <c r="V50" s="53"/>
    </row>
    <row r="51" spans="2:22" s="51" customFormat="1" x14ac:dyDescent="0.2">
      <c r="B51" s="51" t="s">
        <v>114</v>
      </c>
      <c r="C51" s="51" t="s">
        <v>115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116</v>
      </c>
      <c r="C52" s="51" t="s">
        <v>117</v>
      </c>
      <c r="D52" s="56">
        <v>5135538.8300000057</v>
      </c>
      <c r="E52" s="56">
        <v>6837643.1500000013</v>
      </c>
      <c r="F52" s="56">
        <v>459122.69999999949</v>
      </c>
      <c r="G52" s="56">
        <v>1974082.3800000043</v>
      </c>
      <c r="H52" s="56">
        <v>0</v>
      </c>
      <c r="I52" s="56">
        <f t="shared" si="26"/>
        <v>1974082.3800000043</v>
      </c>
      <c r="J52" s="56">
        <f t="shared" si="27"/>
        <v>4863560.7699999968</v>
      </c>
      <c r="K52" s="57">
        <f t="shared" si="28"/>
        <v>0.71129198516304493</v>
      </c>
      <c r="L52" s="57">
        <f t="shared" si="29"/>
        <v>-0.93285366171821948</v>
      </c>
      <c r="M52" s="57">
        <f t="shared" si="30"/>
        <v>-0.42258397032608996</v>
      </c>
      <c r="R52" s="53"/>
      <c r="S52" s="53"/>
      <c r="T52" s="53"/>
      <c r="U52" s="53"/>
      <c r="V52" s="53"/>
    </row>
    <row r="53" spans="2:22" s="51" customFormat="1" x14ac:dyDescent="0.2">
      <c r="B53" s="51" t="s">
        <v>120</v>
      </c>
      <c r="C53" s="51" t="s">
        <v>121</v>
      </c>
      <c r="D53" s="56">
        <v>67164.78</v>
      </c>
      <c r="E53" s="56">
        <v>329734</v>
      </c>
      <c r="F53" s="56">
        <v>35798.94</v>
      </c>
      <c r="G53" s="56">
        <v>139504.95000000001</v>
      </c>
      <c r="H53" s="56">
        <v>0</v>
      </c>
      <c r="I53" s="56">
        <f t="shared" si="26"/>
        <v>139504.95000000001</v>
      </c>
      <c r="J53" s="56">
        <f t="shared" si="27"/>
        <v>190229.05</v>
      </c>
      <c r="K53" s="57">
        <f t="shared" si="28"/>
        <v>0.57691669648868482</v>
      </c>
      <c r="L53" s="57">
        <f t="shared" si="29"/>
        <v>-0.89143085032177449</v>
      </c>
      <c r="M53" s="57">
        <f t="shared" si="30"/>
        <v>-0.15383339297736956</v>
      </c>
      <c r="R53" s="53"/>
      <c r="S53" s="53"/>
      <c r="T53" s="53"/>
      <c r="U53" s="53"/>
      <c r="V53" s="53"/>
    </row>
    <row r="54" spans="2:22" s="51" customFormat="1" x14ac:dyDescent="0.2">
      <c r="B54" s="51" t="s">
        <v>122</v>
      </c>
      <c r="C54" s="51" t="s">
        <v>123</v>
      </c>
      <c r="D54" s="56">
        <v>181519.54</v>
      </c>
      <c r="E54" s="56">
        <v>181520</v>
      </c>
      <c r="F54" s="56">
        <v>15825.82</v>
      </c>
      <c r="G54" s="56">
        <v>61803.29</v>
      </c>
      <c r="H54" s="56">
        <v>0</v>
      </c>
      <c r="I54" s="56">
        <f t="shared" si="26"/>
        <v>61803.29</v>
      </c>
      <c r="J54" s="56">
        <f t="shared" si="27"/>
        <v>119716.70999999999</v>
      </c>
      <c r="K54" s="57">
        <f t="shared" si="28"/>
        <v>0.65952352357866895</v>
      </c>
      <c r="L54" s="57">
        <f t="shared" si="29"/>
        <v>-0.91281500661084169</v>
      </c>
      <c r="M54" s="57">
        <f t="shared" si="30"/>
        <v>-0.319047047157338</v>
      </c>
      <c r="R54" s="53"/>
      <c r="S54" s="53"/>
      <c r="T54" s="53"/>
      <c r="U54" s="53"/>
      <c r="V54" s="53"/>
    </row>
    <row r="55" spans="2:22" s="51" customFormat="1" x14ac:dyDescent="0.2">
      <c r="B55" s="51" t="s">
        <v>223</v>
      </c>
      <c r="C55" s="51" t="s">
        <v>224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124</v>
      </c>
      <c r="C56" s="51" t="s">
        <v>125</v>
      </c>
      <c r="D56" s="56">
        <v>0</v>
      </c>
      <c r="E56" s="56">
        <v>126712</v>
      </c>
      <c r="F56" s="56">
        <v>0</v>
      </c>
      <c r="G56" s="56">
        <v>0</v>
      </c>
      <c r="H56" s="56">
        <v>0</v>
      </c>
      <c r="I56" s="56">
        <f t="shared" si="26"/>
        <v>0</v>
      </c>
      <c r="J56" s="56">
        <f t="shared" si="27"/>
        <v>126712</v>
      </c>
      <c r="K56" s="57">
        <f t="shared" si="28"/>
        <v>1</v>
      </c>
      <c r="L56" s="57">
        <f t="shared" si="29"/>
        <v>-1</v>
      </c>
      <c r="M56" s="57">
        <f t="shared" si="30"/>
        <v>-1</v>
      </c>
      <c r="R56" s="53"/>
      <c r="S56" s="53"/>
      <c r="T56" s="53"/>
      <c r="U56" s="53"/>
      <c r="V56" s="53"/>
    </row>
    <row r="57" spans="2:22" s="51" customFormat="1" x14ac:dyDescent="0.2">
      <c r="B57" s="51" t="s">
        <v>126</v>
      </c>
      <c r="C57" s="51" t="s">
        <v>127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130</v>
      </c>
      <c r="C58" s="51" t="s">
        <v>131</v>
      </c>
      <c r="D58" s="56">
        <v>0</v>
      </c>
      <c r="E58" s="56">
        <v>8000</v>
      </c>
      <c r="F58" s="56">
        <v>0</v>
      </c>
      <c r="G58" s="56">
        <v>0</v>
      </c>
      <c r="H58" s="56">
        <v>0</v>
      </c>
      <c r="I58" s="56">
        <f t="shared" si="26"/>
        <v>0</v>
      </c>
      <c r="J58" s="56">
        <f t="shared" si="27"/>
        <v>8000</v>
      </c>
      <c r="K58" s="57">
        <f t="shared" si="28"/>
        <v>1</v>
      </c>
      <c r="L58" s="57">
        <f t="shared" si="29"/>
        <v>-1</v>
      </c>
      <c r="M58" s="57">
        <f t="shared" si="3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233</v>
      </c>
      <c r="C59" s="51" t="s">
        <v>234</v>
      </c>
      <c r="D59" s="56">
        <v>0</v>
      </c>
      <c r="E59" s="56">
        <v>0</v>
      </c>
      <c r="F59" s="56">
        <v>325643.03000000009</v>
      </c>
      <c r="G59" s="56">
        <v>1889564.43</v>
      </c>
      <c r="H59" s="56">
        <v>0</v>
      </c>
      <c r="I59" s="56">
        <f t="shared" si="26"/>
        <v>1889564.43</v>
      </c>
      <c r="J59" s="56">
        <f t="shared" si="27"/>
        <v>-1889564.43</v>
      </c>
      <c r="K59" s="57" t="str">
        <f t="shared" si="28"/>
        <v>NA</v>
      </c>
      <c r="L59" s="57" t="str">
        <f t="shared" si="29"/>
        <v>NA</v>
      </c>
      <c r="M59" s="57" t="str">
        <f t="shared" si="30"/>
        <v>NA</v>
      </c>
      <c r="R59" s="53"/>
      <c r="S59" s="53"/>
      <c r="T59" s="53"/>
      <c r="U59" s="53"/>
      <c r="V59" s="53"/>
    </row>
    <row r="60" spans="2:22" s="51" customFormat="1" x14ac:dyDescent="0.2">
      <c r="B60" s="51" t="s">
        <v>132</v>
      </c>
      <c r="C60" s="51" t="s">
        <v>133</v>
      </c>
      <c r="D60" s="56">
        <v>22339807</v>
      </c>
      <c r="E60" s="56">
        <v>68041762.969999984</v>
      </c>
      <c r="F60" s="56">
        <v>151542.66</v>
      </c>
      <c r="G60" s="56">
        <v>17161971.240000002</v>
      </c>
      <c r="H60" s="56">
        <v>0</v>
      </c>
      <c r="I60" s="56">
        <f t="shared" si="26"/>
        <v>17161971.240000002</v>
      </c>
      <c r="J60" s="56">
        <f t="shared" si="27"/>
        <v>50879791.729999982</v>
      </c>
      <c r="K60" s="57">
        <f t="shared" si="28"/>
        <v>0.74777297808161114</v>
      </c>
      <c r="L60" s="57">
        <f t="shared" si="29"/>
        <v>-0.99777279933109886</v>
      </c>
      <c r="M60" s="57">
        <f t="shared" si="30"/>
        <v>-0.49554595616322239</v>
      </c>
      <c r="R60" s="53"/>
      <c r="S60" s="53"/>
      <c r="T60" s="53"/>
      <c r="U60" s="53"/>
      <c r="V60" s="53"/>
    </row>
    <row r="61" spans="2:22" s="51" customFormat="1" x14ac:dyDescent="0.2">
      <c r="B61" s="51" t="s">
        <v>134</v>
      </c>
      <c r="C61" s="51" t="s">
        <v>135</v>
      </c>
      <c r="D61" s="56">
        <v>110348.75</v>
      </c>
      <c r="E61" s="56">
        <v>110348.75</v>
      </c>
      <c r="F61" s="56">
        <v>0</v>
      </c>
      <c r="G61" s="56">
        <v>62432.649999999994</v>
      </c>
      <c r="H61" s="56">
        <v>0</v>
      </c>
      <c r="I61" s="56">
        <f t="shared" si="26"/>
        <v>62432.649999999994</v>
      </c>
      <c r="J61" s="56">
        <f t="shared" si="27"/>
        <v>47916.100000000006</v>
      </c>
      <c r="K61" s="57">
        <f t="shared" si="28"/>
        <v>0.43422422093589647</v>
      </c>
      <c r="L61" s="57">
        <f t="shared" si="29"/>
        <v>-1</v>
      </c>
      <c r="M61" s="57">
        <f t="shared" si="30"/>
        <v>0.13155155812820707</v>
      </c>
      <c r="R61" s="53"/>
      <c r="S61" s="53"/>
      <c r="T61" s="53"/>
      <c r="U61" s="53"/>
      <c r="V61" s="53"/>
    </row>
    <row r="62" spans="2:22" s="51" customFormat="1" x14ac:dyDescent="0.2">
      <c r="B62" s="51" t="s">
        <v>136</v>
      </c>
      <c r="C62" s="51" t="s">
        <v>137</v>
      </c>
      <c r="D62" s="56">
        <v>0</v>
      </c>
      <c r="E62" s="56">
        <v>16919</v>
      </c>
      <c r="F62" s="56">
        <v>0</v>
      </c>
      <c r="G62" s="56">
        <v>0</v>
      </c>
      <c r="H62" s="56">
        <v>0</v>
      </c>
      <c r="I62" s="56">
        <f t="shared" si="26"/>
        <v>0</v>
      </c>
      <c r="J62" s="56">
        <f t="shared" si="27"/>
        <v>16919</v>
      </c>
      <c r="K62" s="57">
        <f t="shared" si="28"/>
        <v>1</v>
      </c>
      <c r="L62" s="57">
        <f t="shared" si="29"/>
        <v>-1</v>
      </c>
      <c r="M62" s="57">
        <f t="shared" si="30"/>
        <v>-1</v>
      </c>
      <c r="R62" s="53"/>
      <c r="S62" s="53"/>
      <c r="T62" s="53"/>
      <c r="U62" s="53"/>
      <c r="V62" s="53"/>
    </row>
    <row r="63" spans="2:22" s="51" customFormat="1" x14ac:dyDescent="0.2">
      <c r="B63" s="51" t="s">
        <v>138</v>
      </c>
      <c r="C63" s="51" t="s">
        <v>139</v>
      </c>
      <c r="D63" s="56">
        <v>5435997.75</v>
      </c>
      <c r="E63" s="56">
        <v>12747190</v>
      </c>
      <c r="F63" s="56">
        <v>435911.5199999999</v>
      </c>
      <c r="G63" s="56">
        <v>1575485.61</v>
      </c>
      <c r="H63" s="56">
        <v>0</v>
      </c>
      <c r="I63" s="56">
        <f t="shared" si="26"/>
        <v>1575485.61</v>
      </c>
      <c r="J63" s="56">
        <f t="shared" si="27"/>
        <v>11171704.390000001</v>
      </c>
      <c r="K63" s="57">
        <f t="shared" si="28"/>
        <v>0.87640526186555634</v>
      </c>
      <c r="L63" s="57">
        <f t="shared" si="29"/>
        <v>-0.96580332449739903</v>
      </c>
      <c r="M63" s="57">
        <f t="shared" si="30"/>
        <v>-0.75281052373111246</v>
      </c>
      <c r="R63" s="53"/>
      <c r="S63" s="53"/>
      <c r="T63" s="53"/>
      <c r="U63" s="53"/>
      <c r="V63" s="53"/>
    </row>
    <row r="64" spans="2:22" s="51" customFormat="1" x14ac:dyDescent="0.2">
      <c r="B64" s="51" t="s">
        <v>140</v>
      </c>
      <c r="C64" s="51" t="s">
        <v>141</v>
      </c>
      <c r="D64" s="56">
        <v>0</v>
      </c>
      <c r="E64" s="56">
        <v>0</v>
      </c>
      <c r="F64" s="56">
        <v>434.48</v>
      </c>
      <c r="G64" s="56">
        <v>1479.7399999999998</v>
      </c>
      <c r="H64" s="56">
        <v>0</v>
      </c>
      <c r="I64" s="56">
        <f t="shared" si="26"/>
        <v>1479.7399999999998</v>
      </c>
      <c r="J64" s="56">
        <f t="shared" si="27"/>
        <v>-1479.7399999999998</v>
      </c>
      <c r="K64" s="57" t="str">
        <f t="shared" si="28"/>
        <v>NA</v>
      </c>
      <c r="L64" s="57" t="str">
        <f t="shared" si="29"/>
        <v>NA</v>
      </c>
      <c r="M64" s="57" t="str">
        <f t="shared" si="3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142</v>
      </c>
      <c r="C65" s="51" t="s">
        <v>143</v>
      </c>
      <c r="D65" s="56">
        <v>4033819.31</v>
      </c>
      <c r="E65" s="56">
        <v>17869585.759999998</v>
      </c>
      <c r="F65" s="56">
        <v>335328.52</v>
      </c>
      <c r="G65" s="56">
        <v>1842909.9700000002</v>
      </c>
      <c r="H65" s="56">
        <v>0</v>
      </c>
      <c r="I65" s="56">
        <f t="shared" si="26"/>
        <v>1842909.9700000002</v>
      </c>
      <c r="J65" s="56">
        <f t="shared" si="27"/>
        <v>16026675.789999997</v>
      </c>
      <c r="K65" s="57">
        <f t="shared" si="28"/>
        <v>0.89686890369192307</v>
      </c>
      <c r="L65" s="57">
        <f t="shared" si="29"/>
        <v>-0.98123467860398794</v>
      </c>
      <c r="M65" s="57">
        <f t="shared" si="30"/>
        <v>-0.79373780738384603</v>
      </c>
      <c r="R65" s="53"/>
      <c r="S65" s="53"/>
      <c r="T65" s="53"/>
      <c r="U65" s="53"/>
      <c r="V65" s="53"/>
    </row>
    <row r="66" spans="2:22" s="51" customFormat="1" x14ac:dyDescent="0.2">
      <c r="B66" s="51" t="s">
        <v>156</v>
      </c>
      <c r="C66" s="51" t="s">
        <v>157</v>
      </c>
      <c r="D66" s="56">
        <v>1196732.9400000004</v>
      </c>
      <c r="E66" s="56">
        <v>4573377.4100000011</v>
      </c>
      <c r="F66" s="56">
        <v>79489.719999999987</v>
      </c>
      <c r="G66" s="56">
        <v>786506.66999999981</v>
      </c>
      <c r="H66" s="56">
        <v>0</v>
      </c>
      <c r="I66" s="56">
        <f t="shared" si="26"/>
        <v>786506.66999999981</v>
      </c>
      <c r="J66" s="56">
        <f t="shared" si="27"/>
        <v>3786870.7400000012</v>
      </c>
      <c r="K66" s="57">
        <f t="shared" si="28"/>
        <v>0.82802498033942062</v>
      </c>
      <c r="L66" s="57">
        <f t="shared" si="29"/>
        <v>-0.98261903340271239</v>
      </c>
      <c r="M66" s="57">
        <f t="shared" si="30"/>
        <v>-0.65604996067884114</v>
      </c>
      <c r="R66" s="53"/>
      <c r="S66" s="53"/>
      <c r="T66" s="53"/>
      <c r="U66" s="53"/>
      <c r="V66" s="53"/>
    </row>
    <row r="67" spans="2:22" s="51" customFormat="1" x14ac:dyDescent="0.2">
      <c r="B67" s="51" t="s">
        <v>158</v>
      </c>
      <c r="C67" s="51" t="s">
        <v>159</v>
      </c>
      <c r="D67" s="56">
        <v>36181028.060000002</v>
      </c>
      <c r="E67" s="56">
        <v>6297685.7300000004</v>
      </c>
      <c r="F67" s="56">
        <v>91673.98000000001</v>
      </c>
      <c r="G67" s="56">
        <v>345604.24</v>
      </c>
      <c r="H67" s="56">
        <v>475586.19</v>
      </c>
      <c r="I67" s="56">
        <f t="shared" si="26"/>
        <v>821190.42999999993</v>
      </c>
      <c r="J67" s="56">
        <f t="shared" si="27"/>
        <v>5476495.3000000007</v>
      </c>
      <c r="K67" s="57">
        <f t="shared" si="28"/>
        <v>0.86960441260380272</v>
      </c>
      <c r="L67" s="57">
        <f t="shared" si="29"/>
        <v>-0.98544322725357714</v>
      </c>
      <c r="M67" s="57">
        <f t="shared" si="30"/>
        <v>-0.89024405001549667</v>
      </c>
      <c r="R67" s="53"/>
      <c r="S67" s="53"/>
      <c r="T67" s="53"/>
      <c r="U67" s="53"/>
      <c r="V67" s="53"/>
    </row>
    <row r="68" spans="2:22" s="51" customFormat="1" x14ac:dyDescent="0.2">
      <c r="B68" s="51" t="s">
        <v>164</v>
      </c>
      <c r="C68" s="51" t="s">
        <v>165</v>
      </c>
      <c r="D68" s="56">
        <v>2008053</v>
      </c>
      <c r="E68" s="56">
        <v>10241304.92</v>
      </c>
      <c r="F68" s="56">
        <v>7536.81</v>
      </c>
      <c r="G68" s="56">
        <v>972853.19000000006</v>
      </c>
      <c r="H68" s="56">
        <v>148265.29</v>
      </c>
      <c r="I68" s="56">
        <f t="shared" si="26"/>
        <v>1121118.48</v>
      </c>
      <c r="J68" s="56">
        <f t="shared" si="27"/>
        <v>9120186.4399999995</v>
      </c>
      <c r="K68" s="57">
        <f t="shared" si="28"/>
        <v>0.8905297236282268</v>
      </c>
      <c r="L68" s="57">
        <f t="shared" si="29"/>
        <v>-0.99926407717972721</v>
      </c>
      <c r="M68" s="57">
        <f t="shared" si="30"/>
        <v>-0.81001382194955684</v>
      </c>
      <c r="R68" s="53"/>
      <c r="S68" s="53"/>
      <c r="T68" s="53"/>
      <c r="U68" s="53"/>
      <c r="V68" s="53"/>
    </row>
    <row r="69" spans="2:22" s="51" customFormat="1" x14ac:dyDescent="0.2">
      <c r="B69" s="51" t="s">
        <v>433</v>
      </c>
      <c r="C69" s="51" t="s">
        <v>434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278</v>
      </c>
      <c r="C70" s="51" t="s">
        <v>279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326</v>
      </c>
      <c r="C71" s="51" t="s">
        <v>327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166</v>
      </c>
      <c r="C72" s="51" t="s">
        <v>167</v>
      </c>
      <c r="D72" s="56">
        <v>15080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0</v>
      </c>
      <c r="K72" s="57" t="str">
        <f t="shared" si="28"/>
        <v>NA</v>
      </c>
      <c r="L72" s="57" t="str">
        <f t="shared" si="29"/>
        <v>NA</v>
      </c>
      <c r="M72" s="57" t="str">
        <f t="shared" si="3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241</v>
      </c>
      <c r="C73" s="51" t="s">
        <v>242</v>
      </c>
      <c r="D73" s="56">
        <v>450000</v>
      </c>
      <c r="E73" s="56">
        <v>450000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450000</v>
      </c>
      <c r="K73" s="57">
        <f t="shared" si="28"/>
        <v>1</v>
      </c>
      <c r="L73" s="57">
        <f t="shared" si="29"/>
        <v>-1</v>
      </c>
      <c r="M73" s="57">
        <f t="shared" si="30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168</v>
      </c>
      <c r="C74" s="51" t="s">
        <v>169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ref="I74:I84" si="31">SUM(G74:H74)</f>
        <v>0</v>
      </c>
      <c r="J74" s="56">
        <f t="shared" ref="J74:J84" si="32">E74-I74</f>
        <v>0</v>
      </c>
      <c r="K74" s="57" t="str">
        <f t="shared" ref="K74:K84" si="33">IF(E74=0,"NA",J74/E74)</f>
        <v>NA</v>
      </c>
      <c r="L74" s="57" t="str">
        <f t="shared" ref="L74:L84" si="34">IF(E74=0,"NA",(  ( F74 - (E74/$L$6)) / (E74/$L$6)))</f>
        <v>NA</v>
      </c>
      <c r="M74" s="57" t="str">
        <f t="shared" ref="M74:M84" si="3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170</v>
      </c>
      <c r="C75" s="51" t="s">
        <v>171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1"/>
        <v>0</v>
      </c>
      <c r="J75" s="56">
        <f t="shared" si="32"/>
        <v>0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435</v>
      </c>
      <c r="C76" s="51" t="s">
        <v>436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0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243</v>
      </c>
      <c r="C77" s="51" t="s">
        <v>244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0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172</v>
      </c>
      <c r="C78" s="51" t="s">
        <v>173</v>
      </c>
      <c r="D78" s="56">
        <v>502000</v>
      </c>
      <c r="E78" s="56">
        <v>1119239.1600000001</v>
      </c>
      <c r="F78" s="56">
        <v>0</v>
      </c>
      <c r="G78" s="56">
        <v>0</v>
      </c>
      <c r="H78" s="56">
        <v>0</v>
      </c>
      <c r="I78" s="56">
        <f t="shared" si="31"/>
        <v>0</v>
      </c>
      <c r="J78" s="56">
        <f t="shared" si="32"/>
        <v>1119239.1600000001</v>
      </c>
      <c r="K78" s="57">
        <f t="shared" si="33"/>
        <v>1</v>
      </c>
      <c r="L78" s="57">
        <f t="shared" si="34"/>
        <v>-1</v>
      </c>
      <c r="M78" s="57">
        <f t="shared" si="35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174</v>
      </c>
      <c r="C79" s="51" t="s">
        <v>175</v>
      </c>
      <c r="D79" s="56">
        <v>6738605.8200000003</v>
      </c>
      <c r="E79" s="56">
        <v>10049114.700000001</v>
      </c>
      <c r="F79" s="56">
        <v>560652.65</v>
      </c>
      <c r="G79" s="56">
        <v>3136532.3499999996</v>
      </c>
      <c r="H79" s="56">
        <v>2294635.61</v>
      </c>
      <c r="I79" s="56">
        <f t="shared" si="31"/>
        <v>5431167.959999999</v>
      </c>
      <c r="J79" s="56">
        <f t="shared" si="32"/>
        <v>4617946.7400000021</v>
      </c>
      <c r="K79" s="57">
        <f t="shared" si="33"/>
        <v>0.45953766852715905</v>
      </c>
      <c r="L79" s="57">
        <f t="shared" si="34"/>
        <v>-0.94420875204061505</v>
      </c>
      <c r="M79" s="57">
        <f t="shared" si="35"/>
        <v>-0.37575946864254633</v>
      </c>
      <c r="R79" s="53"/>
      <c r="S79" s="53"/>
      <c r="T79" s="53"/>
      <c r="U79" s="53"/>
      <c r="V79" s="53"/>
    </row>
    <row r="80" spans="2:22" s="51" customFormat="1" x14ac:dyDescent="0.2">
      <c r="B80" s="51" t="s">
        <v>437</v>
      </c>
      <c r="C80" s="51" t="s">
        <v>438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176</v>
      </c>
      <c r="C81" s="51" t="s">
        <v>177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1"/>
        <v>0</v>
      </c>
      <c r="J81" s="56">
        <f t="shared" si="32"/>
        <v>0</v>
      </c>
      <c r="K81" s="57" t="str">
        <f t="shared" si="33"/>
        <v>NA</v>
      </c>
      <c r="L81" s="57" t="str">
        <f t="shared" si="34"/>
        <v>NA</v>
      </c>
      <c r="M81" s="57" t="str">
        <f t="shared" si="3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178</v>
      </c>
      <c r="C82" s="51" t="s">
        <v>179</v>
      </c>
      <c r="D82" s="56">
        <v>1000</v>
      </c>
      <c r="E82" s="56">
        <v>1000</v>
      </c>
      <c r="F82" s="56">
        <v>0</v>
      </c>
      <c r="G82" s="56">
        <v>0</v>
      </c>
      <c r="H82" s="56">
        <v>0</v>
      </c>
      <c r="I82" s="56">
        <f t="shared" si="31"/>
        <v>0</v>
      </c>
      <c r="J82" s="56">
        <f t="shared" si="32"/>
        <v>1000</v>
      </c>
      <c r="K82" s="57">
        <f t="shared" si="33"/>
        <v>1</v>
      </c>
      <c r="L82" s="57">
        <f t="shared" si="34"/>
        <v>-1</v>
      </c>
      <c r="M82" s="57">
        <f t="shared" si="3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180</v>
      </c>
      <c r="C83" s="51" t="s">
        <v>181</v>
      </c>
      <c r="D83" s="56">
        <v>398626</v>
      </c>
      <c r="E83" s="56">
        <v>134363.79999999999</v>
      </c>
      <c r="F83" s="56">
        <v>0</v>
      </c>
      <c r="G83" s="56">
        <v>40712.780000000006</v>
      </c>
      <c r="H83" s="56">
        <v>0</v>
      </c>
      <c r="I83" s="56">
        <f t="shared" si="31"/>
        <v>40712.780000000006</v>
      </c>
      <c r="J83" s="56">
        <f t="shared" si="32"/>
        <v>93651.01999999999</v>
      </c>
      <c r="K83" s="57">
        <f t="shared" si="33"/>
        <v>0.69699591705504016</v>
      </c>
      <c r="L83" s="57">
        <f t="shared" si="34"/>
        <v>-1</v>
      </c>
      <c r="M83" s="57">
        <f t="shared" si="35"/>
        <v>-0.3939918341100801</v>
      </c>
      <c r="R83" s="53"/>
      <c r="S83" s="53"/>
      <c r="T83" s="53"/>
      <c r="U83" s="53"/>
      <c r="V83" s="53"/>
    </row>
    <row r="84" spans="2:22" s="51" customFormat="1" x14ac:dyDescent="0.2">
      <c r="B84" s="51" t="s">
        <v>184</v>
      </c>
      <c r="C84" s="51" t="s">
        <v>185</v>
      </c>
      <c r="D84" s="56">
        <v>28000</v>
      </c>
      <c r="E84" s="56">
        <v>0</v>
      </c>
      <c r="F84" s="56">
        <v>0</v>
      </c>
      <c r="G84" s="56">
        <v>9958.4599999999991</v>
      </c>
      <c r="H84" s="56">
        <v>0</v>
      </c>
      <c r="I84" s="56">
        <f t="shared" si="31"/>
        <v>9958.4599999999991</v>
      </c>
      <c r="J84" s="56">
        <f t="shared" si="32"/>
        <v>-9958.4599999999991</v>
      </c>
      <c r="K84" s="57" t="str">
        <f t="shared" si="33"/>
        <v>NA</v>
      </c>
      <c r="L84" s="57" t="str">
        <f t="shared" si="34"/>
        <v>NA</v>
      </c>
      <c r="M84" s="57" t="str">
        <f t="shared" si="3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186</v>
      </c>
      <c r="C85" s="51" t="s">
        <v>187</v>
      </c>
      <c r="D85" s="56">
        <v>14228910.75</v>
      </c>
      <c r="E85" s="56">
        <v>6529495.9099999992</v>
      </c>
      <c r="F85" s="56">
        <v>115778.50000000001</v>
      </c>
      <c r="G85" s="56">
        <v>1654301.1900000002</v>
      </c>
      <c r="H85" s="56">
        <v>719391.5299999998</v>
      </c>
      <c r="I85" s="56">
        <f t="shared" ref="I85:I474" si="36">SUM(G85:H85)</f>
        <v>2373692.7199999997</v>
      </c>
      <c r="J85" s="56">
        <f t="shared" ref="J85:J474" si="37">E85-I85</f>
        <v>4155803.1899999995</v>
      </c>
      <c r="K85" s="57">
        <f t="shared" ref="K85:K474" si="38">IF(E85=0,"NA",J85/E85)</f>
        <v>0.63646616021848457</v>
      </c>
      <c r="L85" s="57">
        <f t="shared" ref="L85:L474" si="39">IF(E85=0,"NA",(  ( F85 - (E85/$L$6)) / (E85/$L$6)))</f>
        <v>-0.98226838616704182</v>
      </c>
      <c r="M85" s="57">
        <f t="shared" ref="M85:M474" si="40">IF(E85=0,"NA",(  ( G85 - ($M$6*(E85/12))) / ($M$6*(E85/12))))</f>
        <v>-0.49328364308600947</v>
      </c>
      <c r="R85" s="53"/>
      <c r="S85" s="53"/>
      <c r="T85" s="53"/>
      <c r="U85" s="53"/>
      <c r="V85" s="53"/>
    </row>
    <row r="86" spans="2:22" s="51" customFormat="1" x14ac:dyDescent="0.2">
      <c r="B86" s="51" t="s">
        <v>439</v>
      </c>
      <c r="C86" s="51" t="s">
        <v>440</v>
      </c>
      <c r="D86" s="56">
        <v>4313025.7299999995</v>
      </c>
      <c r="E86" s="56">
        <v>4345708.0699999994</v>
      </c>
      <c r="F86" s="56">
        <v>0</v>
      </c>
      <c r="G86" s="56">
        <v>112500</v>
      </c>
      <c r="H86" s="56">
        <v>0</v>
      </c>
      <c r="I86" s="56">
        <f t="shared" si="36"/>
        <v>112500</v>
      </c>
      <c r="J86" s="56">
        <f t="shared" si="37"/>
        <v>4233208.0699999994</v>
      </c>
      <c r="K86" s="57">
        <f t="shared" si="38"/>
        <v>0.97411238900821973</v>
      </c>
      <c r="L86" s="57">
        <f t="shared" si="39"/>
        <v>-1</v>
      </c>
      <c r="M86" s="57">
        <f t="shared" si="40"/>
        <v>-0.94822477801643956</v>
      </c>
      <c r="R86" s="53"/>
      <c r="S86" s="53"/>
      <c r="T86" s="53"/>
      <c r="U86" s="53"/>
      <c r="V86" s="53"/>
    </row>
    <row r="87" spans="2:22" s="51" customFormat="1" x14ac:dyDescent="0.2">
      <c r="B87" s="51" t="s">
        <v>189</v>
      </c>
      <c r="C87" s="51" t="s">
        <v>190</v>
      </c>
      <c r="D87" s="56">
        <v>286362.90000000002</v>
      </c>
      <c r="E87" s="56">
        <v>343618.37000000005</v>
      </c>
      <c r="F87" s="56">
        <v>48842.22</v>
      </c>
      <c r="G87" s="56">
        <v>156564.66</v>
      </c>
      <c r="H87" s="56">
        <v>14508.98</v>
      </c>
      <c r="I87" s="56">
        <f t="shared" si="36"/>
        <v>171073.64</v>
      </c>
      <c r="J87" s="56">
        <f t="shared" si="37"/>
        <v>172544.73000000004</v>
      </c>
      <c r="K87" s="57">
        <f t="shared" si="38"/>
        <v>0.50214058695406771</v>
      </c>
      <c r="L87" s="57">
        <f t="shared" si="39"/>
        <v>-0.85785911271274573</v>
      </c>
      <c r="M87" s="57">
        <f t="shared" si="40"/>
        <v>-8.8729394764313796E-2</v>
      </c>
      <c r="R87" s="53"/>
      <c r="S87" s="53"/>
      <c r="T87" s="53"/>
      <c r="U87" s="53"/>
      <c r="V87" s="53"/>
    </row>
    <row r="88" spans="2:22" s="51" customFormat="1" x14ac:dyDescent="0.2">
      <c r="B88" s="51" t="s">
        <v>191</v>
      </c>
      <c r="C88" s="51" t="s">
        <v>192</v>
      </c>
      <c r="D88" s="56">
        <v>689466</v>
      </c>
      <c r="E88" s="56">
        <v>398909.52</v>
      </c>
      <c r="F88" s="56">
        <v>9400</v>
      </c>
      <c r="G88" s="56">
        <v>56153.39</v>
      </c>
      <c r="H88" s="56">
        <v>4949.76</v>
      </c>
      <c r="I88" s="56">
        <f t="shared" si="36"/>
        <v>61103.15</v>
      </c>
      <c r="J88" s="56">
        <f t="shared" si="37"/>
        <v>337806.37</v>
      </c>
      <c r="K88" s="57">
        <f t="shared" si="38"/>
        <v>0.84682453805564728</v>
      </c>
      <c r="L88" s="57">
        <f t="shared" si="39"/>
        <v>-0.97643575916664005</v>
      </c>
      <c r="M88" s="57">
        <f t="shared" si="40"/>
        <v>-0.71846553072987573</v>
      </c>
      <c r="R88" s="53"/>
      <c r="S88" s="53"/>
      <c r="T88" s="53"/>
      <c r="U88" s="53"/>
      <c r="V88" s="53"/>
    </row>
    <row r="89" spans="2:22" s="51" customFormat="1" x14ac:dyDescent="0.2">
      <c r="B89" s="51" t="s">
        <v>193</v>
      </c>
      <c r="C89" s="51" t="s">
        <v>194</v>
      </c>
      <c r="D89" s="56">
        <v>1376107.02</v>
      </c>
      <c r="E89" s="56">
        <v>5564750.9699999997</v>
      </c>
      <c r="F89" s="56">
        <v>59170.03</v>
      </c>
      <c r="G89" s="56">
        <v>598118.35000000021</v>
      </c>
      <c r="H89" s="56">
        <v>765024.35999999987</v>
      </c>
      <c r="I89" s="56">
        <f t="shared" si="36"/>
        <v>1363142.71</v>
      </c>
      <c r="J89" s="56">
        <f t="shared" si="37"/>
        <v>4201608.26</v>
      </c>
      <c r="K89" s="57">
        <f t="shared" si="38"/>
        <v>0.75503976416037177</v>
      </c>
      <c r="L89" s="57">
        <f t="shared" si="39"/>
        <v>-0.98936699408131823</v>
      </c>
      <c r="M89" s="57">
        <f t="shared" si="40"/>
        <v>-0.78503320158458045</v>
      </c>
      <c r="R89" s="53"/>
      <c r="S89" s="53"/>
      <c r="T89" s="53"/>
      <c r="U89" s="53"/>
      <c r="V89" s="53"/>
    </row>
    <row r="90" spans="2:22" s="51" customFormat="1" x14ac:dyDescent="0.2">
      <c r="B90" s="51" t="s">
        <v>197</v>
      </c>
      <c r="C90" s="51" t="s">
        <v>198</v>
      </c>
      <c r="D90" s="56">
        <v>1330466.48</v>
      </c>
      <c r="E90" s="56">
        <v>35274495.270000003</v>
      </c>
      <c r="F90" s="56">
        <v>62777.32</v>
      </c>
      <c r="G90" s="56">
        <v>803059.8600000001</v>
      </c>
      <c r="H90" s="56">
        <v>3837777.8400000003</v>
      </c>
      <c r="I90" s="56">
        <f t="shared" si="36"/>
        <v>4640837.7</v>
      </c>
      <c r="J90" s="56">
        <f t="shared" si="37"/>
        <v>30633657.570000004</v>
      </c>
      <c r="K90" s="57">
        <f t="shared" si="38"/>
        <v>0.8684364534636756</v>
      </c>
      <c r="L90" s="57">
        <f t="shared" si="39"/>
        <v>-0.99822031982259463</v>
      </c>
      <c r="M90" s="57">
        <f t="shared" si="40"/>
        <v>-0.95446796027253267</v>
      </c>
      <c r="R90" s="53"/>
      <c r="S90" s="53"/>
      <c r="T90" s="53"/>
      <c r="U90" s="53"/>
      <c r="V90" s="53"/>
    </row>
    <row r="91" spans="2:22" s="51" customFormat="1" x14ac:dyDescent="0.2">
      <c r="B91" s="51" t="s">
        <v>201</v>
      </c>
      <c r="C91" s="51" t="s">
        <v>202</v>
      </c>
      <c r="D91" s="56">
        <v>5900</v>
      </c>
      <c r="E91" s="56">
        <v>4673445.8899999997</v>
      </c>
      <c r="F91" s="56">
        <v>0</v>
      </c>
      <c r="G91" s="56">
        <v>3593803.48</v>
      </c>
      <c r="H91" s="56">
        <v>0</v>
      </c>
      <c r="I91" s="56">
        <f t="shared" si="36"/>
        <v>3593803.48</v>
      </c>
      <c r="J91" s="56">
        <f t="shared" si="37"/>
        <v>1079642.4099999997</v>
      </c>
      <c r="K91" s="57">
        <f t="shared" si="38"/>
        <v>0.23101634969395135</v>
      </c>
      <c r="L91" s="57">
        <f t="shared" si="39"/>
        <v>-1</v>
      </c>
      <c r="M91" s="57">
        <f t="shared" si="40"/>
        <v>0.5379673006120973</v>
      </c>
      <c r="R91" s="53"/>
      <c r="S91" s="53"/>
      <c r="T91" s="53"/>
      <c r="U91" s="53"/>
      <c r="V91" s="53"/>
    </row>
    <row r="92" spans="2:22" s="51" customFormat="1" x14ac:dyDescent="0.2">
      <c r="B92" s="51" t="s">
        <v>203</v>
      </c>
      <c r="C92" s="51" t="s">
        <v>204</v>
      </c>
      <c r="D92" s="56">
        <v>11352784.449999999</v>
      </c>
      <c r="E92" s="56">
        <v>24020700.740000002</v>
      </c>
      <c r="F92" s="56">
        <v>0</v>
      </c>
      <c r="G92" s="56">
        <v>14025385.449999999</v>
      </c>
      <c r="H92" s="56">
        <v>2678.4</v>
      </c>
      <c r="I92" s="56">
        <f t="shared" si="36"/>
        <v>14028063.85</v>
      </c>
      <c r="J92" s="56">
        <f t="shared" si="37"/>
        <v>9992636.8900000025</v>
      </c>
      <c r="K92" s="57">
        <f t="shared" si="38"/>
        <v>0.41600105667858223</v>
      </c>
      <c r="L92" s="57">
        <f t="shared" si="39"/>
        <v>-1</v>
      </c>
      <c r="M92" s="57">
        <f t="shared" si="40"/>
        <v>0.16777487899380891</v>
      </c>
      <c r="R92" s="53"/>
      <c r="S92" s="53"/>
      <c r="T92" s="53"/>
      <c r="U92" s="53"/>
      <c r="V92" s="53"/>
    </row>
    <row r="93" spans="2:22" s="51" customFormat="1" x14ac:dyDescent="0.2">
      <c r="B93" s="51" t="s">
        <v>205</v>
      </c>
      <c r="C93" s="51" t="s">
        <v>206</v>
      </c>
      <c r="D93" s="56">
        <v>410512.23</v>
      </c>
      <c r="E93" s="56">
        <v>2820447.2</v>
      </c>
      <c r="F93" s="56">
        <v>6587.7999999999993</v>
      </c>
      <c r="G93" s="56">
        <v>162832.33999999997</v>
      </c>
      <c r="H93" s="56">
        <v>136009.55000000002</v>
      </c>
      <c r="I93" s="56">
        <f t="shared" si="36"/>
        <v>298841.89</v>
      </c>
      <c r="J93" s="56">
        <f t="shared" si="37"/>
        <v>2521605.31</v>
      </c>
      <c r="K93" s="57">
        <f t="shared" si="38"/>
        <v>0.89404450116988532</v>
      </c>
      <c r="L93" s="57">
        <f t="shared" si="39"/>
        <v>-0.99766427111275124</v>
      </c>
      <c r="M93" s="57">
        <f t="shared" si="40"/>
        <v>-0.88453438163990461</v>
      </c>
      <c r="R93" s="53"/>
      <c r="S93" s="53"/>
      <c r="T93" s="53"/>
      <c r="U93" s="53"/>
      <c r="V93" s="53"/>
    </row>
    <row r="94" spans="2:22" s="51" customFormat="1" x14ac:dyDescent="0.2">
      <c r="B94" s="51" t="s">
        <v>211</v>
      </c>
      <c r="C94" s="51" t="s">
        <v>212</v>
      </c>
      <c r="D94" s="56">
        <v>494768</v>
      </c>
      <c r="E94" s="56">
        <v>358816</v>
      </c>
      <c r="F94" s="56">
        <v>0</v>
      </c>
      <c r="G94" s="56">
        <v>59375.1</v>
      </c>
      <c r="H94" s="56">
        <v>1229.97</v>
      </c>
      <c r="I94" s="56">
        <f t="shared" si="36"/>
        <v>60605.07</v>
      </c>
      <c r="J94" s="56">
        <f t="shared" si="37"/>
        <v>298210.93</v>
      </c>
      <c r="K94" s="57">
        <f t="shared" si="38"/>
        <v>0.83109708039775254</v>
      </c>
      <c r="L94" s="57">
        <f t="shared" si="39"/>
        <v>-1</v>
      </c>
      <c r="M94" s="57">
        <f t="shared" si="40"/>
        <v>-0.66904987514492109</v>
      </c>
      <c r="R94" s="53"/>
      <c r="S94" s="53"/>
      <c r="T94" s="53"/>
      <c r="U94" s="53"/>
      <c r="V94" s="53"/>
    </row>
    <row r="95" spans="2:22" s="51" customFormat="1" x14ac:dyDescent="0.2">
      <c r="B95" s="51" t="s">
        <v>213</v>
      </c>
      <c r="C95" s="51" t="s">
        <v>214</v>
      </c>
      <c r="D95" s="56">
        <v>42282</v>
      </c>
      <c r="E95" s="56">
        <v>66830</v>
      </c>
      <c r="F95" s="56">
        <v>0</v>
      </c>
      <c r="G95" s="56">
        <v>289480</v>
      </c>
      <c r="H95" s="56">
        <v>0</v>
      </c>
      <c r="I95" s="56">
        <f t="shared" si="36"/>
        <v>289480</v>
      </c>
      <c r="J95" s="56">
        <f t="shared" si="37"/>
        <v>-222650</v>
      </c>
      <c r="K95" s="57">
        <f t="shared" si="38"/>
        <v>-3.3315876103546311</v>
      </c>
      <c r="L95" s="57">
        <f t="shared" si="39"/>
        <v>-1</v>
      </c>
      <c r="M95" s="57">
        <f t="shared" si="40"/>
        <v>7.6631752207092623</v>
      </c>
      <c r="R95" s="53"/>
      <c r="S95" s="53"/>
      <c r="T95" s="53"/>
      <c r="U95" s="53"/>
      <c r="V95" s="53"/>
    </row>
    <row r="96" spans="2:22" s="51" customFormat="1" x14ac:dyDescent="0.2">
      <c r="B96" s="51" t="s">
        <v>215</v>
      </c>
      <c r="C96" s="51" t="s">
        <v>216</v>
      </c>
      <c r="D96" s="56">
        <v>117434</v>
      </c>
      <c r="E96" s="56">
        <v>37300</v>
      </c>
      <c r="F96" s="56">
        <v>5639.99</v>
      </c>
      <c r="G96" s="56">
        <v>29259.49</v>
      </c>
      <c r="H96" s="56">
        <v>3440</v>
      </c>
      <c r="I96" s="56">
        <f t="shared" si="36"/>
        <v>32699.49</v>
      </c>
      <c r="J96" s="56">
        <f t="shared" si="37"/>
        <v>4600.5099999999984</v>
      </c>
      <c r="K96" s="57">
        <f t="shared" si="38"/>
        <v>0.1233380697050938</v>
      </c>
      <c r="L96" s="57">
        <f t="shared" si="39"/>
        <v>-0.84879383378016093</v>
      </c>
      <c r="M96" s="57">
        <f t="shared" si="40"/>
        <v>0.56887345844504034</v>
      </c>
      <c r="R96" s="53"/>
      <c r="S96" s="53"/>
      <c r="T96" s="53"/>
      <c r="U96" s="53"/>
      <c r="V96" s="53"/>
    </row>
    <row r="97" spans="1:22" s="51" customFormat="1" x14ac:dyDescent="0.2">
      <c r="B97" s="51" t="s">
        <v>217</v>
      </c>
      <c r="C97" s="51" t="s">
        <v>218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36"/>
        <v>0</v>
      </c>
      <c r="J97" s="56">
        <f t="shared" si="37"/>
        <v>0</v>
      </c>
      <c r="K97" s="57" t="str">
        <f t="shared" si="38"/>
        <v>NA</v>
      </c>
      <c r="L97" s="57" t="str">
        <f t="shared" si="39"/>
        <v>NA</v>
      </c>
      <c r="M97" s="57" t="str">
        <f t="shared" si="40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219</v>
      </c>
      <c r="B98" s="63"/>
      <c r="C98" s="63"/>
      <c r="D98" s="64">
        <v>136154719.75</v>
      </c>
      <c r="E98" s="64">
        <v>248360760.45999995</v>
      </c>
      <c r="F98" s="64">
        <v>4195305.879999999</v>
      </c>
      <c r="G98" s="64">
        <v>57718098.019999996</v>
      </c>
      <c r="H98" s="64">
        <v>8403497.4800000004</v>
      </c>
      <c r="I98" s="64">
        <f t="shared" si="36"/>
        <v>66121595.5</v>
      </c>
      <c r="J98" s="64">
        <f t="shared" si="37"/>
        <v>182239164.95999995</v>
      </c>
      <c r="K98" s="65">
        <f t="shared" si="38"/>
        <v>0.73376794555817404</v>
      </c>
      <c r="L98" s="65">
        <f t="shared" si="39"/>
        <v>-0.9831080164506274</v>
      </c>
      <c r="M98" s="65">
        <f t="shared" si="40"/>
        <v>-0.53520759146414476</v>
      </c>
      <c r="R98" s="53"/>
      <c r="S98" s="53"/>
      <c r="T98" s="53"/>
      <c r="U98" s="53"/>
      <c r="V98" s="53"/>
    </row>
    <row r="99" spans="1:22" s="51" customFormat="1" x14ac:dyDescent="0.2">
      <c r="A99" s="51" t="s">
        <v>220</v>
      </c>
      <c r="B99" s="51" t="s">
        <v>103</v>
      </c>
      <c r="C99" s="51" t="s">
        <v>104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6"/>
        <v>0</v>
      </c>
      <c r="J99" s="56">
        <f t="shared" si="37"/>
        <v>0</v>
      </c>
      <c r="K99" s="57" t="str">
        <f t="shared" si="38"/>
        <v>NA</v>
      </c>
      <c r="L99" s="57" t="str">
        <f t="shared" si="39"/>
        <v>NA</v>
      </c>
      <c r="M99" s="57" t="str">
        <f t="shared" si="40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105</v>
      </c>
      <c r="C100" s="51" t="s">
        <v>104</v>
      </c>
      <c r="D100" s="56">
        <v>0</v>
      </c>
      <c r="E100" s="56">
        <v>1642.5</v>
      </c>
      <c r="F100" s="56">
        <v>1860</v>
      </c>
      <c r="G100" s="56">
        <v>3935</v>
      </c>
      <c r="H100" s="56">
        <v>0</v>
      </c>
      <c r="I100" s="56">
        <f t="shared" si="36"/>
        <v>3935</v>
      </c>
      <c r="J100" s="56">
        <f t="shared" si="37"/>
        <v>-2292.5</v>
      </c>
      <c r="K100" s="57">
        <f t="shared" si="38"/>
        <v>-1.395738203957382</v>
      </c>
      <c r="L100" s="57">
        <f t="shared" si="39"/>
        <v>0.13242009132420091</v>
      </c>
      <c r="M100" s="57">
        <f t="shared" si="40"/>
        <v>3.791476407914764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108</v>
      </c>
      <c r="C101" s="51" t="s">
        <v>109</v>
      </c>
      <c r="D101" s="56">
        <v>0</v>
      </c>
      <c r="E101" s="56">
        <v>1960</v>
      </c>
      <c r="F101" s="56">
        <v>0</v>
      </c>
      <c r="G101" s="56">
        <v>246000</v>
      </c>
      <c r="H101" s="56">
        <v>0</v>
      </c>
      <c r="I101" s="56">
        <f t="shared" si="36"/>
        <v>246000</v>
      </c>
      <c r="J101" s="56">
        <f t="shared" si="37"/>
        <v>-244040</v>
      </c>
      <c r="K101" s="57">
        <f t="shared" si="38"/>
        <v>-124.51020408163265</v>
      </c>
      <c r="L101" s="57">
        <f t="shared" si="39"/>
        <v>-1</v>
      </c>
      <c r="M101" s="57">
        <f t="shared" si="40"/>
        <v>250.0204081632653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116</v>
      </c>
      <c r="C102" s="51" t="s">
        <v>117</v>
      </c>
      <c r="D102" s="56">
        <v>0</v>
      </c>
      <c r="E102" s="56">
        <v>0</v>
      </c>
      <c r="F102" s="56">
        <v>38505.339999999997</v>
      </c>
      <c r="G102" s="56">
        <v>112361.58</v>
      </c>
      <c r="H102" s="56">
        <v>0</v>
      </c>
      <c r="I102" s="56">
        <f t="shared" si="36"/>
        <v>112361.58</v>
      </c>
      <c r="J102" s="56">
        <f t="shared" si="37"/>
        <v>-112361.58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118</v>
      </c>
      <c r="C103" s="51" t="s">
        <v>119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0</v>
      </c>
      <c r="K103" s="57" t="str">
        <f t="shared" si="38"/>
        <v>NA</v>
      </c>
      <c r="L103" s="57" t="str">
        <f t="shared" si="39"/>
        <v>NA</v>
      </c>
      <c r="M103" s="57" t="str">
        <f t="shared" si="4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120</v>
      </c>
      <c r="C104" s="51" t="s">
        <v>121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0</v>
      </c>
      <c r="K104" s="57" t="str">
        <f t="shared" si="38"/>
        <v>NA</v>
      </c>
      <c r="L104" s="57" t="str">
        <f t="shared" si="39"/>
        <v>NA</v>
      </c>
      <c r="M104" s="57" t="str">
        <f t="shared" si="4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221</v>
      </c>
      <c r="C105" s="51" t="s">
        <v>222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6"/>
        <v>0</v>
      </c>
      <c r="J105" s="56">
        <f t="shared" si="37"/>
        <v>0</v>
      </c>
      <c r="K105" s="57" t="str">
        <f t="shared" si="38"/>
        <v>NA</v>
      </c>
      <c r="L105" s="57" t="str">
        <f t="shared" si="39"/>
        <v>NA</v>
      </c>
      <c r="M105" s="57" t="str">
        <f t="shared" si="4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223</v>
      </c>
      <c r="C106" s="51" t="s">
        <v>224</v>
      </c>
      <c r="D106" s="56">
        <v>76504.44</v>
      </c>
      <c r="E106" s="56">
        <v>77510</v>
      </c>
      <c r="F106" s="56">
        <v>6446.16</v>
      </c>
      <c r="G106" s="56">
        <v>25784.639999999999</v>
      </c>
      <c r="H106" s="56">
        <v>0</v>
      </c>
      <c r="I106" s="56">
        <f t="shared" si="36"/>
        <v>25784.639999999999</v>
      </c>
      <c r="J106" s="56">
        <f t="shared" si="37"/>
        <v>51725.36</v>
      </c>
      <c r="K106" s="57">
        <f t="shared" si="38"/>
        <v>0.6673378918849181</v>
      </c>
      <c r="L106" s="57">
        <f t="shared" si="39"/>
        <v>-0.91683447297122944</v>
      </c>
      <c r="M106" s="57">
        <f t="shared" si="40"/>
        <v>-0.33467578376983614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124</v>
      </c>
      <c r="C107" s="51" t="s">
        <v>125</v>
      </c>
      <c r="D107" s="56">
        <v>127235.51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267</v>
      </c>
      <c r="C108" s="51" t="s">
        <v>268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0</v>
      </c>
      <c r="K108" s="57" t="str">
        <f t="shared" si="38"/>
        <v>NA</v>
      </c>
      <c r="L108" s="57" t="str">
        <f t="shared" si="39"/>
        <v>NA</v>
      </c>
      <c r="M108" s="57" t="str">
        <f t="shared" si="4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225</v>
      </c>
      <c r="C109" s="51" t="s">
        <v>226</v>
      </c>
      <c r="D109" s="56">
        <v>793567.13</v>
      </c>
      <c r="E109" s="56">
        <v>1035107</v>
      </c>
      <c r="F109" s="56">
        <v>93392.88</v>
      </c>
      <c r="G109" s="56">
        <v>394218.85</v>
      </c>
      <c r="H109" s="56">
        <v>0</v>
      </c>
      <c r="I109" s="56">
        <f t="shared" si="36"/>
        <v>394218.85</v>
      </c>
      <c r="J109" s="56">
        <f t="shared" si="37"/>
        <v>640888.15</v>
      </c>
      <c r="K109" s="57">
        <f t="shared" si="38"/>
        <v>0.61915159495588379</v>
      </c>
      <c r="L109" s="57">
        <f t="shared" si="39"/>
        <v>-0.90977466097707771</v>
      </c>
      <c r="M109" s="57">
        <f t="shared" si="40"/>
        <v>-0.23830318991176763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126</v>
      </c>
      <c r="C110" s="51" t="s">
        <v>127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128</v>
      </c>
      <c r="C111" s="51" t="s">
        <v>129</v>
      </c>
      <c r="D111" s="56">
        <v>0</v>
      </c>
      <c r="E111" s="56">
        <v>200109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200109</v>
      </c>
      <c r="K111" s="57">
        <f t="shared" si="38"/>
        <v>1</v>
      </c>
      <c r="L111" s="57">
        <f t="shared" si="39"/>
        <v>-1</v>
      </c>
      <c r="M111" s="57">
        <f t="shared" si="40"/>
        <v>-1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227</v>
      </c>
      <c r="C112" s="51" t="s">
        <v>228</v>
      </c>
      <c r="D112" s="56">
        <v>0</v>
      </c>
      <c r="E112" s="56">
        <v>85816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85816</v>
      </c>
      <c r="K112" s="57">
        <f t="shared" si="38"/>
        <v>1</v>
      </c>
      <c r="L112" s="57">
        <f t="shared" si="39"/>
        <v>-1</v>
      </c>
      <c r="M112" s="57">
        <f t="shared" si="40"/>
        <v>-1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229</v>
      </c>
      <c r="C113" s="51" t="s">
        <v>230</v>
      </c>
      <c r="D113" s="56">
        <v>129819.26000000001</v>
      </c>
      <c r="E113" s="56">
        <v>222765</v>
      </c>
      <c r="F113" s="56">
        <v>14203.36</v>
      </c>
      <c r="G113" s="56">
        <v>49563.58</v>
      </c>
      <c r="H113" s="56">
        <v>0</v>
      </c>
      <c r="I113" s="56">
        <f t="shared" si="36"/>
        <v>49563.58</v>
      </c>
      <c r="J113" s="56">
        <f t="shared" si="37"/>
        <v>173201.41999999998</v>
      </c>
      <c r="K113" s="57">
        <f t="shared" si="38"/>
        <v>0.77750732835050385</v>
      </c>
      <c r="L113" s="57">
        <f t="shared" si="39"/>
        <v>-0.93624061230444644</v>
      </c>
      <c r="M113" s="57">
        <f t="shared" si="40"/>
        <v>-0.5550146567010078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231</v>
      </c>
      <c r="C114" s="51" t="s">
        <v>232</v>
      </c>
      <c r="D114" s="56">
        <v>1243957.4700000004</v>
      </c>
      <c r="E114" s="56">
        <v>1589588</v>
      </c>
      <c r="F114" s="56">
        <v>68657.86</v>
      </c>
      <c r="G114" s="56">
        <v>403866.76000000013</v>
      </c>
      <c r="H114" s="56">
        <v>0</v>
      </c>
      <c r="I114" s="56">
        <f t="shared" si="36"/>
        <v>403866.76000000013</v>
      </c>
      <c r="J114" s="56">
        <f t="shared" si="37"/>
        <v>1185721.2399999998</v>
      </c>
      <c r="K114" s="57">
        <f t="shared" si="38"/>
        <v>0.74592991391480046</v>
      </c>
      <c r="L114" s="57">
        <f t="shared" si="39"/>
        <v>-0.95680776402438861</v>
      </c>
      <c r="M114" s="57">
        <f t="shared" si="40"/>
        <v>-0.49185982782960097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441</v>
      </c>
      <c r="C115" s="51" t="s">
        <v>442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0</v>
      </c>
      <c r="K115" s="57" t="str">
        <f t="shared" si="38"/>
        <v>NA</v>
      </c>
      <c r="L115" s="57" t="str">
        <f t="shared" si="39"/>
        <v>NA</v>
      </c>
      <c r="M115" s="57" t="str">
        <f t="shared" si="4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253</v>
      </c>
      <c r="C116" s="51" t="s">
        <v>254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6"/>
        <v>0</v>
      </c>
      <c r="J116" s="56">
        <f t="shared" si="37"/>
        <v>0</v>
      </c>
      <c r="K116" s="57" t="str">
        <f t="shared" si="38"/>
        <v>NA</v>
      </c>
      <c r="L116" s="57" t="str">
        <f t="shared" si="39"/>
        <v>NA</v>
      </c>
      <c r="M116" s="57" t="str">
        <f t="shared" si="4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130</v>
      </c>
      <c r="C117" s="51" t="s">
        <v>131</v>
      </c>
      <c r="D117" s="56">
        <v>274169.63</v>
      </c>
      <c r="E117" s="56">
        <v>16000</v>
      </c>
      <c r="F117" s="56">
        <v>26127.380000000005</v>
      </c>
      <c r="G117" s="56">
        <v>126139.26</v>
      </c>
      <c r="H117" s="56">
        <v>0</v>
      </c>
      <c r="I117" s="56">
        <f t="shared" si="36"/>
        <v>126139.26</v>
      </c>
      <c r="J117" s="56">
        <f t="shared" si="37"/>
        <v>-110139.26</v>
      </c>
      <c r="K117" s="57">
        <f t="shared" si="38"/>
        <v>-6.8837037499999996</v>
      </c>
      <c r="L117" s="57">
        <f t="shared" si="39"/>
        <v>0.63296125000000025</v>
      </c>
      <c r="M117" s="57">
        <f t="shared" si="40"/>
        <v>14.767407499999999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233</v>
      </c>
      <c r="C118" s="51" t="s">
        <v>234</v>
      </c>
      <c r="D118" s="56">
        <v>368685.02</v>
      </c>
      <c r="E118" s="56">
        <v>7776799.9900000002</v>
      </c>
      <c r="F118" s="56">
        <v>49230.47</v>
      </c>
      <c r="G118" s="56">
        <v>101489.47</v>
      </c>
      <c r="H118" s="56">
        <v>0</v>
      </c>
      <c r="I118" s="56">
        <f t="shared" si="36"/>
        <v>101489.47</v>
      </c>
      <c r="J118" s="56">
        <f t="shared" si="37"/>
        <v>7675310.5200000005</v>
      </c>
      <c r="K118" s="57">
        <f t="shared" si="38"/>
        <v>0.98694971323288461</v>
      </c>
      <c r="L118" s="57">
        <f t="shared" si="39"/>
        <v>-0.99366957230952269</v>
      </c>
      <c r="M118" s="57">
        <f t="shared" si="40"/>
        <v>-0.97389942646576921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132</v>
      </c>
      <c r="C119" s="51" t="s">
        <v>133</v>
      </c>
      <c r="D119" s="56">
        <v>3397116.12</v>
      </c>
      <c r="E119" s="56">
        <v>19150141.490000002</v>
      </c>
      <c r="F119" s="56">
        <v>1069123.4600000002</v>
      </c>
      <c r="G119" s="56">
        <v>5879606.5299999993</v>
      </c>
      <c r="H119" s="56">
        <v>0</v>
      </c>
      <c r="I119" s="56">
        <f t="shared" si="36"/>
        <v>5879606.5299999993</v>
      </c>
      <c r="J119" s="56">
        <f t="shared" si="37"/>
        <v>13270534.960000003</v>
      </c>
      <c r="K119" s="57">
        <f t="shared" si="38"/>
        <v>0.6929732068522696</v>
      </c>
      <c r="L119" s="57">
        <f t="shared" si="39"/>
        <v>-0.94417151118396248</v>
      </c>
      <c r="M119" s="57">
        <f t="shared" si="40"/>
        <v>-0.3859464137045393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134</v>
      </c>
      <c r="C120" s="51" t="s">
        <v>135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0</v>
      </c>
      <c r="K120" s="57" t="str">
        <f t="shared" si="38"/>
        <v>NA</v>
      </c>
      <c r="L120" s="57" t="str">
        <f t="shared" si="39"/>
        <v>NA</v>
      </c>
      <c r="M120" s="57" t="str">
        <f t="shared" si="40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136</v>
      </c>
      <c r="C121" s="51" t="s">
        <v>137</v>
      </c>
      <c r="D121" s="56">
        <v>0</v>
      </c>
      <c r="E121" s="56">
        <v>57964</v>
      </c>
      <c r="F121" s="56">
        <v>0</v>
      </c>
      <c r="G121" s="56">
        <v>0</v>
      </c>
      <c r="H121" s="56">
        <v>0</v>
      </c>
      <c r="I121" s="56">
        <f t="shared" si="36"/>
        <v>0</v>
      </c>
      <c r="J121" s="56">
        <f t="shared" si="37"/>
        <v>57964</v>
      </c>
      <c r="K121" s="57">
        <f t="shared" si="38"/>
        <v>1</v>
      </c>
      <c r="L121" s="57">
        <f t="shared" si="39"/>
        <v>-1</v>
      </c>
      <c r="M121" s="57">
        <f t="shared" si="40"/>
        <v>-1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138</v>
      </c>
      <c r="C122" s="51" t="s">
        <v>139</v>
      </c>
      <c r="D122" s="56">
        <v>922500.56</v>
      </c>
      <c r="E122" s="56">
        <v>2843782.53</v>
      </c>
      <c r="F122" s="56">
        <v>240552.51</v>
      </c>
      <c r="G122" s="56">
        <v>897416.37</v>
      </c>
      <c r="H122" s="56">
        <v>0</v>
      </c>
      <c r="I122" s="56">
        <f t="shared" si="36"/>
        <v>897416.37</v>
      </c>
      <c r="J122" s="56">
        <f t="shared" si="37"/>
        <v>1946366.1599999997</v>
      </c>
      <c r="K122" s="57">
        <f t="shared" si="38"/>
        <v>0.68442862260638471</v>
      </c>
      <c r="L122" s="57">
        <f t="shared" si="39"/>
        <v>-0.91541107399657584</v>
      </c>
      <c r="M122" s="57">
        <f t="shared" si="40"/>
        <v>-0.36885724521276947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140</v>
      </c>
      <c r="C123" s="51" t="s">
        <v>141</v>
      </c>
      <c r="D123" s="56">
        <v>0</v>
      </c>
      <c r="E123" s="56">
        <v>0</v>
      </c>
      <c r="F123" s="56">
        <v>1292.5</v>
      </c>
      <c r="G123" s="56">
        <v>3216.94</v>
      </c>
      <c r="H123" s="56">
        <v>0</v>
      </c>
      <c r="I123" s="56">
        <f t="shared" si="36"/>
        <v>3216.94</v>
      </c>
      <c r="J123" s="56">
        <f t="shared" si="37"/>
        <v>-3216.94</v>
      </c>
      <c r="K123" s="57" t="str">
        <f t="shared" si="38"/>
        <v>NA</v>
      </c>
      <c r="L123" s="57" t="str">
        <f t="shared" si="39"/>
        <v>NA</v>
      </c>
      <c r="M123" s="57" t="str">
        <f t="shared" si="40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142</v>
      </c>
      <c r="C124" s="51" t="s">
        <v>143</v>
      </c>
      <c r="D124" s="56">
        <v>832211.45999999985</v>
      </c>
      <c r="E124" s="56">
        <v>3438403.78</v>
      </c>
      <c r="F124" s="56">
        <v>246950.87000000002</v>
      </c>
      <c r="G124" s="56">
        <v>995980.57000000007</v>
      </c>
      <c r="H124" s="56">
        <v>0</v>
      </c>
      <c r="I124" s="56">
        <f t="shared" si="36"/>
        <v>995980.57000000007</v>
      </c>
      <c r="J124" s="56">
        <f t="shared" si="37"/>
        <v>2442423.21</v>
      </c>
      <c r="K124" s="57">
        <f t="shared" si="38"/>
        <v>0.71033635555158681</v>
      </c>
      <c r="L124" s="57">
        <f t="shared" si="39"/>
        <v>-0.92817863002698298</v>
      </c>
      <c r="M124" s="57">
        <f t="shared" si="40"/>
        <v>-0.4206727111031735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154</v>
      </c>
      <c r="C125" s="51" t="s">
        <v>155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f t="shared" si="36"/>
        <v>0</v>
      </c>
      <c r="J125" s="56">
        <f t="shared" si="37"/>
        <v>0</v>
      </c>
      <c r="K125" s="57" t="str">
        <f t="shared" si="38"/>
        <v>NA</v>
      </c>
      <c r="L125" s="57" t="str">
        <f t="shared" si="39"/>
        <v>NA</v>
      </c>
      <c r="M125" s="57" t="str">
        <f t="shared" si="4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156</v>
      </c>
      <c r="C126" s="51" t="s">
        <v>157</v>
      </c>
      <c r="D126" s="56">
        <v>175155.41</v>
      </c>
      <c r="E126" s="56">
        <v>924658.57000000007</v>
      </c>
      <c r="F126" s="56">
        <v>48216.46</v>
      </c>
      <c r="G126" s="56">
        <v>246767.6</v>
      </c>
      <c r="H126" s="56">
        <v>0</v>
      </c>
      <c r="I126" s="56">
        <f t="shared" si="36"/>
        <v>246767.6</v>
      </c>
      <c r="J126" s="56">
        <f t="shared" si="37"/>
        <v>677890.97000000009</v>
      </c>
      <c r="K126" s="57">
        <f t="shared" si="38"/>
        <v>0.73312570930911292</v>
      </c>
      <c r="L126" s="57">
        <f t="shared" si="39"/>
        <v>-0.94785484981770085</v>
      </c>
      <c r="M126" s="57">
        <f t="shared" si="40"/>
        <v>-0.46625141861822578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158</v>
      </c>
      <c r="C127" s="51" t="s">
        <v>159</v>
      </c>
      <c r="D127" s="56">
        <v>32355780</v>
      </c>
      <c r="E127" s="56">
        <v>10394067.6</v>
      </c>
      <c r="F127" s="56">
        <v>103284</v>
      </c>
      <c r="G127" s="56">
        <v>1313829.2200000002</v>
      </c>
      <c r="H127" s="56">
        <v>1613594</v>
      </c>
      <c r="I127" s="56">
        <f t="shared" si="36"/>
        <v>2927423.22</v>
      </c>
      <c r="J127" s="56">
        <f t="shared" si="37"/>
        <v>7466644.379999999</v>
      </c>
      <c r="K127" s="57">
        <f t="shared" si="38"/>
        <v>0.71835634203495069</v>
      </c>
      <c r="L127" s="57">
        <f t="shared" si="39"/>
        <v>-0.99006317796124399</v>
      </c>
      <c r="M127" s="57">
        <f t="shared" si="40"/>
        <v>-0.74719632956783921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166</v>
      </c>
      <c r="C128" s="51" t="s">
        <v>167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36"/>
        <v>0</v>
      </c>
      <c r="J128" s="56">
        <f t="shared" si="37"/>
        <v>0</v>
      </c>
      <c r="K128" s="57" t="str">
        <f t="shared" si="38"/>
        <v>NA</v>
      </c>
      <c r="L128" s="57" t="str">
        <f t="shared" si="39"/>
        <v>NA</v>
      </c>
      <c r="M128" s="57" t="str">
        <f t="shared" si="40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243</v>
      </c>
      <c r="C129" s="51" t="s">
        <v>244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36"/>
        <v>0</v>
      </c>
      <c r="J129" s="56">
        <f t="shared" si="37"/>
        <v>0</v>
      </c>
      <c r="K129" s="57" t="str">
        <f t="shared" si="38"/>
        <v>NA</v>
      </c>
      <c r="L129" s="57" t="str">
        <f t="shared" si="39"/>
        <v>NA</v>
      </c>
      <c r="M129" s="57" t="str">
        <f t="shared" si="40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172</v>
      </c>
      <c r="C130" s="51" t="s">
        <v>173</v>
      </c>
      <c r="D130" s="56">
        <v>83727</v>
      </c>
      <c r="E130" s="56">
        <v>84716</v>
      </c>
      <c r="F130" s="56">
        <v>11215.8</v>
      </c>
      <c r="G130" s="56">
        <v>19966.919999999998</v>
      </c>
      <c r="H130" s="56">
        <v>15563.300000000003</v>
      </c>
      <c r="I130" s="56">
        <f t="shared" si="36"/>
        <v>35530.22</v>
      </c>
      <c r="J130" s="56">
        <f t="shared" si="37"/>
        <v>49185.78</v>
      </c>
      <c r="K130" s="57">
        <f t="shared" si="38"/>
        <v>0.58059610935360495</v>
      </c>
      <c r="L130" s="57">
        <f t="shared" si="39"/>
        <v>-0.86760706360073658</v>
      </c>
      <c r="M130" s="57">
        <f t="shared" si="40"/>
        <v>-0.52861513763633794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174</v>
      </c>
      <c r="C131" s="51" t="s">
        <v>175</v>
      </c>
      <c r="D131" s="56">
        <v>857320</v>
      </c>
      <c r="E131" s="56">
        <v>1902292</v>
      </c>
      <c r="F131" s="56">
        <v>116579.4</v>
      </c>
      <c r="G131" s="56">
        <v>795569.4</v>
      </c>
      <c r="H131" s="56">
        <v>13722.3</v>
      </c>
      <c r="I131" s="56">
        <f t="shared" si="36"/>
        <v>809291.70000000007</v>
      </c>
      <c r="J131" s="56">
        <f t="shared" si="37"/>
        <v>1093000.2999999998</v>
      </c>
      <c r="K131" s="57">
        <f t="shared" si="38"/>
        <v>0.57457020268181747</v>
      </c>
      <c r="L131" s="57">
        <f t="shared" si="39"/>
        <v>-0.93871634848908581</v>
      </c>
      <c r="M131" s="57">
        <f t="shared" si="40"/>
        <v>-0.16356752801357519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180</v>
      </c>
      <c r="C132" s="51" t="s">
        <v>181</v>
      </c>
      <c r="D132" s="56">
        <v>36500</v>
      </c>
      <c r="E132" s="56">
        <v>63370</v>
      </c>
      <c r="F132" s="56">
        <v>42.58</v>
      </c>
      <c r="G132" s="56">
        <v>967.12</v>
      </c>
      <c r="H132" s="56">
        <v>0</v>
      </c>
      <c r="I132" s="56">
        <f t="shared" si="36"/>
        <v>967.12</v>
      </c>
      <c r="J132" s="56">
        <f t="shared" si="37"/>
        <v>62402.879999999997</v>
      </c>
      <c r="K132" s="57">
        <f t="shared" si="38"/>
        <v>0.98473851980432381</v>
      </c>
      <c r="L132" s="57">
        <f t="shared" si="39"/>
        <v>-0.99932807322076689</v>
      </c>
      <c r="M132" s="57">
        <f t="shared" si="40"/>
        <v>-0.96947703960864762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184</v>
      </c>
      <c r="C133" s="51" t="s">
        <v>185</v>
      </c>
      <c r="D133" s="56">
        <v>8000</v>
      </c>
      <c r="E133" s="56">
        <v>14923</v>
      </c>
      <c r="F133" s="56">
        <v>0</v>
      </c>
      <c r="G133" s="56">
        <v>0</v>
      </c>
      <c r="H133" s="56">
        <v>0</v>
      </c>
      <c r="I133" s="56">
        <f t="shared" si="36"/>
        <v>0</v>
      </c>
      <c r="J133" s="56">
        <f t="shared" si="37"/>
        <v>14923</v>
      </c>
      <c r="K133" s="57">
        <f t="shared" si="38"/>
        <v>1</v>
      </c>
      <c r="L133" s="57">
        <f t="shared" si="39"/>
        <v>-1</v>
      </c>
      <c r="M133" s="57">
        <f t="shared" si="40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186</v>
      </c>
      <c r="C134" s="51" t="s">
        <v>187</v>
      </c>
      <c r="D134" s="56">
        <v>455113.22</v>
      </c>
      <c r="E134" s="56">
        <v>708533.14</v>
      </c>
      <c r="F134" s="56">
        <v>27503.410000000003</v>
      </c>
      <c r="G134" s="56">
        <v>520367.81</v>
      </c>
      <c r="H134" s="56">
        <v>69934.509999999995</v>
      </c>
      <c r="I134" s="56">
        <f t="shared" si="36"/>
        <v>590302.31999999995</v>
      </c>
      <c r="J134" s="56">
        <f t="shared" si="37"/>
        <v>118230.82000000007</v>
      </c>
      <c r="K134" s="57">
        <f t="shared" si="38"/>
        <v>0.16686702897199707</v>
      </c>
      <c r="L134" s="57">
        <f t="shared" si="39"/>
        <v>-0.96118260608106487</v>
      </c>
      <c r="M134" s="57">
        <f t="shared" si="40"/>
        <v>0.46885948058830385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189</v>
      </c>
      <c r="C135" s="51" t="s">
        <v>190</v>
      </c>
      <c r="D135" s="56">
        <v>5260</v>
      </c>
      <c r="E135" s="56">
        <v>9435</v>
      </c>
      <c r="F135" s="56">
        <v>0</v>
      </c>
      <c r="G135" s="56">
        <v>6209.48</v>
      </c>
      <c r="H135" s="56">
        <v>0</v>
      </c>
      <c r="I135" s="56">
        <f t="shared" si="36"/>
        <v>6209.48</v>
      </c>
      <c r="J135" s="56">
        <f t="shared" si="37"/>
        <v>3225.5200000000004</v>
      </c>
      <c r="K135" s="57">
        <f t="shared" si="38"/>
        <v>0.34186751457339698</v>
      </c>
      <c r="L135" s="57">
        <f t="shared" si="39"/>
        <v>-1</v>
      </c>
      <c r="M135" s="57">
        <f t="shared" si="40"/>
        <v>0.31626497085320604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191</v>
      </c>
      <c r="C136" s="51" t="s">
        <v>192</v>
      </c>
      <c r="D136" s="56">
        <v>4741.6000000000004</v>
      </c>
      <c r="E136" s="56">
        <v>6000</v>
      </c>
      <c r="F136" s="56">
        <v>0</v>
      </c>
      <c r="G136" s="56">
        <v>12000</v>
      </c>
      <c r="H136" s="56">
        <v>641.66999999999996</v>
      </c>
      <c r="I136" s="56">
        <f t="shared" si="36"/>
        <v>12641.67</v>
      </c>
      <c r="J136" s="56">
        <f t="shared" si="37"/>
        <v>-6641.67</v>
      </c>
      <c r="K136" s="57">
        <f t="shared" si="38"/>
        <v>-1.1069450000000001</v>
      </c>
      <c r="L136" s="57">
        <f t="shared" si="39"/>
        <v>-1</v>
      </c>
      <c r="M136" s="57">
        <f t="shared" si="40"/>
        <v>3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193</v>
      </c>
      <c r="C137" s="51" t="s">
        <v>194</v>
      </c>
      <c r="D137" s="56">
        <v>18131.02</v>
      </c>
      <c r="E137" s="56">
        <v>146054.79</v>
      </c>
      <c r="F137" s="56">
        <v>71.760000000000005</v>
      </c>
      <c r="G137" s="56">
        <v>85209.150000000009</v>
      </c>
      <c r="H137" s="56">
        <v>21807.13</v>
      </c>
      <c r="I137" s="56">
        <f t="shared" si="36"/>
        <v>107016.28000000001</v>
      </c>
      <c r="J137" s="56">
        <f t="shared" si="37"/>
        <v>39038.509999999995</v>
      </c>
      <c r="K137" s="57">
        <f t="shared" si="38"/>
        <v>0.26728674903438632</v>
      </c>
      <c r="L137" s="57">
        <f t="shared" si="39"/>
        <v>-0.99950867753121952</v>
      </c>
      <c r="M137" s="57">
        <f t="shared" si="40"/>
        <v>0.16681075642914558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197</v>
      </c>
      <c r="C138" s="51" t="s">
        <v>198</v>
      </c>
      <c r="D138" s="56">
        <v>96034</v>
      </c>
      <c r="E138" s="56">
        <v>166932</v>
      </c>
      <c r="F138" s="56">
        <v>22242.420000000002</v>
      </c>
      <c r="G138" s="56">
        <v>45337.93</v>
      </c>
      <c r="H138" s="56">
        <v>18209.690000000002</v>
      </c>
      <c r="I138" s="56">
        <f t="shared" si="36"/>
        <v>63547.62</v>
      </c>
      <c r="J138" s="56">
        <f t="shared" si="37"/>
        <v>103384.38</v>
      </c>
      <c r="K138" s="57">
        <f t="shared" si="38"/>
        <v>0.6193203220473007</v>
      </c>
      <c r="L138" s="57">
        <f t="shared" si="39"/>
        <v>-0.86675760189777862</v>
      </c>
      <c r="M138" s="57">
        <f t="shared" si="40"/>
        <v>-0.45680959911820379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261</v>
      </c>
      <c r="C139" s="51" t="s">
        <v>262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6"/>
        <v>0</v>
      </c>
      <c r="J139" s="56">
        <f t="shared" si="37"/>
        <v>0</v>
      </c>
      <c r="K139" s="57" t="str">
        <f t="shared" si="38"/>
        <v>NA</v>
      </c>
      <c r="L139" s="57" t="str">
        <f t="shared" si="39"/>
        <v>NA</v>
      </c>
      <c r="M139" s="57" t="str">
        <f t="shared" si="40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203</v>
      </c>
      <c r="C140" s="51" t="s">
        <v>204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36"/>
        <v>0</v>
      </c>
      <c r="J140" s="56">
        <f t="shared" si="37"/>
        <v>0</v>
      </c>
      <c r="K140" s="57" t="str">
        <f t="shared" si="38"/>
        <v>NA</v>
      </c>
      <c r="L140" s="57" t="str">
        <f t="shared" si="39"/>
        <v>NA</v>
      </c>
      <c r="M140" s="57" t="str">
        <f t="shared" si="40"/>
        <v>NA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205</v>
      </c>
      <c r="C141" s="51" t="s">
        <v>206</v>
      </c>
      <c r="D141" s="56">
        <v>95116</v>
      </c>
      <c r="E141" s="56">
        <v>111541</v>
      </c>
      <c r="F141" s="56">
        <v>0</v>
      </c>
      <c r="G141" s="56">
        <v>20998.409999999996</v>
      </c>
      <c r="H141" s="56">
        <v>6093.2899999999991</v>
      </c>
      <c r="I141" s="56">
        <f t="shared" si="36"/>
        <v>27091.699999999997</v>
      </c>
      <c r="J141" s="56">
        <f t="shared" si="37"/>
        <v>84449.3</v>
      </c>
      <c r="K141" s="57">
        <f t="shared" si="38"/>
        <v>0.75711442429241271</v>
      </c>
      <c r="L141" s="57">
        <f t="shared" si="39"/>
        <v>-1</v>
      </c>
      <c r="M141" s="57">
        <f t="shared" si="40"/>
        <v>-0.62348535516088266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207</v>
      </c>
      <c r="C142" s="51" t="s">
        <v>208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0</v>
      </c>
      <c r="K142" s="57" t="str">
        <f t="shared" si="38"/>
        <v>NA</v>
      </c>
      <c r="L142" s="57" t="str">
        <f t="shared" si="39"/>
        <v>NA</v>
      </c>
      <c r="M142" s="57" t="str">
        <f t="shared" si="40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211</v>
      </c>
      <c r="C143" s="51" t="s">
        <v>212</v>
      </c>
      <c r="D143" s="56">
        <v>0</v>
      </c>
      <c r="E143" s="56">
        <v>30380</v>
      </c>
      <c r="F143" s="56">
        <v>0</v>
      </c>
      <c r="G143" s="56">
        <v>0</v>
      </c>
      <c r="H143" s="56">
        <v>0</v>
      </c>
      <c r="I143" s="56">
        <f t="shared" si="36"/>
        <v>0</v>
      </c>
      <c r="J143" s="56">
        <f t="shared" si="37"/>
        <v>30380</v>
      </c>
      <c r="K143" s="57">
        <f t="shared" si="38"/>
        <v>1</v>
      </c>
      <c r="L143" s="57">
        <f t="shared" si="39"/>
        <v>-1</v>
      </c>
      <c r="M143" s="57">
        <f t="shared" si="40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213</v>
      </c>
      <c r="C144" s="51" t="s">
        <v>214</v>
      </c>
      <c r="D144" s="56">
        <v>0</v>
      </c>
      <c r="E144" s="56">
        <v>100000</v>
      </c>
      <c r="F144" s="56">
        <v>0</v>
      </c>
      <c r="G144" s="56">
        <v>0</v>
      </c>
      <c r="H144" s="56">
        <v>0</v>
      </c>
      <c r="I144" s="56">
        <f t="shared" si="36"/>
        <v>0</v>
      </c>
      <c r="J144" s="56">
        <f t="shared" si="37"/>
        <v>100000</v>
      </c>
      <c r="K144" s="57">
        <f t="shared" si="38"/>
        <v>1</v>
      </c>
      <c r="L144" s="57">
        <f t="shared" si="39"/>
        <v>-1</v>
      </c>
      <c r="M144" s="57">
        <f t="shared" si="40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215</v>
      </c>
      <c r="C145" s="51" t="s">
        <v>216</v>
      </c>
      <c r="D145" s="56">
        <v>10600</v>
      </c>
      <c r="E145" s="56">
        <v>22450</v>
      </c>
      <c r="F145" s="56">
        <v>0</v>
      </c>
      <c r="G145" s="56">
        <v>5415</v>
      </c>
      <c r="H145" s="56">
        <v>1043.5</v>
      </c>
      <c r="I145" s="56">
        <f t="shared" si="36"/>
        <v>6458.5</v>
      </c>
      <c r="J145" s="56">
        <f t="shared" si="37"/>
        <v>15991.5</v>
      </c>
      <c r="K145" s="57">
        <f t="shared" si="38"/>
        <v>0.71231625835189305</v>
      </c>
      <c r="L145" s="57">
        <f t="shared" si="39"/>
        <v>-1</v>
      </c>
      <c r="M145" s="57">
        <f t="shared" si="40"/>
        <v>-0.51759465478841871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217</v>
      </c>
      <c r="C146" s="51" t="s">
        <v>218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6"/>
        <v>0</v>
      </c>
      <c r="J146" s="56">
        <f t="shared" si="37"/>
        <v>0</v>
      </c>
      <c r="K146" s="57" t="str">
        <f t="shared" si="38"/>
        <v>NA</v>
      </c>
      <c r="L146" s="57" t="str">
        <f t="shared" si="39"/>
        <v>NA</v>
      </c>
      <c r="M146" s="57" t="str">
        <f t="shared" si="40"/>
        <v>NA</v>
      </c>
      <c r="R146" s="53"/>
      <c r="S146" s="53"/>
      <c r="T146" s="53"/>
      <c r="U146" s="53"/>
      <c r="V146" s="53"/>
    </row>
    <row r="147" spans="1:22" s="51" customFormat="1" x14ac:dyDescent="0.2">
      <c r="A147" s="63" t="s">
        <v>249</v>
      </c>
      <c r="B147" s="63"/>
      <c r="C147" s="63"/>
      <c r="D147" s="64">
        <v>42367244.850000001</v>
      </c>
      <c r="E147" s="64">
        <v>51182942.390000008</v>
      </c>
      <c r="F147" s="64">
        <v>2185498.62</v>
      </c>
      <c r="G147" s="64">
        <v>12312217.590000002</v>
      </c>
      <c r="H147" s="64">
        <v>1760609.39</v>
      </c>
      <c r="I147" s="64">
        <f t="shared" si="36"/>
        <v>14072826.980000002</v>
      </c>
      <c r="J147" s="64">
        <f t="shared" si="37"/>
        <v>37110115.410000004</v>
      </c>
      <c r="K147" s="65">
        <f t="shared" si="38"/>
        <v>0.72504849618122935</v>
      </c>
      <c r="L147" s="65">
        <f t="shared" si="39"/>
        <v>-0.95730025438265942</v>
      </c>
      <c r="M147" s="65">
        <f t="shared" si="40"/>
        <v>-0.51889371673147378</v>
      </c>
      <c r="R147" s="53"/>
      <c r="S147" s="53"/>
      <c r="T147" s="53"/>
      <c r="U147" s="53"/>
      <c r="V147" s="53"/>
    </row>
    <row r="148" spans="1:22" s="51" customFormat="1" x14ac:dyDescent="0.2">
      <c r="A148" s="51" t="s">
        <v>250</v>
      </c>
      <c r="B148" s="51" t="s">
        <v>101</v>
      </c>
      <c r="C148" s="51" t="s">
        <v>102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6"/>
        <v>0</v>
      </c>
      <c r="J148" s="56">
        <f t="shared" si="37"/>
        <v>0</v>
      </c>
      <c r="K148" s="57" t="str">
        <f t="shared" si="38"/>
        <v>NA</v>
      </c>
      <c r="L148" s="57" t="str">
        <f t="shared" si="39"/>
        <v>NA</v>
      </c>
      <c r="M148" s="57" t="str">
        <f t="shared" si="40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103</v>
      </c>
      <c r="C149" s="51" t="s">
        <v>104</v>
      </c>
      <c r="D149" s="56">
        <v>0</v>
      </c>
      <c r="E149" s="56">
        <v>540.30999999999995</v>
      </c>
      <c r="F149" s="56">
        <v>0</v>
      </c>
      <c r="G149" s="56">
        <v>4650</v>
      </c>
      <c r="H149" s="56">
        <v>0</v>
      </c>
      <c r="I149" s="56">
        <f t="shared" si="36"/>
        <v>4650</v>
      </c>
      <c r="J149" s="56">
        <f t="shared" si="37"/>
        <v>-4109.6900000000005</v>
      </c>
      <c r="K149" s="57">
        <f t="shared" si="38"/>
        <v>-7.6061705317317854</v>
      </c>
      <c r="L149" s="57">
        <f t="shared" si="39"/>
        <v>-1</v>
      </c>
      <c r="M149" s="57">
        <f t="shared" si="40"/>
        <v>16.212341063463569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105</v>
      </c>
      <c r="C150" s="51" t="s">
        <v>104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6"/>
        <v>0</v>
      </c>
      <c r="J150" s="56">
        <f t="shared" si="37"/>
        <v>0</v>
      </c>
      <c r="K150" s="57" t="str">
        <f t="shared" si="38"/>
        <v>NA</v>
      </c>
      <c r="L150" s="57" t="str">
        <f t="shared" si="39"/>
        <v>NA</v>
      </c>
      <c r="M150" s="57" t="str">
        <f t="shared" si="40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106</v>
      </c>
      <c r="C151" s="51" t="s">
        <v>107</v>
      </c>
      <c r="D151" s="56">
        <v>0</v>
      </c>
      <c r="E151" s="56">
        <v>2000</v>
      </c>
      <c r="F151" s="56">
        <v>0</v>
      </c>
      <c r="G151" s="56">
        <v>802.02</v>
      </c>
      <c r="H151" s="56">
        <v>0</v>
      </c>
      <c r="I151" s="56">
        <f t="shared" si="36"/>
        <v>802.02</v>
      </c>
      <c r="J151" s="56">
        <f t="shared" si="37"/>
        <v>1197.98</v>
      </c>
      <c r="K151" s="57">
        <f t="shared" si="38"/>
        <v>0.59899000000000002</v>
      </c>
      <c r="L151" s="57">
        <f t="shared" si="39"/>
        <v>-1</v>
      </c>
      <c r="M151" s="57">
        <f t="shared" si="40"/>
        <v>-0.19798000000000002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108</v>
      </c>
      <c r="C152" s="51" t="s">
        <v>109</v>
      </c>
      <c r="D152" s="56">
        <v>0</v>
      </c>
      <c r="E152" s="56">
        <v>7750</v>
      </c>
      <c r="F152" s="56">
        <v>0</v>
      </c>
      <c r="G152" s="56">
        <v>700</v>
      </c>
      <c r="H152" s="56">
        <v>0</v>
      </c>
      <c r="I152" s="56">
        <f t="shared" si="36"/>
        <v>700</v>
      </c>
      <c r="J152" s="56">
        <f t="shared" si="37"/>
        <v>7050</v>
      </c>
      <c r="K152" s="57">
        <f t="shared" si="38"/>
        <v>0.9096774193548387</v>
      </c>
      <c r="L152" s="57">
        <f t="shared" si="39"/>
        <v>-1</v>
      </c>
      <c r="M152" s="57">
        <f t="shared" si="40"/>
        <v>-0.8193548387096774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118</v>
      </c>
      <c r="C153" s="51" t="s">
        <v>119</v>
      </c>
      <c r="D153" s="56">
        <v>87605.85</v>
      </c>
      <c r="E153" s="56">
        <v>53871</v>
      </c>
      <c r="F153" s="56">
        <v>6764.94</v>
      </c>
      <c r="G153" s="56">
        <v>39889.65</v>
      </c>
      <c r="H153" s="56">
        <v>0</v>
      </c>
      <c r="I153" s="56">
        <f t="shared" si="36"/>
        <v>39889.65</v>
      </c>
      <c r="J153" s="56">
        <f t="shared" si="37"/>
        <v>13981.349999999999</v>
      </c>
      <c r="K153" s="57">
        <f t="shared" si="38"/>
        <v>0.25953388650665477</v>
      </c>
      <c r="L153" s="57">
        <f t="shared" si="39"/>
        <v>-0.87442334465667981</v>
      </c>
      <c r="M153" s="57">
        <f t="shared" si="40"/>
        <v>0.48093222698669047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231</v>
      </c>
      <c r="C154" s="51" t="s">
        <v>232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36"/>
        <v>0</v>
      </c>
      <c r="J154" s="56">
        <f t="shared" si="37"/>
        <v>0</v>
      </c>
      <c r="K154" s="57" t="str">
        <f t="shared" si="38"/>
        <v>NA</v>
      </c>
      <c r="L154" s="57" t="str">
        <f t="shared" si="39"/>
        <v>NA</v>
      </c>
      <c r="M154" s="57" t="str">
        <f t="shared" si="40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130</v>
      </c>
      <c r="C155" s="51" t="s">
        <v>131</v>
      </c>
      <c r="D155" s="56">
        <v>368917.07</v>
      </c>
      <c r="E155" s="56">
        <v>343038.78</v>
      </c>
      <c r="F155" s="56">
        <v>29932.17</v>
      </c>
      <c r="G155" s="56">
        <v>168279.28</v>
      </c>
      <c r="H155" s="56">
        <v>0</v>
      </c>
      <c r="I155" s="56">
        <f t="shared" si="36"/>
        <v>168279.28</v>
      </c>
      <c r="J155" s="56">
        <f t="shared" si="37"/>
        <v>174759.50000000003</v>
      </c>
      <c r="K155" s="57">
        <f t="shared" si="38"/>
        <v>0.50944531694055117</v>
      </c>
      <c r="L155" s="57">
        <f t="shared" si="39"/>
        <v>-0.91274406351375204</v>
      </c>
      <c r="M155" s="57">
        <f t="shared" si="40"/>
        <v>-1.8890633881102393E-2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233</v>
      </c>
      <c r="C156" s="51" t="s">
        <v>234</v>
      </c>
      <c r="D156" s="56">
        <v>145391.41999999998</v>
      </c>
      <c r="E156" s="56">
        <v>138267</v>
      </c>
      <c r="F156" s="56">
        <v>48874.22</v>
      </c>
      <c r="G156" s="56">
        <v>144143.33000000002</v>
      </c>
      <c r="H156" s="56">
        <v>0</v>
      </c>
      <c r="I156" s="56">
        <f t="shared" si="36"/>
        <v>144143.33000000002</v>
      </c>
      <c r="J156" s="56">
        <f t="shared" si="37"/>
        <v>-5876.3300000000163</v>
      </c>
      <c r="K156" s="57">
        <f t="shared" si="38"/>
        <v>-4.2499873433284992E-2</v>
      </c>
      <c r="L156" s="57">
        <f t="shared" si="39"/>
        <v>-0.64652288687828618</v>
      </c>
      <c r="M156" s="57">
        <f t="shared" si="40"/>
        <v>1.08499974686657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132</v>
      </c>
      <c r="C157" s="51" t="s">
        <v>133</v>
      </c>
      <c r="D157" s="56">
        <v>0</v>
      </c>
      <c r="E157" s="56">
        <v>949681.06999999983</v>
      </c>
      <c r="F157" s="56">
        <v>0</v>
      </c>
      <c r="G157" s="56">
        <v>139500</v>
      </c>
      <c r="H157" s="56">
        <v>0</v>
      </c>
      <c r="I157" s="56">
        <f t="shared" si="36"/>
        <v>139500</v>
      </c>
      <c r="J157" s="56">
        <f t="shared" si="37"/>
        <v>810181.06999999983</v>
      </c>
      <c r="K157" s="57">
        <f t="shared" si="38"/>
        <v>0.85310858096813491</v>
      </c>
      <c r="L157" s="57">
        <f t="shared" si="39"/>
        <v>-1</v>
      </c>
      <c r="M157" s="57">
        <f t="shared" si="40"/>
        <v>-0.70621716193626982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134</v>
      </c>
      <c r="C158" s="51" t="s">
        <v>135</v>
      </c>
      <c r="D158" s="56">
        <v>0</v>
      </c>
      <c r="E158" s="56">
        <v>0</v>
      </c>
      <c r="F158" s="56">
        <v>1650</v>
      </c>
      <c r="G158" s="56">
        <v>1650</v>
      </c>
      <c r="H158" s="56">
        <v>0</v>
      </c>
      <c r="I158" s="56">
        <f t="shared" si="36"/>
        <v>1650</v>
      </c>
      <c r="J158" s="56">
        <f t="shared" si="37"/>
        <v>-1650</v>
      </c>
      <c r="K158" s="57" t="str">
        <f t="shared" si="38"/>
        <v>NA</v>
      </c>
      <c r="L158" s="57" t="str">
        <f t="shared" si="39"/>
        <v>NA</v>
      </c>
      <c r="M158" s="57" t="str">
        <f t="shared" si="40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136</v>
      </c>
      <c r="C159" s="51" t="s">
        <v>137</v>
      </c>
      <c r="D159" s="56">
        <v>0</v>
      </c>
      <c r="E159" s="56">
        <v>689</v>
      </c>
      <c r="F159" s="56">
        <v>0</v>
      </c>
      <c r="G159" s="56">
        <v>0</v>
      </c>
      <c r="H159" s="56">
        <v>0</v>
      </c>
      <c r="I159" s="56">
        <f t="shared" si="36"/>
        <v>0</v>
      </c>
      <c r="J159" s="56">
        <f t="shared" si="37"/>
        <v>689</v>
      </c>
      <c r="K159" s="57">
        <f t="shared" si="38"/>
        <v>1</v>
      </c>
      <c r="L159" s="57">
        <f t="shared" si="39"/>
        <v>-1</v>
      </c>
      <c r="M159" s="57">
        <f t="shared" si="40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138</v>
      </c>
      <c r="C160" s="51" t="s">
        <v>139</v>
      </c>
      <c r="D160" s="56">
        <v>60750</v>
      </c>
      <c r="E160" s="56">
        <v>90450</v>
      </c>
      <c r="F160" s="56">
        <v>14240</v>
      </c>
      <c r="G160" s="56">
        <v>34829.1</v>
      </c>
      <c r="H160" s="56">
        <v>0</v>
      </c>
      <c r="I160" s="56">
        <f t="shared" si="36"/>
        <v>34829.1</v>
      </c>
      <c r="J160" s="56">
        <f t="shared" si="37"/>
        <v>55620.9</v>
      </c>
      <c r="K160" s="57">
        <f t="shared" si="38"/>
        <v>0.61493532338308454</v>
      </c>
      <c r="L160" s="57">
        <f t="shared" si="39"/>
        <v>-0.84256495301271417</v>
      </c>
      <c r="M160" s="57">
        <f t="shared" si="40"/>
        <v>-0.2298706467661692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140</v>
      </c>
      <c r="C161" s="51" t="s">
        <v>141</v>
      </c>
      <c r="D161" s="56">
        <v>0</v>
      </c>
      <c r="E161" s="56">
        <v>0</v>
      </c>
      <c r="F161" s="56">
        <v>839.5</v>
      </c>
      <c r="G161" s="56">
        <v>1727.5700000000002</v>
      </c>
      <c r="H161" s="56">
        <v>0</v>
      </c>
      <c r="I161" s="56">
        <f t="shared" si="36"/>
        <v>1727.5700000000002</v>
      </c>
      <c r="J161" s="56">
        <f t="shared" si="37"/>
        <v>-1727.5700000000002</v>
      </c>
      <c r="K161" s="57" t="str">
        <f t="shared" si="38"/>
        <v>NA</v>
      </c>
      <c r="L161" s="57" t="str">
        <f t="shared" si="39"/>
        <v>NA</v>
      </c>
      <c r="M161" s="57" t="str">
        <f t="shared" si="40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142</v>
      </c>
      <c r="C162" s="51" t="s">
        <v>143</v>
      </c>
      <c r="D162" s="56">
        <v>85108.15</v>
      </c>
      <c r="E162" s="56">
        <v>82288.41</v>
      </c>
      <c r="F162" s="56">
        <v>14550.4</v>
      </c>
      <c r="G162" s="56">
        <v>51707.61</v>
      </c>
      <c r="H162" s="56">
        <v>0</v>
      </c>
      <c r="I162" s="56">
        <f t="shared" si="36"/>
        <v>51707.61</v>
      </c>
      <c r="J162" s="56">
        <f t="shared" si="37"/>
        <v>30580.800000000003</v>
      </c>
      <c r="K162" s="57">
        <f t="shared" si="38"/>
        <v>0.37162949192966543</v>
      </c>
      <c r="L162" s="57">
        <f t="shared" si="39"/>
        <v>-0.82317801498412724</v>
      </c>
      <c r="M162" s="57">
        <f t="shared" si="40"/>
        <v>0.25674101614066908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156</v>
      </c>
      <c r="C163" s="51" t="s">
        <v>157</v>
      </c>
      <c r="D163" s="56">
        <v>24495.13</v>
      </c>
      <c r="E163" s="56">
        <v>51554.130000000005</v>
      </c>
      <c r="F163" s="56">
        <v>1944.96</v>
      </c>
      <c r="G163" s="56">
        <v>30348.49</v>
      </c>
      <c r="H163" s="56">
        <v>0</v>
      </c>
      <c r="I163" s="56">
        <f t="shared" si="36"/>
        <v>30348.49</v>
      </c>
      <c r="J163" s="56">
        <f t="shared" si="37"/>
        <v>21205.640000000003</v>
      </c>
      <c r="K163" s="57">
        <f t="shared" si="38"/>
        <v>0.41132766666802451</v>
      </c>
      <c r="L163" s="57">
        <f t="shared" si="39"/>
        <v>-0.96227343958670242</v>
      </c>
      <c r="M163" s="57">
        <f t="shared" si="40"/>
        <v>0.17734466666395102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158</v>
      </c>
      <c r="C164" s="51" t="s">
        <v>159</v>
      </c>
      <c r="D164" s="56">
        <v>26915378.09</v>
      </c>
      <c r="E164" s="56">
        <v>1241471.0899999999</v>
      </c>
      <c r="F164" s="56">
        <v>0</v>
      </c>
      <c r="G164" s="56">
        <v>91794.68</v>
      </c>
      <c r="H164" s="56">
        <v>0</v>
      </c>
      <c r="I164" s="56">
        <f t="shared" si="36"/>
        <v>91794.68</v>
      </c>
      <c r="J164" s="56">
        <f t="shared" si="37"/>
        <v>1149676.4099999999</v>
      </c>
      <c r="K164" s="57">
        <f t="shared" si="38"/>
        <v>0.92605975222508008</v>
      </c>
      <c r="L164" s="57">
        <f t="shared" si="39"/>
        <v>-1</v>
      </c>
      <c r="M164" s="57">
        <f t="shared" si="40"/>
        <v>-0.85211950445016005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314</v>
      </c>
      <c r="C165" s="51" t="s">
        <v>315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36"/>
        <v>0</v>
      </c>
      <c r="J165" s="56">
        <f t="shared" si="37"/>
        <v>0</v>
      </c>
      <c r="K165" s="57" t="str">
        <f t="shared" si="38"/>
        <v>NA</v>
      </c>
      <c r="L165" s="57" t="str">
        <f t="shared" si="39"/>
        <v>NA</v>
      </c>
      <c r="M165" s="57" t="str">
        <f t="shared" si="40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255</v>
      </c>
      <c r="C166" s="51" t="s">
        <v>256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36"/>
        <v>0</v>
      </c>
      <c r="J166" s="56">
        <f t="shared" si="37"/>
        <v>0</v>
      </c>
      <c r="K166" s="57" t="str">
        <f t="shared" si="38"/>
        <v>NA</v>
      </c>
      <c r="L166" s="57" t="str">
        <f t="shared" si="39"/>
        <v>NA</v>
      </c>
      <c r="M166" s="57" t="str">
        <f t="shared" si="40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164</v>
      </c>
      <c r="C167" s="51" t="s">
        <v>165</v>
      </c>
      <c r="D167" s="56">
        <v>45000</v>
      </c>
      <c r="E167" s="56">
        <v>2000</v>
      </c>
      <c r="F167" s="56">
        <v>0</v>
      </c>
      <c r="G167" s="56">
        <v>2000</v>
      </c>
      <c r="H167" s="56">
        <v>0</v>
      </c>
      <c r="I167" s="56">
        <f t="shared" si="36"/>
        <v>2000</v>
      </c>
      <c r="J167" s="56">
        <f t="shared" si="37"/>
        <v>0</v>
      </c>
      <c r="K167" s="57">
        <f t="shared" si="38"/>
        <v>0</v>
      </c>
      <c r="L167" s="57">
        <f t="shared" si="39"/>
        <v>-1</v>
      </c>
      <c r="M167" s="57">
        <f t="shared" si="40"/>
        <v>1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166</v>
      </c>
      <c r="C168" s="51" t="s">
        <v>167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36"/>
        <v>0</v>
      </c>
      <c r="J168" s="56">
        <f t="shared" si="37"/>
        <v>0</v>
      </c>
      <c r="K168" s="57" t="str">
        <f t="shared" si="38"/>
        <v>NA</v>
      </c>
      <c r="L168" s="57" t="str">
        <f t="shared" si="39"/>
        <v>NA</v>
      </c>
      <c r="M168" s="57" t="str">
        <f t="shared" si="40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168</v>
      </c>
      <c r="C169" s="51" t="s">
        <v>169</v>
      </c>
      <c r="D169" s="56">
        <v>2000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36"/>
        <v>0</v>
      </c>
      <c r="J169" s="56">
        <f t="shared" si="37"/>
        <v>0</v>
      </c>
      <c r="K169" s="57" t="str">
        <f t="shared" si="38"/>
        <v>NA</v>
      </c>
      <c r="L169" s="57" t="str">
        <f t="shared" si="39"/>
        <v>NA</v>
      </c>
      <c r="M169" s="57" t="str">
        <f t="shared" si="40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172</v>
      </c>
      <c r="C170" s="51" t="s">
        <v>173</v>
      </c>
      <c r="D170" s="56">
        <v>2500</v>
      </c>
      <c r="E170" s="56">
        <v>2500</v>
      </c>
      <c r="F170" s="56">
        <v>0</v>
      </c>
      <c r="G170" s="56">
        <v>0</v>
      </c>
      <c r="H170" s="56">
        <v>0</v>
      </c>
      <c r="I170" s="56">
        <f t="shared" si="36"/>
        <v>0</v>
      </c>
      <c r="J170" s="56">
        <f t="shared" si="37"/>
        <v>2500</v>
      </c>
      <c r="K170" s="57">
        <f t="shared" si="38"/>
        <v>1</v>
      </c>
      <c r="L170" s="57">
        <f t="shared" si="39"/>
        <v>-1</v>
      </c>
      <c r="M170" s="57">
        <f t="shared" si="40"/>
        <v>-1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174</v>
      </c>
      <c r="C171" s="51" t="s">
        <v>175</v>
      </c>
      <c r="D171" s="56">
        <v>3830</v>
      </c>
      <c r="E171" s="56">
        <v>1303553</v>
      </c>
      <c r="F171" s="56">
        <v>0</v>
      </c>
      <c r="G171" s="56">
        <v>3149</v>
      </c>
      <c r="H171" s="56">
        <v>285</v>
      </c>
      <c r="I171" s="56">
        <f t="shared" si="36"/>
        <v>3434</v>
      </c>
      <c r="J171" s="56">
        <f t="shared" si="37"/>
        <v>1300119</v>
      </c>
      <c r="K171" s="57">
        <f t="shared" si="38"/>
        <v>0.99736566138852811</v>
      </c>
      <c r="L171" s="57">
        <f t="shared" si="39"/>
        <v>-1</v>
      </c>
      <c r="M171" s="57">
        <f t="shared" si="40"/>
        <v>-0.99516858923265872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180</v>
      </c>
      <c r="C172" s="51" t="s">
        <v>181</v>
      </c>
      <c r="D172" s="56">
        <v>80557.210000000006</v>
      </c>
      <c r="E172" s="56">
        <v>57570.510000000009</v>
      </c>
      <c r="F172" s="56">
        <v>37.99</v>
      </c>
      <c r="G172" s="56">
        <v>5723.13</v>
      </c>
      <c r="H172" s="56">
        <v>0</v>
      </c>
      <c r="I172" s="56">
        <f t="shared" si="36"/>
        <v>5723.13</v>
      </c>
      <c r="J172" s="56">
        <f t="shared" si="37"/>
        <v>51847.380000000012</v>
      </c>
      <c r="K172" s="57">
        <f t="shared" si="38"/>
        <v>0.90058920791217589</v>
      </c>
      <c r="L172" s="57">
        <f t="shared" si="39"/>
        <v>-0.99934011354076946</v>
      </c>
      <c r="M172" s="57">
        <f t="shared" si="40"/>
        <v>-0.80117841582435179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184</v>
      </c>
      <c r="C173" s="51" t="s">
        <v>185</v>
      </c>
      <c r="D173" s="56">
        <v>26566</v>
      </c>
      <c r="E173" s="56">
        <v>33766</v>
      </c>
      <c r="F173" s="56">
        <v>0</v>
      </c>
      <c r="G173" s="56">
        <v>0</v>
      </c>
      <c r="H173" s="56">
        <v>0</v>
      </c>
      <c r="I173" s="56">
        <f t="shared" si="36"/>
        <v>0</v>
      </c>
      <c r="J173" s="56">
        <f t="shared" si="37"/>
        <v>33766</v>
      </c>
      <c r="K173" s="57">
        <f t="shared" si="38"/>
        <v>1</v>
      </c>
      <c r="L173" s="57">
        <f t="shared" si="39"/>
        <v>-1</v>
      </c>
      <c r="M173" s="57">
        <f t="shared" si="40"/>
        <v>-1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186</v>
      </c>
      <c r="C174" s="51" t="s">
        <v>187</v>
      </c>
      <c r="D174" s="56">
        <v>287024.45999999996</v>
      </c>
      <c r="E174" s="56">
        <v>444066.24000000011</v>
      </c>
      <c r="F174" s="56">
        <v>16938.72</v>
      </c>
      <c r="G174" s="56">
        <v>88421.54</v>
      </c>
      <c r="H174" s="56">
        <v>47287.57</v>
      </c>
      <c r="I174" s="56">
        <f t="shared" si="36"/>
        <v>135709.10999999999</v>
      </c>
      <c r="J174" s="56">
        <f t="shared" si="37"/>
        <v>308357.13000000012</v>
      </c>
      <c r="K174" s="57">
        <f t="shared" si="38"/>
        <v>0.69439444439640363</v>
      </c>
      <c r="L174" s="57">
        <f t="shared" si="39"/>
        <v>-0.96185542048861905</v>
      </c>
      <c r="M174" s="57">
        <f t="shared" si="40"/>
        <v>-0.6017641872527848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189</v>
      </c>
      <c r="C175" s="51" t="s">
        <v>190</v>
      </c>
      <c r="D175" s="56">
        <v>23053</v>
      </c>
      <c r="E175" s="56">
        <v>8383.36</v>
      </c>
      <c r="F175" s="56">
        <v>0</v>
      </c>
      <c r="G175" s="56">
        <v>302.19</v>
      </c>
      <c r="H175" s="56">
        <v>0</v>
      </c>
      <c r="I175" s="56">
        <f t="shared" si="36"/>
        <v>302.19</v>
      </c>
      <c r="J175" s="56">
        <f t="shared" si="37"/>
        <v>8081.170000000001</v>
      </c>
      <c r="K175" s="57">
        <f t="shared" si="38"/>
        <v>0.96395359378578527</v>
      </c>
      <c r="L175" s="57">
        <f t="shared" si="39"/>
        <v>-1</v>
      </c>
      <c r="M175" s="57">
        <f t="shared" si="40"/>
        <v>-0.92790718757157031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191</v>
      </c>
      <c r="C176" s="51" t="s">
        <v>192</v>
      </c>
      <c r="D176" s="56">
        <v>320231</v>
      </c>
      <c r="E176" s="56">
        <v>332594</v>
      </c>
      <c r="F176" s="56">
        <v>1737.6</v>
      </c>
      <c r="G176" s="56">
        <v>1737.6</v>
      </c>
      <c r="H176" s="56">
        <v>76.97</v>
      </c>
      <c r="I176" s="56">
        <f t="shared" si="36"/>
        <v>1814.57</v>
      </c>
      <c r="J176" s="56">
        <f t="shared" si="37"/>
        <v>330779.43</v>
      </c>
      <c r="K176" s="57">
        <f t="shared" si="38"/>
        <v>0.99454418901122688</v>
      </c>
      <c r="L176" s="57">
        <f t="shared" si="39"/>
        <v>-0.99477561230809941</v>
      </c>
      <c r="M176" s="57">
        <f t="shared" si="40"/>
        <v>-0.98955122461619871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193</v>
      </c>
      <c r="C177" s="51" t="s">
        <v>194</v>
      </c>
      <c r="D177" s="56">
        <v>35300</v>
      </c>
      <c r="E177" s="56">
        <v>76815.81</v>
      </c>
      <c r="F177" s="56">
        <v>3958.2999999999997</v>
      </c>
      <c r="G177" s="56">
        <v>29930.569999999996</v>
      </c>
      <c r="H177" s="56">
        <v>18432.689999999999</v>
      </c>
      <c r="I177" s="56">
        <f t="shared" si="36"/>
        <v>48363.259999999995</v>
      </c>
      <c r="J177" s="56">
        <f t="shared" si="37"/>
        <v>28452.550000000003</v>
      </c>
      <c r="K177" s="57">
        <f t="shared" si="38"/>
        <v>0.37039966121557533</v>
      </c>
      <c r="L177" s="57">
        <f t="shared" si="39"/>
        <v>-0.94847024330017471</v>
      </c>
      <c r="M177" s="57">
        <f t="shared" si="40"/>
        <v>-0.22071849532016918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197</v>
      </c>
      <c r="C178" s="51" t="s">
        <v>198</v>
      </c>
      <c r="D178" s="56">
        <v>27634</v>
      </c>
      <c r="E178" s="56">
        <v>25173</v>
      </c>
      <c r="F178" s="56">
        <v>0</v>
      </c>
      <c r="G178" s="56">
        <v>46805.020000000004</v>
      </c>
      <c r="H178" s="56">
        <v>482.85</v>
      </c>
      <c r="I178" s="56">
        <f t="shared" si="36"/>
        <v>47287.87</v>
      </c>
      <c r="J178" s="56">
        <f t="shared" si="37"/>
        <v>-22114.870000000003</v>
      </c>
      <c r="K178" s="57">
        <f t="shared" si="38"/>
        <v>-0.87851547292734289</v>
      </c>
      <c r="L178" s="57">
        <f t="shared" si="39"/>
        <v>-1</v>
      </c>
      <c r="M178" s="57">
        <f t="shared" si="40"/>
        <v>2.7186684145711677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203</v>
      </c>
      <c r="C179" s="51" t="s">
        <v>204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36"/>
        <v>0</v>
      </c>
      <c r="J179" s="56">
        <f t="shared" si="37"/>
        <v>0</v>
      </c>
      <c r="K179" s="57" t="str">
        <f t="shared" si="38"/>
        <v>NA</v>
      </c>
      <c r="L179" s="57" t="str">
        <f t="shared" si="39"/>
        <v>NA</v>
      </c>
      <c r="M179" s="57" t="str">
        <f t="shared" si="40"/>
        <v>NA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205</v>
      </c>
      <c r="C180" s="51" t="s">
        <v>206</v>
      </c>
      <c r="D180" s="56">
        <v>8100</v>
      </c>
      <c r="E180" s="56">
        <v>26683.58</v>
      </c>
      <c r="F180" s="56">
        <v>284.55</v>
      </c>
      <c r="G180" s="56">
        <v>3856.6400000000003</v>
      </c>
      <c r="H180" s="56">
        <v>261.04000000000002</v>
      </c>
      <c r="I180" s="56">
        <f t="shared" si="36"/>
        <v>4117.68</v>
      </c>
      <c r="J180" s="56">
        <f t="shared" si="37"/>
        <v>22565.9</v>
      </c>
      <c r="K180" s="57">
        <f t="shared" si="38"/>
        <v>0.84568487436843187</v>
      </c>
      <c r="L180" s="57">
        <f t="shared" si="39"/>
        <v>-0.98933613855412206</v>
      </c>
      <c r="M180" s="57">
        <f t="shared" si="40"/>
        <v>-0.71093533926107377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211</v>
      </c>
      <c r="C181" s="51" t="s">
        <v>212</v>
      </c>
      <c r="D181" s="56">
        <v>1000</v>
      </c>
      <c r="E181" s="56">
        <v>1000</v>
      </c>
      <c r="F181" s="56">
        <v>0</v>
      </c>
      <c r="G181" s="56">
        <v>0</v>
      </c>
      <c r="H181" s="56">
        <v>0</v>
      </c>
      <c r="I181" s="56">
        <f t="shared" si="36"/>
        <v>0</v>
      </c>
      <c r="J181" s="56">
        <f t="shared" si="37"/>
        <v>1000</v>
      </c>
      <c r="K181" s="57">
        <f t="shared" si="38"/>
        <v>1</v>
      </c>
      <c r="L181" s="57">
        <f t="shared" si="39"/>
        <v>-1</v>
      </c>
      <c r="M181" s="57">
        <f t="shared" si="40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215</v>
      </c>
      <c r="C182" s="51" t="s">
        <v>216</v>
      </c>
      <c r="D182" s="56">
        <v>48335</v>
      </c>
      <c r="E182" s="56">
        <v>34235</v>
      </c>
      <c r="F182" s="56">
        <v>0</v>
      </c>
      <c r="G182" s="56">
        <v>9550</v>
      </c>
      <c r="H182" s="56">
        <v>1529</v>
      </c>
      <c r="I182" s="56">
        <f t="shared" si="36"/>
        <v>11079</v>
      </c>
      <c r="J182" s="56">
        <f t="shared" si="37"/>
        <v>23156</v>
      </c>
      <c r="K182" s="57">
        <f t="shared" si="38"/>
        <v>0.67638381773039291</v>
      </c>
      <c r="L182" s="57">
        <f t="shared" si="39"/>
        <v>-1</v>
      </c>
      <c r="M182" s="57">
        <f t="shared" si="40"/>
        <v>-0.44209142690229297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443</v>
      </c>
      <c r="C183" s="51" t="s">
        <v>444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36"/>
        <v>0</v>
      </c>
      <c r="J183" s="56">
        <f t="shared" si="37"/>
        <v>0</v>
      </c>
      <c r="K183" s="57" t="str">
        <f t="shared" si="38"/>
        <v>NA</v>
      </c>
      <c r="L183" s="57" t="str">
        <f t="shared" si="39"/>
        <v>NA</v>
      </c>
      <c r="M183" s="57" t="str">
        <f t="shared" si="40"/>
        <v>NA</v>
      </c>
      <c r="R183" s="53"/>
      <c r="S183" s="53"/>
      <c r="T183" s="53"/>
      <c r="U183" s="53"/>
      <c r="V183" s="53"/>
    </row>
    <row r="184" spans="1:22" s="51" customFormat="1" x14ac:dyDescent="0.2">
      <c r="A184" s="63" t="s">
        <v>263</v>
      </c>
      <c r="B184" s="63"/>
      <c r="C184" s="63"/>
      <c r="D184" s="64">
        <v>28598776.380000003</v>
      </c>
      <c r="E184" s="64">
        <v>5309941.2899999991</v>
      </c>
      <c r="F184" s="64">
        <v>141753.35</v>
      </c>
      <c r="G184" s="64">
        <v>901497.41999999993</v>
      </c>
      <c r="H184" s="64">
        <v>68355.12</v>
      </c>
      <c r="I184" s="64">
        <f t="shared" si="36"/>
        <v>969852.53999999992</v>
      </c>
      <c r="J184" s="64">
        <f t="shared" si="37"/>
        <v>4340088.7499999991</v>
      </c>
      <c r="K184" s="65">
        <f t="shared" si="38"/>
        <v>0.81735155116941038</v>
      </c>
      <c r="L184" s="65">
        <f t="shared" si="39"/>
        <v>-0.97330415869814646</v>
      </c>
      <c r="M184" s="65">
        <f t="shared" si="40"/>
        <v>-0.66044919491002507</v>
      </c>
      <c r="R184" s="53"/>
      <c r="S184" s="53"/>
      <c r="T184" s="53"/>
      <c r="U184" s="53"/>
      <c r="V184" s="53"/>
    </row>
    <row r="185" spans="1:22" s="51" customFormat="1" x14ac:dyDescent="0.2">
      <c r="A185" s="51" t="s">
        <v>264</v>
      </c>
      <c r="B185" s="51" t="s">
        <v>103</v>
      </c>
      <c r="C185" s="51" t="s">
        <v>104</v>
      </c>
      <c r="D185" s="56">
        <v>0</v>
      </c>
      <c r="E185" s="56">
        <v>45189</v>
      </c>
      <c r="F185" s="56">
        <v>2200</v>
      </c>
      <c r="G185" s="56">
        <v>8480</v>
      </c>
      <c r="H185" s="56">
        <v>0</v>
      </c>
      <c r="I185" s="56">
        <f t="shared" si="36"/>
        <v>8480</v>
      </c>
      <c r="J185" s="56">
        <f t="shared" si="37"/>
        <v>36709</v>
      </c>
      <c r="K185" s="57">
        <f t="shared" si="38"/>
        <v>0.81234371196530131</v>
      </c>
      <c r="L185" s="57">
        <f t="shared" si="39"/>
        <v>-0.95131558565137531</v>
      </c>
      <c r="M185" s="57">
        <f t="shared" si="40"/>
        <v>-0.62468742393060261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105</v>
      </c>
      <c r="C186" s="51" t="s">
        <v>104</v>
      </c>
      <c r="D186" s="56">
        <v>0</v>
      </c>
      <c r="E186" s="56">
        <v>89935</v>
      </c>
      <c r="F186" s="56">
        <v>740</v>
      </c>
      <c r="G186" s="56">
        <v>2620</v>
      </c>
      <c r="H186" s="56">
        <v>0</v>
      </c>
      <c r="I186" s="56">
        <f t="shared" ref="I186:I251" si="41">SUM(G186:H186)</f>
        <v>2620</v>
      </c>
      <c r="J186" s="56">
        <f t="shared" ref="J186:J251" si="42">E186-I186</f>
        <v>87315</v>
      </c>
      <c r="K186" s="57">
        <f t="shared" ref="K186:K251" si="43">IF(E186=0,"NA",J186/E186)</f>
        <v>0.97086784900205703</v>
      </c>
      <c r="L186" s="57">
        <f t="shared" ref="L186:L251" si="44">IF(E186=0,"NA",(  ( F186 - (E186/$L$6)) / (E186/$L$6)))</f>
        <v>-0.99177183521432144</v>
      </c>
      <c r="M186" s="57">
        <f t="shared" ref="M186:M251" si="45">IF(E186=0,"NA",(  ( G186 - ($M$6*(E186/12))) / ($M$6*(E186/12))))</f>
        <v>-0.94173569800411405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108</v>
      </c>
      <c r="C187" s="51" t="s">
        <v>109</v>
      </c>
      <c r="D187" s="56">
        <v>79226</v>
      </c>
      <c r="E187" s="56">
        <v>8263563.5</v>
      </c>
      <c r="F187" s="56">
        <v>43092.75</v>
      </c>
      <c r="G187" s="56">
        <v>839826.45</v>
      </c>
      <c r="H187" s="56">
        <v>1650</v>
      </c>
      <c r="I187" s="56">
        <f t="shared" si="41"/>
        <v>841476.45</v>
      </c>
      <c r="J187" s="56">
        <f t="shared" si="42"/>
        <v>7422087.0499999998</v>
      </c>
      <c r="K187" s="57">
        <f t="shared" si="43"/>
        <v>0.89817026879505435</v>
      </c>
      <c r="L187" s="57">
        <f t="shared" si="44"/>
        <v>-0.99478520979478169</v>
      </c>
      <c r="M187" s="57">
        <f t="shared" si="45"/>
        <v>-0.79673988104526572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110</v>
      </c>
      <c r="C188" s="51" t="s">
        <v>111</v>
      </c>
      <c r="D188" s="56">
        <v>0</v>
      </c>
      <c r="E188" s="56">
        <v>0</v>
      </c>
      <c r="F188" s="56">
        <v>0</v>
      </c>
      <c r="G188" s="56">
        <v>150661.48000000001</v>
      </c>
      <c r="H188" s="56">
        <v>0</v>
      </c>
      <c r="I188" s="56">
        <f t="shared" si="41"/>
        <v>150661.48000000001</v>
      </c>
      <c r="J188" s="56">
        <f t="shared" si="42"/>
        <v>-150661.48000000001</v>
      </c>
      <c r="K188" s="57" t="str">
        <f t="shared" si="43"/>
        <v>NA</v>
      </c>
      <c r="L188" s="57" t="str">
        <f t="shared" si="44"/>
        <v>NA</v>
      </c>
      <c r="M188" s="57" t="str">
        <f t="shared" si="45"/>
        <v>NA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122</v>
      </c>
      <c r="C189" s="51" t="s">
        <v>123</v>
      </c>
      <c r="D189" s="56">
        <v>10204</v>
      </c>
      <c r="E189" s="56">
        <v>10204</v>
      </c>
      <c r="F189" s="56">
        <v>0</v>
      </c>
      <c r="G189" s="56">
        <v>0</v>
      </c>
      <c r="H189" s="56">
        <v>0</v>
      </c>
      <c r="I189" s="56">
        <f t="shared" si="41"/>
        <v>0</v>
      </c>
      <c r="J189" s="56">
        <f t="shared" si="42"/>
        <v>10204</v>
      </c>
      <c r="K189" s="57">
        <f t="shared" si="43"/>
        <v>1</v>
      </c>
      <c r="L189" s="57">
        <f t="shared" si="44"/>
        <v>-1</v>
      </c>
      <c r="M189" s="57">
        <f t="shared" si="45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130</v>
      </c>
      <c r="C190" s="51" t="s">
        <v>131</v>
      </c>
      <c r="D190" s="56">
        <v>0</v>
      </c>
      <c r="E190" s="56">
        <v>88950</v>
      </c>
      <c r="F190" s="56">
        <v>0</v>
      </c>
      <c r="G190" s="56">
        <v>5400</v>
      </c>
      <c r="H190" s="56">
        <v>0</v>
      </c>
      <c r="I190" s="56">
        <f t="shared" si="41"/>
        <v>5400</v>
      </c>
      <c r="J190" s="56">
        <f t="shared" si="42"/>
        <v>83550</v>
      </c>
      <c r="K190" s="57">
        <f t="shared" si="43"/>
        <v>0.93929173693085999</v>
      </c>
      <c r="L190" s="57">
        <f t="shared" si="44"/>
        <v>-1</v>
      </c>
      <c r="M190" s="57">
        <f t="shared" si="45"/>
        <v>-0.87858347386172009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233</v>
      </c>
      <c r="C191" s="51" t="s">
        <v>234</v>
      </c>
      <c r="D191" s="56">
        <v>13343501.399999999</v>
      </c>
      <c r="E191" s="56">
        <v>16481357.779999999</v>
      </c>
      <c r="F191" s="56">
        <v>1296184.05</v>
      </c>
      <c r="G191" s="56">
        <v>5204704.54</v>
      </c>
      <c r="H191" s="56">
        <v>0</v>
      </c>
      <c r="I191" s="56">
        <f t="shared" si="41"/>
        <v>5204704.54</v>
      </c>
      <c r="J191" s="56">
        <f t="shared" si="42"/>
        <v>11276653.239999998</v>
      </c>
      <c r="K191" s="57">
        <f t="shared" si="43"/>
        <v>0.68420656784018907</v>
      </c>
      <c r="L191" s="57">
        <f t="shared" si="44"/>
        <v>-0.92135453478396601</v>
      </c>
      <c r="M191" s="57">
        <f t="shared" si="45"/>
        <v>-0.36841313568037842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132</v>
      </c>
      <c r="C192" s="51" t="s">
        <v>133</v>
      </c>
      <c r="D192" s="56">
        <v>1890000</v>
      </c>
      <c r="E192" s="56">
        <v>2760478.6400000015</v>
      </c>
      <c r="F192" s="56">
        <v>0</v>
      </c>
      <c r="G192" s="56">
        <v>359428.12</v>
      </c>
      <c r="H192" s="56">
        <v>0</v>
      </c>
      <c r="I192" s="56">
        <f t="shared" si="41"/>
        <v>359428.12</v>
      </c>
      <c r="J192" s="56">
        <f t="shared" si="42"/>
        <v>2401050.5200000014</v>
      </c>
      <c r="K192" s="57">
        <f t="shared" si="43"/>
        <v>0.86979500047861269</v>
      </c>
      <c r="L192" s="57">
        <f t="shared" si="44"/>
        <v>-1</v>
      </c>
      <c r="M192" s="57">
        <f t="shared" si="45"/>
        <v>-0.73959000095722549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136</v>
      </c>
      <c r="C193" s="51" t="s">
        <v>137</v>
      </c>
      <c r="D193" s="56">
        <v>0</v>
      </c>
      <c r="E193" s="56">
        <v>135334</v>
      </c>
      <c r="F193" s="56">
        <v>0</v>
      </c>
      <c r="G193" s="56">
        <v>0</v>
      </c>
      <c r="H193" s="56">
        <v>0</v>
      </c>
      <c r="I193" s="56">
        <f t="shared" si="41"/>
        <v>0</v>
      </c>
      <c r="J193" s="56">
        <f t="shared" si="42"/>
        <v>135334</v>
      </c>
      <c r="K193" s="57">
        <f t="shared" si="43"/>
        <v>1</v>
      </c>
      <c r="L193" s="57">
        <f t="shared" si="44"/>
        <v>-1</v>
      </c>
      <c r="M193" s="57">
        <f t="shared" si="45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138</v>
      </c>
      <c r="C194" s="51" t="s">
        <v>139</v>
      </c>
      <c r="D194" s="56">
        <v>2092500</v>
      </c>
      <c r="E194" s="56">
        <v>3514770</v>
      </c>
      <c r="F194" s="56">
        <v>243129.22</v>
      </c>
      <c r="G194" s="56">
        <v>1014855.35</v>
      </c>
      <c r="H194" s="56">
        <v>0</v>
      </c>
      <c r="I194" s="56">
        <f t="shared" si="41"/>
        <v>1014855.35</v>
      </c>
      <c r="J194" s="56">
        <f t="shared" si="42"/>
        <v>2499914.65</v>
      </c>
      <c r="K194" s="57">
        <f t="shared" si="43"/>
        <v>0.71125981216409606</v>
      </c>
      <c r="L194" s="57">
        <f t="shared" si="44"/>
        <v>-0.93082642107449409</v>
      </c>
      <c r="M194" s="57">
        <f t="shared" si="45"/>
        <v>-0.42251962432819218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140</v>
      </c>
      <c r="C195" s="51" t="s">
        <v>141</v>
      </c>
      <c r="D195" s="56">
        <v>0</v>
      </c>
      <c r="E195" s="56">
        <v>0</v>
      </c>
      <c r="F195" s="56">
        <v>4441.3100000000004</v>
      </c>
      <c r="G195" s="56">
        <v>11112.61</v>
      </c>
      <c r="H195" s="56">
        <v>0</v>
      </c>
      <c r="I195" s="56">
        <f t="shared" si="41"/>
        <v>11112.61</v>
      </c>
      <c r="J195" s="56">
        <f t="shared" si="42"/>
        <v>-11112.61</v>
      </c>
      <c r="K195" s="57" t="str">
        <f t="shared" si="43"/>
        <v>NA</v>
      </c>
      <c r="L195" s="57" t="str">
        <f t="shared" si="44"/>
        <v>NA</v>
      </c>
      <c r="M195" s="57" t="str">
        <f t="shared" si="45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142</v>
      </c>
      <c r="C196" s="51" t="s">
        <v>143</v>
      </c>
      <c r="D196" s="56">
        <v>2661889.5700000003</v>
      </c>
      <c r="E196" s="56">
        <v>3369780</v>
      </c>
      <c r="F196" s="56">
        <v>248172.63000000009</v>
      </c>
      <c r="G196" s="56">
        <v>1048495.3299999994</v>
      </c>
      <c r="H196" s="56">
        <v>0</v>
      </c>
      <c r="I196" s="56">
        <f t="shared" si="41"/>
        <v>1048495.3299999994</v>
      </c>
      <c r="J196" s="56">
        <f t="shared" si="42"/>
        <v>2321284.6700000009</v>
      </c>
      <c r="K196" s="57">
        <f t="shared" si="43"/>
        <v>0.68885347708159017</v>
      </c>
      <c r="L196" s="57">
        <f t="shared" si="44"/>
        <v>-0.92635346224382609</v>
      </c>
      <c r="M196" s="57">
        <f t="shared" si="45"/>
        <v>-0.37770695416318018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156</v>
      </c>
      <c r="C197" s="51" t="s">
        <v>157</v>
      </c>
      <c r="D197" s="56">
        <v>407820.19000000012</v>
      </c>
      <c r="E197" s="56">
        <v>1711796.5899999978</v>
      </c>
      <c r="F197" s="56">
        <v>41432.319999999992</v>
      </c>
      <c r="G197" s="56">
        <v>220778.43</v>
      </c>
      <c r="H197" s="56">
        <v>0</v>
      </c>
      <c r="I197" s="56">
        <f t="shared" si="41"/>
        <v>220778.43</v>
      </c>
      <c r="J197" s="56">
        <f t="shared" si="42"/>
        <v>1491018.1599999978</v>
      </c>
      <c r="K197" s="57">
        <f t="shared" si="43"/>
        <v>0.8710253126511952</v>
      </c>
      <c r="L197" s="57">
        <f t="shared" si="44"/>
        <v>-0.97579600272483302</v>
      </c>
      <c r="M197" s="57">
        <f t="shared" si="45"/>
        <v>-0.74205062530239019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158</v>
      </c>
      <c r="C198" s="51" t="s">
        <v>159</v>
      </c>
      <c r="D198" s="56">
        <v>27381567.93</v>
      </c>
      <c r="E198" s="56">
        <v>5264298.34</v>
      </c>
      <c r="F198" s="56">
        <v>137640.01</v>
      </c>
      <c r="G198" s="56">
        <v>472554.34</v>
      </c>
      <c r="H198" s="56">
        <v>404496.62</v>
      </c>
      <c r="I198" s="56">
        <f t="shared" si="41"/>
        <v>877050.96</v>
      </c>
      <c r="J198" s="56">
        <f t="shared" si="42"/>
        <v>4387247.38</v>
      </c>
      <c r="K198" s="57">
        <f t="shared" si="43"/>
        <v>0.83339641803051767</v>
      </c>
      <c r="L198" s="57">
        <f t="shared" si="44"/>
        <v>-0.97385406352178749</v>
      </c>
      <c r="M198" s="57">
        <f t="shared" si="45"/>
        <v>-0.82046825256488032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164</v>
      </c>
      <c r="C199" s="51" t="s">
        <v>165</v>
      </c>
      <c r="D199" s="56">
        <v>0</v>
      </c>
      <c r="E199" s="56">
        <v>70057</v>
      </c>
      <c r="F199" s="56">
        <v>1583.19</v>
      </c>
      <c r="G199" s="56">
        <v>12555.69</v>
      </c>
      <c r="H199" s="56">
        <v>2345</v>
      </c>
      <c r="I199" s="56">
        <f t="shared" si="41"/>
        <v>14900.69</v>
      </c>
      <c r="J199" s="56">
        <f t="shared" si="42"/>
        <v>55156.31</v>
      </c>
      <c r="K199" s="57">
        <f t="shared" si="43"/>
        <v>0.78730619352812703</v>
      </c>
      <c r="L199" s="57">
        <f t="shared" si="44"/>
        <v>-0.97740140171574574</v>
      </c>
      <c r="M199" s="57">
        <f t="shared" si="45"/>
        <v>-0.64155787430235378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445</v>
      </c>
      <c r="C200" s="51" t="s">
        <v>446</v>
      </c>
      <c r="D200" s="56">
        <v>0</v>
      </c>
      <c r="E200" s="56">
        <v>45926</v>
      </c>
      <c r="F200" s="56">
        <v>0</v>
      </c>
      <c r="G200" s="56">
        <v>2399.94</v>
      </c>
      <c r="H200" s="56">
        <v>0</v>
      </c>
      <c r="I200" s="56">
        <f t="shared" si="41"/>
        <v>2399.94</v>
      </c>
      <c r="J200" s="56">
        <f t="shared" si="42"/>
        <v>43526.06</v>
      </c>
      <c r="K200" s="57">
        <f t="shared" si="43"/>
        <v>0.94774332622044155</v>
      </c>
      <c r="L200" s="57">
        <f t="shared" si="44"/>
        <v>-1</v>
      </c>
      <c r="M200" s="57">
        <f t="shared" si="45"/>
        <v>-0.89548665244088321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447</v>
      </c>
      <c r="C201" s="51" t="s">
        <v>448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41"/>
        <v>0</v>
      </c>
      <c r="J201" s="56">
        <f t="shared" si="42"/>
        <v>0</v>
      </c>
      <c r="K201" s="57" t="str">
        <f t="shared" si="43"/>
        <v>NA</v>
      </c>
      <c r="L201" s="57" t="str">
        <f t="shared" si="44"/>
        <v>NA</v>
      </c>
      <c r="M201" s="57" t="str">
        <f t="shared" si="45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174</v>
      </c>
      <c r="C202" s="51" t="s">
        <v>175</v>
      </c>
      <c r="D202" s="56">
        <v>51649</v>
      </c>
      <c r="E202" s="56">
        <v>2007488</v>
      </c>
      <c r="F202" s="56">
        <v>0</v>
      </c>
      <c r="G202" s="56">
        <v>17816.64</v>
      </c>
      <c r="H202" s="56">
        <v>0</v>
      </c>
      <c r="I202" s="56">
        <f t="shared" si="41"/>
        <v>17816.64</v>
      </c>
      <c r="J202" s="56">
        <f t="shared" si="42"/>
        <v>1989671.36</v>
      </c>
      <c r="K202" s="57">
        <f t="shared" si="43"/>
        <v>0.99112490834316325</v>
      </c>
      <c r="L202" s="57">
        <f t="shared" si="44"/>
        <v>-1</v>
      </c>
      <c r="M202" s="57">
        <f t="shared" si="45"/>
        <v>-0.98224981668632638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555</v>
      </c>
      <c r="C203" s="51" t="s">
        <v>556</v>
      </c>
      <c r="D203" s="56">
        <v>0</v>
      </c>
      <c r="E203" s="56">
        <v>10875</v>
      </c>
      <c r="F203" s="56">
        <v>0</v>
      </c>
      <c r="G203" s="56">
        <v>0</v>
      </c>
      <c r="H203" s="56">
        <v>10875</v>
      </c>
      <c r="I203" s="56">
        <f t="shared" si="41"/>
        <v>10875</v>
      </c>
      <c r="J203" s="56">
        <f t="shared" si="42"/>
        <v>0</v>
      </c>
      <c r="K203" s="57">
        <f t="shared" si="43"/>
        <v>0</v>
      </c>
      <c r="L203" s="57">
        <f t="shared" si="44"/>
        <v>-1</v>
      </c>
      <c r="M203" s="57">
        <f t="shared" si="45"/>
        <v>-1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180</v>
      </c>
      <c r="C204" s="51" t="s">
        <v>181</v>
      </c>
      <c r="D204" s="56">
        <v>143007</v>
      </c>
      <c r="E204" s="56">
        <v>1375022.55</v>
      </c>
      <c r="F204" s="56">
        <v>15202.42</v>
      </c>
      <c r="G204" s="56">
        <v>151499.32</v>
      </c>
      <c r="H204" s="56">
        <v>13351.33</v>
      </c>
      <c r="I204" s="56">
        <f t="shared" si="41"/>
        <v>164850.65</v>
      </c>
      <c r="J204" s="56">
        <f t="shared" si="42"/>
        <v>1210171.9000000001</v>
      </c>
      <c r="K204" s="57">
        <f t="shared" si="43"/>
        <v>0.88011058436823464</v>
      </c>
      <c r="L204" s="57">
        <f t="shared" si="44"/>
        <v>-0.98894387586589039</v>
      </c>
      <c r="M204" s="57">
        <f t="shared" si="45"/>
        <v>-0.77964096661542026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184</v>
      </c>
      <c r="C205" s="51" t="s">
        <v>185</v>
      </c>
      <c r="D205" s="56">
        <v>0</v>
      </c>
      <c r="E205" s="56">
        <v>40598</v>
      </c>
      <c r="F205" s="56">
        <v>0</v>
      </c>
      <c r="G205" s="56">
        <v>0</v>
      </c>
      <c r="H205" s="56">
        <v>0</v>
      </c>
      <c r="I205" s="56">
        <f t="shared" si="41"/>
        <v>0</v>
      </c>
      <c r="J205" s="56">
        <f t="shared" si="42"/>
        <v>40598</v>
      </c>
      <c r="K205" s="57">
        <f t="shared" si="43"/>
        <v>1</v>
      </c>
      <c r="L205" s="57">
        <f t="shared" si="44"/>
        <v>-1</v>
      </c>
      <c r="M205" s="57">
        <f t="shared" si="45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186</v>
      </c>
      <c r="C206" s="51" t="s">
        <v>187</v>
      </c>
      <c r="D206" s="56">
        <v>164719.66999999998</v>
      </c>
      <c r="E206" s="56">
        <v>677220.09</v>
      </c>
      <c r="F206" s="56">
        <v>0</v>
      </c>
      <c r="G206" s="56">
        <v>110101.25</v>
      </c>
      <c r="H206" s="56">
        <v>29951.79</v>
      </c>
      <c r="I206" s="56">
        <f t="shared" si="41"/>
        <v>140053.04</v>
      </c>
      <c r="J206" s="56">
        <f t="shared" si="42"/>
        <v>537167.04999999993</v>
      </c>
      <c r="K206" s="57">
        <f t="shared" si="43"/>
        <v>0.79319420367461335</v>
      </c>
      <c r="L206" s="57">
        <f t="shared" si="44"/>
        <v>-1</v>
      </c>
      <c r="M206" s="57">
        <f t="shared" si="45"/>
        <v>-0.67484352095933831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189</v>
      </c>
      <c r="C207" s="51" t="s">
        <v>190</v>
      </c>
      <c r="D207" s="56">
        <v>36359</v>
      </c>
      <c r="E207" s="56">
        <v>25080</v>
      </c>
      <c r="F207" s="56">
        <v>0</v>
      </c>
      <c r="G207" s="56">
        <v>0</v>
      </c>
      <c r="H207" s="56">
        <v>0</v>
      </c>
      <c r="I207" s="56">
        <f t="shared" si="41"/>
        <v>0</v>
      </c>
      <c r="J207" s="56">
        <f t="shared" si="42"/>
        <v>25080</v>
      </c>
      <c r="K207" s="57">
        <f t="shared" si="43"/>
        <v>1</v>
      </c>
      <c r="L207" s="57">
        <f t="shared" si="44"/>
        <v>-1</v>
      </c>
      <c r="M207" s="57">
        <f t="shared" si="45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191</v>
      </c>
      <c r="C208" s="51" t="s">
        <v>192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1"/>
        <v>0</v>
      </c>
      <c r="J208" s="56">
        <f t="shared" si="42"/>
        <v>0</v>
      </c>
      <c r="K208" s="57" t="str">
        <f t="shared" si="43"/>
        <v>NA</v>
      </c>
      <c r="L208" s="57" t="str">
        <f t="shared" si="44"/>
        <v>NA</v>
      </c>
      <c r="M208" s="57" t="str">
        <f t="shared" si="45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193</v>
      </c>
      <c r="C209" s="51" t="s">
        <v>194</v>
      </c>
      <c r="D209" s="56">
        <v>2400</v>
      </c>
      <c r="E209" s="56">
        <v>707663</v>
      </c>
      <c r="F209" s="56">
        <v>0</v>
      </c>
      <c r="G209" s="56">
        <v>0</v>
      </c>
      <c r="H209" s="56">
        <v>149</v>
      </c>
      <c r="I209" s="56">
        <f t="shared" si="41"/>
        <v>149</v>
      </c>
      <c r="J209" s="56">
        <f t="shared" si="42"/>
        <v>707514</v>
      </c>
      <c r="K209" s="57">
        <f t="shared" si="43"/>
        <v>0.99978944780213186</v>
      </c>
      <c r="L209" s="57">
        <f t="shared" si="44"/>
        <v>-1</v>
      </c>
      <c r="M209" s="57">
        <f t="shared" si="45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197</v>
      </c>
      <c r="C210" s="51" t="s">
        <v>198</v>
      </c>
      <c r="D210" s="56">
        <v>96840</v>
      </c>
      <c r="E210" s="56">
        <v>423128.74</v>
      </c>
      <c r="F210" s="56">
        <v>0</v>
      </c>
      <c r="G210" s="56">
        <v>0</v>
      </c>
      <c r="H210" s="56">
        <v>275068.5</v>
      </c>
      <c r="I210" s="56">
        <f t="shared" si="41"/>
        <v>275068.5</v>
      </c>
      <c r="J210" s="56">
        <f t="shared" si="42"/>
        <v>148060.24</v>
      </c>
      <c r="K210" s="57">
        <f t="shared" si="43"/>
        <v>0.3499177106239581</v>
      </c>
      <c r="L210" s="57">
        <f t="shared" si="44"/>
        <v>-1</v>
      </c>
      <c r="M210" s="57">
        <f t="shared" si="45"/>
        <v>-1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201</v>
      </c>
      <c r="C211" s="51" t="s">
        <v>202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f t="shared" si="41"/>
        <v>0</v>
      </c>
      <c r="J211" s="56">
        <f t="shared" si="42"/>
        <v>0</v>
      </c>
      <c r="K211" s="57" t="str">
        <f t="shared" si="43"/>
        <v>NA</v>
      </c>
      <c r="L211" s="57" t="str">
        <f t="shared" si="44"/>
        <v>NA</v>
      </c>
      <c r="M211" s="57" t="str">
        <f t="shared" si="45"/>
        <v>NA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205</v>
      </c>
      <c r="C212" s="51" t="s">
        <v>206</v>
      </c>
      <c r="D212" s="56">
        <v>389390.71</v>
      </c>
      <c r="E212" s="56">
        <v>4109803.57</v>
      </c>
      <c r="F212" s="56">
        <v>4373.5</v>
      </c>
      <c r="G212" s="56">
        <v>68496.28</v>
      </c>
      <c r="H212" s="56">
        <v>24771.91</v>
      </c>
      <c r="I212" s="56">
        <f t="shared" si="41"/>
        <v>93268.19</v>
      </c>
      <c r="J212" s="56">
        <f t="shared" si="42"/>
        <v>4016535.38</v>
      </c>
      <c r="K212" s="57">
        <f t="shared" si="43"/>
        <v>0.97730592511018721</v>
      </c>
      <c r="L212" s="57">
        <f t="shared" si="44"/>
        <v>-0.99893583721812773</v>
      </c>
      <c r="M212" s="57">
        <f t="shared" si="45"/>
        <v>-0.96666688378977683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215</v>
      </c>
      <c r="C213" s="51" t="s">
        <v>216</v>
      </c>
      <c r="D213" s="56">
        <v>2296095.7000000002</v>
      </c>
      <c r="E213" s="56">
        <v>3064304.1900000004</v>
      </c>
      <c r="F213" s="56">
        <v>14530</v>
      </c>
      <c r="G213" s="56">
        <v>85449.739999999991</v>
      </c>
      <c r="H213" s="56">
        <v>13107</v>
      </c>
      <c r="I213" s="56">
        <f t="shared" si="41"/>
        <v>98556.739999999991</v>
      </c>
      <c r="J213" s="56">
        <f t="shared" si="42"/>
        <v>2965747.45</v>
      </c>
      <c r="K213" s="57">
        <f t="shared" si="43"/>
        <v>0.96783715522707292</v>
      </c>
      <c r="L213" s="57">
        <f t="shared" si="44"/>
        <v>-0.99525830364771983</v>
      </c>
      <c r="M213" s="57">
        <f t="shared" si="45"/>
        <v>-0.94422894418977377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217</v>
      </c>
      <c r="C214" s="51" t="s">
        <v>218</v>
      </c>
      <c r="D214" s="56">
        <v>0</v>
      </c>
      <c r="E214" s="56">
        <v>65982</v>
      </c>
      <c r="F214" s="56">
        <v>0</v>
      </c>
      <c r="G214" s="56">
        <v>0</v>
      </c>
      <c r="H214" s="56">
        <v>0</v>
      </c>
      <c r="I214" s="56">
        <f t="shared" si="41"/>
        <v>0</v>
      </c>
      <c r="J214" s="56">
        <f t="shared" si="42"/>
        <v>65982</v>
      </c>
      <c r="K214" s="57">
        <f t="shared" si="43"/>
        <v>1</v>
      </c>
      <c r="L214" s="57">
        <f t="shared" si="44"/>
        <v>-1</v>
      </c>
      <c r="M214" s="57">
        <f t="shared" si="45"/>
        <v>-1</v>
      </c>
      <c r="R214" s="53"/>
      <c r="S214" s="53"/>
      <c r="T214" s="53"/>
      <c r="U214" s="53"/>
      <c r="V214" s="53"/>
    </row>
    <row r="215" spans="1:22" s="51" customFormat="1" x14ac:dyDescent="0.2">
      <c r="A215" s="63" t="s">
        <v>265</v>
      </c>
      <c r="B215" s="63"/>
      <c r="C215" s="63"/>
      <c r="D215" s="64">
        <v>51047170.170000009</v>
      </c>
      <c r="E215" s="64">
        <v>54358804.989999995</v>
      </c>
      <c r="F215" s="64">
        <v>2052721.4000000001</v>
      </c>
      <c r="G215" s="64">
        <v>9787235.5099999979</v>
      </c>
      <c r="H215" s="64">
        <v>775766.15</v>
      </c>
      <c r="I215" s="64">
        <f t="shared" si="41"/>
        <v>10563001.659999998</v>
      </c>
      <c r="J215" s="64">
        <f t="shared" si="42"/>
        <v>43795803.329999998</v>
      </c>
      <c r="K215" s="65">
        <f t="shared" si="43"/>
        <v>0.80568002438715869</v>
      </c>
      <c r="L215" s="65">
        <f t="shared" si="44"/>
        <v>-0.9622375547001516</v>
      </c>
      <c r="M215" s="65">
        <f t="shared" si="45"/>
        <v>-0.63990247718652071</v>
      </c>
      <c r="R215" s="53"/>
      <c r="S215" s="53"/>
      <c r="T215" s="53"/>
      <c r="U215" s="53"/>
      <c r="V215" s="53"/>
    </row>
    <row r="216" spans="1:22" s="51" customFormat="1" x14ac:dyDescent="0.2">
      <c r="A216" s="51" t="s">
        <v>266</v>
      </c>
      <c r="B216" s="51" t="s">
        <v>118</v>
      </c>
      <c r="C216" s="51" t="s">
        <v>119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41"/>
        <v>0</v>
      </c>
      <c r="J216" s="56">
        <f t="shared" si="42"/>
        <v>0</v>
      </c>
      <c r="K216" s="57" t="str">
        <f t="shared" si="43"/>
        <v>NA</v>
      </c>
      <c r="L216" s="57" t="str">
        <f t="shared" si="44"/>
        <v>NA</v>
      </c>
      <c r="M216" s="57" t="str">
        <f t="shared" si="45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267</v>
      </c>
      <c r="C217" s="51" t="s">
        <v>268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1"/>
        <v>0</v>
      </c>
      <c r="J217" s="56">
        <f t="shared" si="42"/>
        <v>0</v>
      </c>
      <c r="K217" s="57" t="str">
        <f t="shared" si="43"/>
        <v>NA</v>
      </c>
      <c r="L217" s="57" t="str">
        <f t="shared" si="44"/>
        <v>NA</v>
      </c>
      <c r="M217" s="57" t="str">
        <f t="shared" si="45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132</v>
      </c>
      <c r="C218" s="51" t="s">
        <v>133</v>
      </c>
      <c r="D218" s="56">
        <v>2800000</v>
      </c>
      <c r="E218" s="56">
        <v>2800500</v>
      </c>
      <c r="F218" s="56">
        <v>0</v>
      </c>
      <c r="G218" s="56">
        <v>244000</v>
      </c>
      <c r="H218" s="56">
        <v>0</v>
      </c>
      <c r="I218" s="56">
        <f t="shared" si="41"/>
        <v>244000</v>
      </c>
      <c r="J218" s="56">
        <f t="shared" si="42"/>
        <v>2556500</v>
      </c>
      <c r="K218" s="57">
        <f t="shared" si="43"/>
        <v>0.91287270130333864</v>
      </c>
      <c r="L218" s="57">
        <f t="shared" si="44"/>
        <v>-1</v>
      </c>
      <c r="M218" s="57">
        <f t="shared" si="45"/>
        <v>-0.82574540260667739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138</v>
      </c>
      <c r="C219" s="51" t="s">
        <v>139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41"/>
        <v>0</v>
      </c>
      <c r="J219" s="56">
        <f t="shared" si="42"/>
        <v>0</v>
      </c>
      <c r="K219" s="57" t="str">
        <f t="shared" si="43"/>
        <v>NA</v>
      </c>
      <c r="L219" s="57" t="str">
        <f t="shared" si="44"/>
        <v>NA</v>
      </c>
      <c r="M219" s="57" t="str">
        <f t="shared" si="45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142</v>
      </c>
      <c r="C220" s="51" t="s">
        <v>143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41"/>
        <v>0</v>
      </c>
      <c r="J220" s="56">
        <f t="shared" si="42"/>
        <v>0</v>
      </c>
      <c r="K220" s="57" t="str">
        <f t="shared" si="43"/>
        <v>NA</v>
      </c>
      <c r="L220" s="57" t="str">
        <f t="shared" si="44"/>
        <v>NA</v>
      </c>
      <c r="M220" s="57" t="str">
        <f t="shared" si="45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156</v>
      </c>
      <c r="C221" s="51" t="s">
        <v>157</v>
      </c>
      <c r="D221" s="56">
        <v>74200</v>
      </c>
      <c r="E221" s="56">
        <v>74200</v>
      </c>
      <c r="F221" s="56">
        <v>0</v>
      </c>
      <c r="G221" s="56">
        <v>6391</v>
      </c>
      <c r="H221" s="56">
        <v>0</v>
      </c>
      <c r="I221" s="56">
        <f t="shared" si="41"/>
        <v>6391</v>
      </c>
      <c r="J221" s="56">
        <f t="shared" si="42"/>
        <v>67809</v>
      </c>
      <c r="K221" s="57">
        <f t="shared" si="43"/>
        <v>0.9138679245283019</v>
      </c>
      <c r="L221" s="57">
        <f t="shared" si="44"/>
        <v>-1</v>
      </c>
      <c r="M221" s="57">
        <f t="shared" si="45"/>
        <v>-0.8277358490566038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158</v>
      </c>
      <c r="C222" s="51" t="s">
        <v>159</v>
      </c>
      <c r="D222" s="56">
        <v>0</v>
      </c>
      <c r="E222" s="56">
        <v>215882</v>
      </c>
      <c r="F222" s="56">
        <v>0</v>
      </c>
      <c r="G222" s="56">
        <v>0</v>
      </c>
      <c r="H222" s="56">
        <v>0</v>
      </c>
      <c r="I222" s="56">
        <f t="shared" si="41"/>
        <v>0</v>
      </c>
      <c r="J222" s="56">
        <f t="shared" si="42"/>
        <v>215882</v>
      </c>
      <c r="K222" s="57">
        <f t="shared" si="43"/>
        <v>1</v>
      </c>
      <c r="L222" s="57">
        <f t="shared" si="44"/>
        <v>-1</v>
      </c>
      <c r="M222" s="57">
        <f t="shared" si="45"/>
        <v>-1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193</v>
      </c>
      <c r="C223" s="51" t="s">
        <v>194</v>
      </c>
      <c r="D223" s="56">
        <v>5000</v>
      </c>
      <c r="E223" s="56">
        <v>5000</v>
      </c>
      <c r="F223" s="56">
        <v>0</v>
      </c>
      <c r="G223" s="56">
        <v>0</v>
      </c>
      <c r="H223" s="56">
        <v>0</v>
      </c>
      <c r="I223" s="56">
        <f t="shared" si="41"/>
        <v>0</v>
      </c>
      <c r="J223" s="56">
        <f t="shared" si="42"/>
        <v>5000</v>
      </c>
      <c r="K223" s="57">
        <f t="shared" si="43"/>
        <v>1</v>
      </c>
      <c r="L223" s="57">
        <f t="shared" si="44"/>
        <v>-1</v>
      </c>
      <c r="M223" s="57">
        <f t="shared" si="45"/>
        <v>-1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205</v>
      </c>
      <c r="C224" s="51" t="s">
        <v>206</v>
      </c>
      <c r="D224" s="56">
        <v>14375</v>
      </c>
      <c r="E224" s="56">
        <v>30184</v>
      </c>
      <c r="F224" s="56">
        <v>673.03</v>
      </c>
      <c r="G224" s="56">
        <v>20026.900000000001</v>
      </c>
      <c r="H224" s="56">
        <v>21548.39</v>
      </c>
      <c r="I224" s="56">
        <f t="shared" si="41"/>
        <v>41575.29</v>
      </c>
      <c r="J224" s="56">
        <f t="shared" si="42"/>
        <v>-11391.29</v>
      </c>
      <c r="K224" s="57">
        <f t="shared" si="43"/>
        <v>-0.37739497747150813</v>
      </c>
      <c r="L224" s="57">
        <f t="shared" si="44"/>
        <v>-0.97770242512589456</v>
      </c>
      <c r="M224" s="57">
        <f t="shared" si="45"/>
        <v>0.32698780811025718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269</v>
      </c>
      <c r="B225" s="63"/>
      <c r="C225" s="63"/>
      <c r="D225" s="64">
        <v>2893575</v>
      </c>
      <c r="E225" s="64">
        <v>3125766</v>
      </c>
      <c r="F225" s="64">
        <v>673.03</v>
      </c>
      <c r="G225" s="64">
        <v>270417.90000000002</v>
      </c>
      <c r="H225" s="64">
        <v>21548.39</v>
      </c>
      <c r="I225" s="64">
        <f t="shared" si="41"/>
        <v>291966.29000000004</v>
      </c>
      <c r="J225" s="64">
        <f t="shared" si="42"/>
        <v>2833799.71</v>
      </c>
      <c r="K225" s="65">
        <f t="shared" si="43"/>
        <v>0.90659368295643372</v>
      </c>
      <c r="L225" s="65">
        <f t="shared" si="44"/>
        <v>-0.99978468317845937</v>
      </c>
      <c r="M225" s="65">
        <f t="shared" si="45"/>
        <v>-0.82697495589881009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449</v>
      </c>
      <c r="B226" s="51" t="s">
        <v>105</v>
      </c>
      <c r="C226" s="51" t="s">
        <v>104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41"/>
        <v>0</v>
      </c>
      <c r="J226" s="56">
        <f t="shared" si="42"/>
        <v>0</v>
      </c>
      <c r="K226" s="57" t="str">
        <f t="shared" si="43"/>
        <v>NA</v>
      </c>
      <c r="L226" s="57" t="str">
        <f t="shared" si="44"/>
        <v>NA</v>
      </c>
      <c r="M226" s="57" t="str">
        <f t="shared" si="45"/>
        <v>NA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108</v>
      </c>
      <c r="C227" s="51" t="s">
        <v>109</v>
      </c>
      <c r="D227" s="56">
        <v>0</v>
      </c>
      <c r="E227" s="56">
        <v>5000</v>
      </c>
      <c r="F227" s="56">
        <v>0</v>
      </c>
      <c r="G227" s="56">
        <v>0</v>
      </c>
      <c r="H227" s="56">
        <v>0</v>
      </c>
      <c r="I227" s="56">
        <f t="shared" si="41"/>
        <v>0</v>
      </c>
      <c r="J227" s="56">
        <f t="shared" si="42"/>
        <v>5000</v>
      </c>
      <c r="K227" s="57">
        <f t="shared" si="43"/>
        <v>1</v>
      </c>
      <c r="L227" s="57">
        <f t="shared" si="44"/>
        <v>-1</v>
      </c>
      <c r="M227" s="57">
        <f t="shared" si="45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450</v>
      </c>
      <c r="C228" s="51" t="s">
        <v>451</v>
      </c>
      <c r="D228" s="56">
        <v>0</v>
      </c>
      <c r="E228" s="56">
        <v>0</v>
      </c>
      <c r="F228" s="56">
        <v>3573.24</v>
      </c>
      <c r="G228" s="56">
        <v>10719.72</v>
      </c>
      <c r="H228" s="56">
        <v>0</v>
      </c>
      <c r="I228" s="56">
        <f t="shared" si="41"/>
        <v>10719.72</v>
      </c>
      <c r="J228" s="56">
        <f t="shared" si="42"/>
        <v>-10719.72</v>
      </c>
      <c r="K228" s="57" t="str">
        <f t="shared" si="43"/>
        <v>NA</v>
      </c>
      <c r="L228" s="57" t="str">
        <f t="shared" si="44"/>
        <v>NA</v>
      </c>
      <c r="M228" s="57" t="str">
        <f t="shared" si="45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118</v>
      </c>
      <c r="C229" s="51" t="s">
        <v>119</v>
      </c>
      <c r="D229" s="56">
        <v>55936.34</v>
      </c>
      <c r="E229" s="56">
        <v>147701.6</v>
      </c>
      <c r="F229" s="56">
        <v>14874.24</v>
      </c>
      <c r="G229" s="56">
        <v>93358.01999999999</v>
      </c>
      <c r="H229" s="56">
        <v>0</v>
      </c>
      <c r="I229" s="56">
        <f t="shared" si="41"/>
        <v>93358.01999999999</v>
      </c>
      <c r="J229" s="56">
        <f t="shared" si="42"/>
        <v>54343.580000000016</v>
      </c>
      <c r="K229" s="57">
        <f t="shared" si="43"/>
        <v>0.36792817410237949</v>
      </c>
      <c r="L229" s="57">
        <f t="shared" si="44"/>
        <v>-0.89929533600177658</v>
      </c>
      <c r="M229" s="57">
        <f t="shared" si="45"/>
        <v>0.26414365179524102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306</v>
      </c>
      <c r="C230" s="51" t="s">
        <v>307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1"/>
        <v>0</v>
      </c>
      <c r="J230" s="56">
        <f t="shared" si="42"/>
        <v>0</v>
      </c>
      <c r="K230" s="57" t="str">
        <f t="shared" si="43"/>
        <v>NA</v>
      </c>
      <c r="L230" s="57" t="str">
        <f t="shared" si="44"/>
        <v>NA</v>
      </c>
      <c r="M230" s="57" t="str">
        <f t="shared" si="45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229</v>
      </c>
      <c r="C231" s="51" t="s">
        <v>230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41"/>
        <v>0</v>
      </c>
      <c r="J231" s="56">
        <f t="shared" si="42"/>
        <v>0</v>
      </c>
      <c r="K231" s="57" t="str">
        <f t="shared" si="43"/>
        <v>NA</v>
      </c>
      <c r="L231" s="57" t="str">
        <f t="shared" si="44"/>
        <v>NA</v>
      </c>
      <c r="M231" s="57" t="str">
        <f t="shared" si="45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231</v>
      </c>
      <c r="C232" s="51" t="s">
        <v>232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41"/>
        <v>0</v>
      </c>
      <c r="J232" s="56">
        <f t="shared" si="42"/>
        <v>0</v>
      </c>
      <c r="K232" s="57" t="str">
        <f t="shared" si="43"/>
        <v>NA</v>
      </c>
      <c r="L232" s="57" t="str">
        <f t="shared" si="44"/>
        <v>NA</v>
      </c>
      <c r="M232" s="57" t="str">
        <f t="shared" si="45"/>
        <v>NA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130</v>
      </c>
      <c r="C233" s="51" t="s">
        <v>131</v>
      </c>
      <c r="D233" s="56">
        <v>256510.99</v>
      </c>
      <c r="E233" s="56">
        <v>379839</v>
      </c>
      <c r="F233" s="56">
        <v>79734.16</v>
      </c>
      <c r="G233" s="56">
        <v>303462.40999999997</v>
      </c>
      <c r="H233" s="56">
        <v>0</v>
      </c>
      <c r="I233" s="56">
        <f t="shared" si="41"/>
        <v>303462.40999999997</v>
      </c>
      <c r="J233" s="56">
        <f t="shared" si="42"/>
        <v>76376.590000000026</v>
      </c>
      <c r="K233" s="57">
        <f t="shared" si="43"/>
        <v>0.20107621913494936</v>
      </c>
      <c r="L233" s="57">
        <f t="shared" si="44"/>
        <v>-0.7900843252009403</v>
      </c>
      <c r="M233" s="57">
        <f t="shared" si="45"/>
        <v>0.59784756173010134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233</v>
      </c>
      <c r="C234" s="51" t="s">
        <v>234</v>
      </c>
      <c r="D234" s="56">
        <v>2410599.91</v>
      </c>
      <c r="E234" s="56">
        <v>3599735.63</v>
      </c>
      <c r="F234" s="56">
        <v>146236.98000000001</v>
      </c>
      <c r="G234" s="56">
        <v>1072132.01</v>
      </c>
      <c r="H234" s="56">
        <v>0</v>
      </c>
      <c r="I234" s="56">
        <f t="shared" si="41"/>
        <v>1072132.01</v>
      </c>
      <c r="J234" s="56">
        <f t="shared" si="42"/>
        <v>2527603.62</v>
      </c>
      <c r="K234" s="57">
        <f t="shared" si="43"/>
        <v>0.70216368083675085</v>
      </c>
      <c r="L234" s="57">
        <f t="shared" si="44"/>
        <v>-0.95937563337116505</v>
      </c>
      <c r="M234" s="57">
        <f t="shared" si="45"/>
        <v>-0.40432736167350153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132</v>
      </c>
      <c r="C235" s="51" t="s">
        <v>133</v>
      </c>
      <c r="D235" s="56">
        <v>1200000</v>
      </c>
      <c r="E235" s="56">
        <v>1622080.69</v>
      </c>
      <c r="F235" s="56">
        <v>0</v>
      </c>
      <c r="G235" s="56">
        <v>52000</v>
      </c>
      <c r="H235" s="56">
        <v>0</v>
      </c>
      <c r="I235" s="56">
        <f t="shared" si="41"/>
        <v>52000</v>
      </c>
      <c r="J235" s="56">
        <f t="shared" si="42"/>
        <v>1570080.69</v>
      </c>
      <c r="K235" s="57">
        <f t="shared" si="43"/>
        <v>0.96794240858634473</v>
      </c>
      <c r="L235" s="57">
        <f t="shared" si="44"/>
        <v>-1</v>
      </c>
      <c r="M235" s="57">
        <f t="shared" si="45"/>
        <v>-0.93588481717268945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134</v>
      </c>
      <c r="C236" s="51" t="s">
        <v>135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41"/>
        <v>0</v>
      </c>
      <c r="J236" s="56">
        <f t="shared" si="42"/>
        <v>0</v>
      </c>
      <c r="K236" s="57" t="str">
        <f t="shared" si="43"/>
        <v>NA</v>
      </c>
      <c r="L236" s="57" t="str">
        <f t="shared" si="44"/>
        <v>NA</v>
      </c>
      <c r="M236" s="57" t="str">
        <f t="shared" si="45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138</v>
      </c>
      <c r="C237" s="51" t="s">
        <v>139</v>
      </c>
      <c r="D237" s="56">
        <v>354375</v>
      </c>
      <c r="E237" s="56">
        <v>708813.95</v>
      </c>
      <c r="F237" s="56">
        <v>33220</v>
      </c>
      <c r="G237" s="56">
        <v>197863.75</v>
      </c>
      <c r="H237" s="56">
        <v>0</v>
      </c>
      <c r="I237" s="56">
        <f t="shared" si="41"/>
        <v>197863.75</v>
      </c>
      <c r="J237" s="56">
        <f t="shared" si="42"/>
        <v>510950.19999999995</v>
      </c>
      <c r="K237" s="57">
        <f t="shared" si="43"/>
        <v>0.7208523477846337</v>
      </c>
      <c r="L237" s="57">
        <f t="shared" si="44"/>
        <v>-0.95313297657304852</v>
      </c>
      <c r="M237" s="57">
        <f t="shared" si="45"/>
        <v>-0.44170469556926745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140</v>
      </c>
      <c r="C238" s="51" t="s">
        <v>141</v>
      </c>
      <c r="D238" s="56">
        <v>0</v>
      </c>
      <c r="E238" s="56">
        <v>0</v>
      </c>
      <c r="F238" s="56">
        <v>2929.0099999999998</v>
      </c>
      <c r="G238" s="56">
        <v>8983.83</v>
      </c>
      <c r="H238" s="56">
        <v>0</v>
      </c>
      <c r="I238" s="56">
        <f t="shared" si="41"/>
        <v>8983.83</v>
      </c>
      <c r="J238" s="56">
        <f t="shared" si="42"/>
        <v>-8983.83</v>
      </c>
      <c r="K238" s="57" t="str">
        <f t="shared" si="43"/>
        <v>NA</v>
      </c>
      <c r="L238" s="57" t="str">
        <f t="shared" si="44"/>
        <v>NA</v>
      </c>
      <c r="M238" s="57" t="str">
        <f t="shared" si="45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142</v>
      </c>
      <c r="C239" s="51" t="s">
        <v>143</v>
      </c>
      <c r="D239" s="56">
        <v>532853.9</v>
      </c>
      <c r="E239" s="56">
        <v>953088.76</v>
      </c>
      <c r="F239" s="56">
        <v>46007.819999999992</v>
      </c>
      <c r="G239" s="56">
        <v>348967.12000000005</v>
      </c>
      <c r="H239" s="56">
        <v>0</v>
      </c>
      <c r="I239" s="56">
        <f t="shared" si="41"/>
        <v>348967.12000000005</v>
      </c>
      <c r="J239" s="56">
        <f t="shared" si="42"/>
        <v>604121.6399999999</v>
      </c>
      <c r="K239" s="57">
        <f t="shared" si="43"/>
        <v>0.63385664101211292</v>
      </c>
      <c r="L239" s="57">
        <f t="shared" si="44"/>
        <v>-0.95172766490289951</v>
      </c>
      <c r="M239" s="57">
        <f t="shared" si="45"/>
        <v>-0.26771328202422606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156</v>
      </c>
      <c r="C240" s="51" t="s">
        <v>157</v>
      </c>
      <c r="D240" s="56">
        <v>106766.28999999998</v>
      </c>
      <c r="E240" s="56">
        <v>212326.56</v>
      </c>
      <c r="F240" s="56">
        <v>5081.5700000000006</v>
      </c>
      <c r="G240" s="56">
        <v>48098.960000000006</v>
      </c>
      <c r="H240" s="56">
        <v>0</v>
      </c>
      <c r="I240" s="56">
        <f t="shared" si="41"/>
        <v>48098.960000000006</v>
      </c>
      <c r="J240" s="56">
        <f t="shared" si="42"/>
        <v>164227.59999999998</v>
      </c>
      <c r="K240" s="57">
        <f t="shared" si="43"/>
        <v>0.77346705942016858</v>
      </c>
      <c r="L240" s="57">
        <f t="shared" si="44"/>
        <v>-0.97606719573848888</v>
      </c>
      <c r="M240" s="57">
        <f t="shared" si="45"/>
        <v>-0.54693411884033716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158</v>
      </c>
      <c r="C241" s="51" t="s">
        <v>159</v>
      </c>
      <c r="D241" s="56">
        <v>-5635750</v>
      </c>
      <c r="E241" s="56">
        <v>634466.32999999996</v>
      </c>
      <c r="F241" s="56">
        <v>11692.8</v>
      </c>
      <c r="G241" s="56">
        <v>141803.22</v>
      </c>
      <c r="H241" s="56">
        <v>61732.53</v>
      </c>
      <c r="I241" s="56">
        <f t="shared" si="41"/>
        <v>203535.75</v>
      </c>
      <c r="J241" s="56">
        <f t="shared" si="42"/>
        <v>430930.57999999996</v>
      </c>
      <c r="K241" s="57">
        <f t="shared" si="43"/>
        <v>0.67920165282844869</v>
      </c>
      <c r="L241" s="57">
        <f t="shared" si="44"/>
        <v>-0.98157065324490889</v>
      </c>
      <c r="M241" s="57">
        <f t="shared" si="45"/>
        <v>-0.553000014988975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452</v>
      </c>
      <c r="C242" s="51" t="s">
        <v>453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41"/>
        <v>0</v>
      </c>
      <c r="J242" s="56">
        <f t="shared" si="42"/>
        <v>0</v>
      </c>
      <c r="K242" s="57" t="str">
        <f t="shared" si="43"/>
        <v>NA</v>
      </c>
      <c r="L242" s="57" t="str">
        <f t="shared" si="44"/>
        <v>NA</v>
      </c>
      <c r="M242" s="57" t="str">
        <f t="shared" si="45"/>
        <v>NA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164</v>
      </c>
      <c r="C243" s="51" t="s">
        <v>165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41"/>
        <v>0</v>
      </c>
      <c r="J243" s="56">
        <f t="shared" si="42"/>
        <v>0</v>
      </c>
      <c r="K243" s="57" t="str">
        <f t="shared" si="43"/>
        <v>NA</v>
      </c>
      <c r="L243" s="57" t="str">
        <f t="shared" si="44"/>
        <v>NA</v>
      </c>
      <c r="M243" s="57" t="str">
        <f t="shared" si="45"/>
        <v>NA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172</v>
      </c>
      <c r="C244" s="51" t="s">
        <v>173</v>
      </c>
      <c r="D244" s="56">
        <v>1575</v>
      </c>
      <c r="E244" s="56">
        <v>10000</v>
      </c>
      <c r="F244" s="56">
        <v>0</v>
      </c>
      <c r="G244" s="56">
        <v>83.25</v>
      </c>
      <c r="H244" s="56">
        <v>0</v>
      </c>
      <c r="I244" s="56">
        <f t="shared" si="41"/>
        <v>83.25</v>
      </c>
      <c r="J244" s="56">
        <f t="shared" si="42"/>
        <v>9916.75</v>
      </c>
      <c r="K244" s="57">
        <f t="shared" si="43"/>
        <v>0.99167499999999997</v>
      </c>
      <c r="L244" s="57">
        <f t="shared" si="44"/>
        <v>-1</v>
      </c>
      <c r="M244" s="57">
        <f t="shared" si="45"/>
        <v>-0.98334999999999995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174</v>
      </c>
      <c r="C245" s="51" t="s">
        <v>175</v>
      </c>
      <c r="D245" s="56">
        <v>5000</v>
      </c>
      <c r="E245" s="56">
        <v>3000</v>
      </c>
      <c r="F245" s="56">
        <v>0</v>
      </c>
      <c r="G245" s="56">
        <v>0</v>
      </c>
      <c r="H245" s="56">
        <v>0</v>
      </c>
      <c r="I245" s="56">
        <f t="shared" si="41"/>
        <v>0</v>
      </c>
      <c r="J245" s="56">
        <f t="shared" si="42"/>
        <v>3000</v>
      </c>
      <c r="K245" s="57">
        <f t="shared" si="43"/>
        <v>1</v>
      </c>
      <c r="L245" s="57">
        <f t="shared" si="44"/>
        <v>-1</v>
      </c>
      <c r="M245" s="57">
        <f t="shared" si="45"/>
        <v>-1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180</v>
      </c>
      <c r="C246" s="51" t="s">
        <v>181</v>
      </c>
      <c r="D246" s="56">
        <v>14300</v>
      </c>
      <c r="E246" s="56">
        <v>58500</v>
      </c>
      <c r="F246" s="56">
        <v>323.14999999999998</v>
      </c>
      <c r="G246" s="56">
        <v>9856.17</v>
      </c>
      <c r="H246" s="56">
        <v>0</v>
      </c>
      <c r="I246" s="56">
        <f t="shared" si="41"/>
        <v>9856.17</v>
      </c>
      <c r="J246" s="56">
        <f t="shared" si="42"/>
        <v>48643.83</v>
      </c>
      <c r="K246" s="57">
        <f t="shared" si="43"/>
        <v>0.83151846153846154</v>
      </c>
      <c r="L246" s="57">
        <f t="shared" si="44"/>
        <v>-0.99447606837606839</v>
      </c>
      <c r="M246" s="57">
        <f t="shared" si="45"/>
        <v>-0.66303692307692319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186</v>
      </c>
      <c r="C247" s="51" t="s">
        <v>187</v>
      </c>
      <c r="D247" s="56">
        <v>4085638</v>
      </c>
      <c r="E247" s="56">
        <v>131374.39999999999</v>
      </c>
      <c r="F247" s="56">
        <v>0</v>
      </c>
      <c r="G247" s="56">
        <v>10950.619999999999</v>
      </c>
      <c r="H247" s="56">
        <v>2411.44</v>
      </c>
      <c r="I247" s="56">
        <f t="shared" si="41"/>
        <v>13362.06</v>
      </c>
      <c r="J247" s="56">
        <f t="shared" si="42"/>
        <v>118012.34</v>
      </c>
      <c r="K247" s="57">
        <f t="shared" si="43"/>
        <v>0.89829023006004216</v>
      </c>
      <c r="L247" s="57">
        <f t="shared" si="44"/>
        <v>-1</v>
      </c>
      <c r="M247" s="57">
        <f t="shared" si="45"/>
        <v>-0.83329141750599822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189</v>
      </c>
      <c r="C248" s="51" t="s">
        <v>190</v>
      </c>
      <c r="D248" s="56">
        <v>2500</v>
      </c>
      <c r="E248" s="56">
        <v>5400</v>
      </c>
      <c r="F248" s="56">
        <v>0</v>
      </c>
      <c r="G248" s="56">
        <v>18.48</v>
      </c>
      <c r="H248" s="56">
        <v>38.369999999999997</v>
      </c>
      <c r="I248" s="56">
        <f t="shared" si="41"/>
        <v>56.849999999999994</v>
      </c>
      <c r="J248" s="56">
        <f t="shared" si="42"/>
        <v>5343.15</v>
      </c>
      <c r="K248" s="57">
        <f t="shared" si="43"/>
        <v>0.9894722222222222</v>
      </c>
      <c r="L248" s="57">
        <f t="shared" si="44"/>
        <v>-1</v>
      </c>
      <c r="M248" s="57">
        <f t="shared" si="45"/>
        <v>-0.99315555555555557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191</v>
      </c>
      <c r="C249" s="51" t="s">
        <v>192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f t="shared" si="41"/>
        <v>0</v>
      </c>
      <c r="J249" s="56">
        <f t="shared" si="42"/>
        <v>0</v>
      </c>
      <c r="K249" s="57" t="str">
        <f t="shared" si="43"/>
        <v>NA</v>
      </c>
      <c r="L249" s="57" t="str">
        <f t="shared" si="44"/>
        <v>NA</v>
      </c>
      <c r="M249" s="57" t="str">
        <f t="shared" si="45"/>
        <v>NA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193</v>
      </c>
      <c r="C250" s="51" t="s">
        <v>194</v>
      </c>
      <c r="D250" s="56">
        <v>56000</v>
      </c>
      <c r="E250" s="56">
        <v>64585</v>
      </c>
      <c r="F250" s="56">
        <v>0</v>
      </c>
      <c r="G250" s="56">
        <v>1639.28</v>
      </c>
      <c r="H250" s="56">
        <v>39.99</v>
      </c>
      <c r="I250" s="56">
        <f t="shared" si="41"/>
        <v>1679.27</v>
      </c>
      <c r="J250" s="56">
        <f t="shared" si="42"/>
        <v>62905.73</v>
      </c>
      <c r="K250" s="57">
        <f t="shared" si="43"/>
        <v>0.97399907099171634</v>
      </c>
      <c r="L250" s="57">
        <f t="shared" si="44"/>
        <v>-1</v>
      </c>
      <c r="M250" s="57">
        <f t="shared" si="45"/>
        <v>-0.94923651002554776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197</v>
      </c>
      <c r="C251" s="51" t="s">
        <v>198</v>
      </c>
      <c r="D251" s="56">
        <v>65852</v>
      </c>
      <c r="E251" s="56">
        <v>239620</v>
      </c>
      <c r="F251" s="56">
        <v>0</v>
      </c>
      <c r="G251" s="56">
        <v>15430.02</v>
      </c>
      <c r="H251" s="56">
        <v>10551.38</v>
      </c>
      <c r="I251" s="56">
        <f t="shared" si="41"/>
        <v>25981.4</v>
      </c>
      <c r="J251" s="56">
        <f t="shared" si="42"/>
        <v>213638.6</v>
      </c>
      <c r="K251" s="57">
        <f t="shared" si="43"/>
        <v>0.89157248977547787</v>
      </c>
      <c r="L251" s="57">
        <f t="shared" si="44"/>
        <v>-1</v>
      </c>
      <c r="M251" s="57">
        <f t="shared" si="45"/>
        <v>-0.87121258659544276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205</v>
      </c>
      <c r="C252" s="51" t="s">
        <v>206</v>
      </c>
      <c r="D252" s="56">
        <v>0</v>
      </c>
      <c r="E252" s="56">
        <v>2000</v>
      </c>
      <c r="F252" s="56">
        <v>0</v>
      </c>
      <c r="G252" s="56">
        <v>0</v>
      </c>
      <c r="H252" s="56">
        <v>0</v>
      </c>
      <c r="I252" s="56">
        <f t="shared" si="36"/>
        <v>0</v>
      </c>
      <c r="J252" s="56">
        <f t="shared" si="37"/>
        <v>2000</v>
      </c>
      <c r="K252" s="57">
        <f t="shared" si="38"/>
        <v>1</v>
      </c>
      <c r="L252" s="57">
        <f t="shared" si="39"/>
        <v>-1</v>
      </c>
      <c r="M252" s="57">
        <f t="shared" si="40"/>
        <v>-1</v>
      </c>
      <c r="R252" s="53"/>
      <c r="S252" s="53"/>
      <c r="T252" s="53"/>
      <c r="U252" s="53"/>
      <c r="V252" s="53"/>
    </row>
    <row r="253" spans="1:22" s="51" customFormat="1" x14ac:dyDescent="0.2">
      <c r="B253" s="51" t="s">
        <v>215</v>
      </c>
      <c r="C253" s="51" t="s">
        <v>216</v>
      </c>
      <c r="D253" s="56">
        <v>8000</v>
      </c>
      <c r="E253" s="56">
        <v>28000</v>
      </c>
      <c r="F253" s="56">
        <v>0</v>
      </c>
      <c r="G253" s="56">
        <v>1966</v>
      </c>
      <c r="H253" s="56">
        <v>0</v>
      </c>
      <c r="I253" s="56">
        <f t="shared" si="36"/>
        <v>1966</v>
      </c>
      <c r="J253" s="56">
        <f t="shared" si="37"/>
        <v>26034</v>
      </c>
      <c r="K253" s="57">
        <f t="shared" si="38"/>
        <v>0.92978571428571433</v>
      </c>
      <c r="L253" s="57">
        <f t="shared" si="39"/>
        <v>-1</v>
      </c>
      <c r="M253" s="57">
        <f t="shared" si="40"/>
        <v>-0.85957142857142854</v>
      </c>
      <c r="R253" s="53"/>
      <c r="S253" s="53"/>
      <c r="T253" s="53"/>
      <c r="U253" s="53"/>
      <c r="V253" s="53"/>
    </row>
    <row r="254" spans="1:22" s="51" customFormat="1" x14ac:dyDescent="0.2">
      <c r="B254" s="51" t="s">
        <v>454</v>
      </c>
      <c r="C254" s="51" t="s">
        <v>455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ref="I254:I287" si="46">SUM(G254:H254)</f>
        <v>0</v>
      </c>
      <c r="J254" s="56">
        <f t="shared" ref="J254:J287" si="47">E254-I254</f>
        <v>0</v>
      </c>
      <c r="K254" s="57" t="str">
        <f t="shared" ref="K254:K287" si="48">IF(E254=0,"NA",J254/E254)</f>
        <v>NA</v>
      </c>
      <c r="L254" s="57" t="str">
        <f t="shared" ref="L254:L287" si="49">IF(E254=0,"NA",(  ( F254 - (E254/$L$6)) / (E254/$L$6)))</f>
        <v>NA</v>
      </c>
      <c r="M254" s="57" t="str">
        <f t="shared" ref="M254:M287" si="50">IF(E254=0,"NA",(  ( G254 - ($M$6*(E254/12))) / ($M$6*(E254/12))))</f>
        <v>NA</v>
      </c>
      <c r="R254" s="53"/>
      <c r="S254" s="53"/>
      <c r="T254" s="53"/>
      <c r="U254" s="53"/>
      <c r="V254" s="53"/>
    </row>
    <row r="255" spans="1:22" s="51" customFormat="1" x14ac:dyDescent="0.2">
      <c r="A255" s="63" t="s">
        <v>456</v>
      </c>
      <c r="B255" s="63"/>
      <c r="C255" s="63"/>
      <c r="D255" s="64">
        <v>3520157.4300000006</v>
      </c>
      <c r="E255" s="64">
        <v>8805531.9199999999</v>
      </c>
      <c r="F255" s="64">
        <v>343672.97000000003</v>
      </c>
      <c r="G255" s="64">
        <v>2317332.8600000003</v>
      </c>
      <c r="H255" s="64">
        <v>74773.710000000006</v>
      </c>
      <c r="I255" s="64">
        <f t="shared" si="46"/>
        <v>2392106.5700000003</v>
      </c>
      <c r="J255" s="64">
        <f t="shared" si="47"/>
        <v>6413425.3499999996</v>
      </c>
      <c r="K255" s="65">
        <f t="shared" si="48"/>
        <v>0.72834048053737566</v>
      </c>
      <c r="L255" s="65">
        <f t="shared" si="49"/>
        <v>-0.96097078823603865</v>
      </c>
      <c r="M255" s="65">
        <f t="shared" si="50"/>
        <v>-0.47366430987851094</v>
      </c>
      <c r="R255" s="53"/>
      <c r="S255" s="53"/>
      <c r="T255" s="53"/>
      <c r="U255" s="53"/>
      <c r="V255" s="53"/>
    </row>
    <row r="256" spans="1:22" s="51" customFormat="1" x14ac:dyDescent="0.2">
      <c r="A256" s="51" t="s">
        <v>270</v>
      </c>
      <c r="B256" s="51" t="s">
        <v>271</v>
      </c>
      <c r="C256" s="51" t="s">
        <v>272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46"/>
        <v>0</v>
      </c>
      <c r="J256" s="56">
        <f t="shared" si="47"/>
        <v>0</v>
      </c>
      <c r="K256" s="57" t="str">
        <f t="shared" si="48"/>
        <v>NA</v>
      </c>
      <c r="L256" s="57" t="str">
        <f t="shared" si="49"/>
        <v>NA</v>
      </c>
      <c r="M256" s="57" t="str">
        <f t="shared" si="50"/>
        <v>NA</v>
      </c>
      <c r="R256" s="53"/>
      <c r="S256" s="53"/>
      <c r="T256" s="53"/>
      <c r="U256" s="53"/>
      <c r="V256" s="53"/>
    </row>
    <row r="257" spans="2:22" s="51" customFormat="1" x14ac:dyDescent="0.2">
      <c r="B257" s="51" t="s">
        <v>273</v>
      </c>
      <c r="C257" s="51" t="s">
        <v>274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46"/>
        <v>0</v>
      </c>
      <c r="J257" s="56">
        <f t="shared" si="47"/>
        <v>0</v>
      </c>
      <c r="K257" s="57" t="str">
        <f t="shared" si="48"/>
        <v>NA</v>
      </c>
      <c r="L257" s="57" t="str">
        <f t="shared" si="49"/>
        <v>NA</v>
      </c>
      <c r="M257" s="57" t="str">
        <f t="shared" si="50"/>
        <v>NA</v>
      </c>
      <c r="R257" s="53"/>
      <c r="S257" s="53"/>
      <c r="T257" s="53"/>
      <c r="U257" s="53"/>
      <c r="V257" s="53"/>
    </row>
    <row r="258" spans="2:22" s="51" customFormat="1" x14ac:dyDescent="0.2">
      <c r="B258" s="51" t="s">
        <v>251</v>
      </c>
      <c r="C258" s="51" t="s">
        <v>252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46"/>
        <v>0</v>
      </c>
      <c r="J258" s="56">
        <f t="shared" si="47"/>
        <v>0</v>
      </c>
      <c r="K258" s="57" t="str">
        <f t="shared" si="48"/>
        <v>NA</v>
      </c>
      <c r="L258" s="57" t="str">
        <f t="shared" si="49"/>
        <v>NA</v>
      </c>
      <c r="M258" s="57" t="str">
        <f t="shared" si="50"/>
        <v>NA</v>
      </c>
      <c r="R258" s="53"/>
      <c r="S258" s="53"/>
      <c r="T258" s="53"/>
      <c r="U258" s="53"/>
      <c r="V258" s="53"/>
    </row>
    <row r="259" spans="2:22" s="51" customFormat="1" x14ac:dyDescent="0.2">
      <c r="B259" s="51" t="s">
        <v>118</v>
      </c>
      <c r="C259" s="51" t="s">
        <v>119</v>
      </c>
      <c r="D259" s="56">
        <v>52839.09</v>
      </c>
      <c r="E259" s="56">
        <v>100027</v>
      </c>
      <c r="F259" s="56">
        <v>7774.36</v>
      </c>
      <c r="G259" s="56">
        <v>46608.22</v>
      </c>
      <c r="H259" s="56">
        <v>0</v>
      </c>
      <c r="I259" s="56">
        <f t="shared" si="46"/>
        <v>46608.22</v>
      </c>
      <c r="J259" s="56">
        <f t="shared" si="47"/>
        <v>53418.78</v>
      </c>
      <c r="K259" s="57">
        <f t="shared" si="48"/>
        <v>0.53404360822577901</v>
      </c>
      <c r="L259" s="57">
        <f t="shared" si="49"/>
        <v>-0.92227738510602142</v>
      </c>
      <c r="M259" s="57">
        <f t="shared" si="50"/>
        <v>-6.8087216451558061E-2</v>
      </c>
      <c r="R259" s="53"/>
      <c r="S259" s="53"/>
      <c r="T259" s="53"/>
      <c r="U259" s="53"/>
      <c r="V259" s="53"/>
    </row>
    <row r="260" spans="2:22" s="51" customFormat="1" x14ac:dyDescent="0.2">
      <c r="B260" s="51" t="s">
        <v>130</v>
      </c>
      <c r="C260" s="51" t="s">
        <v>131</v>
      </c>
      <c r="D260" s="56">
        <v>0</v>
      </c>
      <c r="E260" s="56">
        <v>62606.58</v>
      </c>
      <c r="F260" s="56">
        <v>0</v>
      </c>
      <c r="G260" s="56">
        <v>0</v>
      </c>
      <c r="H260" s="56">
        <v>0</v>
      </c>
      <c r="I260" s="56">
        <f t="shared" si="46"/>
        <v>0</v>
      </c>
      <c r="J260" s="56">
        <f t="shared" si="47"/>
        <v>62606.58</v>
      </c>
      <c r="K260" s="57">
        <f t="shared" si="48"/>
        <v>1</v>
      </c>
      <c r="L260" s="57">
        <f t="shared" si="49"/>
        <v>-1</v>
      </c>
      <c r="M260" s="57">
        <f t="shared" si="50"/>
        <v>-1</v>
      </c>
      <c r="R260" s="53"/>
      <c r="S260" s="53"/>
      <c r="T260" s="53"/>
      <c r="U260" s="53"/>
      <c r="V260" s="53"/>
    </row>
    <row r="261" spans="2:22" s="51" customFormat="1" x14ac:dyDescent="0.2">
      <c r="B261" s="51" t="s">
        <v>233</v>
      </c>
      <c r="C261" s="51" t="s">
        <v>234</v>
      </c>
      <c r="D261" s="56">
        <v>537900.48</v>
      </c>
      <c r="E261" s="56">
        <v>757324.74</v>
      </c>
      <c r="F261" s="56">
        <v>97421.52</v>
      </c>
      <c r="G261" s="56">
        <v>531086.71</v>
      </c>
      <c r="H261" s="56">
        <v>0</v>
      </c>
      <c r="I261" s="56">
        <f t="shared" si="46"/>
        <v>531086.71</v>
      </c>
      <c r="J261" s="56">
        <f t="shared" si="47"/>
        <v>226238.03000000003</v>
      </c>
      <c r="K261" s="57">
        <f t="shared" si="48"/>
        <v>0.29873318280873806</v>
      </c>
      <c r="L261" s="57">
        <f t="shared" si="49"/>
        <v>-0.87136096993213241</v>
      </c>
      <c r="M261" s="57">
        <f t="shared" si="50"/>
        <v>0.40253363438252387</v>
      </c>
      <c r="R261" s="53"/>
      <c r="S261" s="53"/>
      <c r="T261" s="53"/>
      <c r="U261" s="53"/>
      <c r="V261" s="53"/>
    </row>
    <row r="262" spans="2:22" s="51" customFormat="1" x14ac:dyDescent="0.2">
      <c r="B262" s="51" t="s">
        <v>132</v>
      </c>
      <c r="C262" s="51" t="s">
        <v>133</v>
      </c>
      <c r="D262" s="56">
        <v>1700000</v>
      </c>
      <c r="E262" s="56">
        <v>2411172.35</v>
      </c>
      <c r="F262" s="56">
        <v>0</v>
      </c>
      <c r="G262" s="56">
        <v>323594.39</v>
      </c>
      <c r="H262" s="56">
        <v>0</v>
      </c>
      <c r="I262" s="56">
        <f t="shared" si="46"/>
        <v>323594.39</v>
      </c>
      <c r="J262" s="56">
        <f t="shared" si="47"/>
        <v>2087577.96</v>
      </c>
      <c r="K262" s="57">
        <f t="shared" si="48"/>
        <v>0.86579375381440482</v>
      </c>
      <c r="L262" s="57">
        <f t="shared" si="49"/>
        <v>-1</v>
      </c>
      <c r="M262" s="57">
        <f t="shared" si="50"/>
        <v>-0.73158750762880964</v>
      </c>
      <c r="R262" s="53"/>
      <c r="S262" s="53"/>
      <c r="T262" s="53"/>
      <c r="U262" s="53"/>
      <c r="V262" s="53"/>
    </row>
    <row r="263" spans="2:22" s="51" customFormat="1" x14ac:dyDescent="0.2">
      <c r="B263" s="51" t="s">
        <v>136</v>
      </c>
      <c r="C263" s="51" t="s">
        <v>137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46"/>
        <v>0</v>
      </c>
      <c r="J263" s="56">
        <f t="shared" si="47"/>
        <v>0</v>
      </c>
      <c r="K263" s="57" t="str">
        <f t="shared" si="48"/>
        <v>NA</v>
      </c>
      <c r="L263" s="57" t="str">
        <f t="shared" si="49"/>
        <v>NA</v>
      </c>
      <c r="M263" s="57" t="str">
        <f t="shared" si="50"/>
        <v>NA</v>
      </c>
      <c r="R263" s="53"/>
      <c r="S263" s="53"/>
      <c r="T263" s="53"/>
      <c r="U263" s="53"/>
      <c r="V263" s="53"/>
    </row>
    <row r="264" spans="2:22" s="51" customFormat="1" x14ac:dyDescent="0.2">
      <c r="B264" s="51" t="s">
        <v>138</v>
      </c>
      <c r="C264" s="51" t="s">
        <v>139</v>
      </c>
      <c r="D264" s="56">
        <v>81000</v>
      </c>
      <c r="E264" s="56">
        <v>201180</v>
      </c>
      <c r="F264" s="56">
        <v>16610</v>
      </c>
      <c r="G264" s="56">
        <v>108500</v>
      </c>
      <c r="H264" s="56">
        <v>0</v>
      </c>
      <c r="I264" s="56">
        <f t="shared" si="46"/>
        <v>108500</v>
      </c>
      <c r="J264" s="56">
        <f t="shared" si="47"/>
        <v>92680</v>
      </c>
      <c r="K264" s="57">
        <f t="shared" si="48"/>
        <v>0.4606819763395964</v>
      </c>
      <c r="L264" s="57">
        <f t="shared" si="49"/>
        <v>-0.91743712098618158</v>
      </c>
      <c r="M264" s="57">
        <f t="shared" si="50"/>
        <v>7.8636047320807242E-2</v>
      </c>
      <c r="R264" s="53"/>
      <c r="S264" s="53"/>
      <c r="T264" s="53"/>
      <c r="U264" s="53"/>
      <c r="V264" s="53"/>
    </row>
    <row r="265" spans="2:22" s="51" customFormat="1" x14ac:dyDescent="0.2">
      <c r="B265" s="51" t="s">
        <v>140</v>
      </c>
      <c r="C265" s="51" t="s">
        <v>141</v>
      </c>
      <c r="D265" s="56">
        <v>0</v>
      </c>
      <c r="E265" s="56">
        <v>0</v>
      </c>
      <c r="F265" s="56">
        <v>1348.85</v>
      </c>
      <c r="G265" s="56">
        <v>4023.57</v>
      </c>
      <c r="H265" s="56">
        <v>0</v>
      </c>
      <c r="I265" s="56">
        <f t="shared" si="46"/>
        <v>4023.57</v>
      </c>
      <c r="J265" s="56">
        <f t="shared" si="47"/>
        <v>-4023.57</v>
      </c>
      <c r="K265" s="57" t="str">
        <f t="shared" si="48"/>
        <v>NA</v>
      </c>
      <c r="L265" s="57" t="str">
        <f t="shared" si="49"/>
        <v>NA</v>
      </c>
      <c r="M265" s="57" t="str">
        <f t="shared" si="50"/>
        <v>NA</v>
      </c>
      <c r="R265" s="53"/>
      <c r="S265" s="53"/>
      <c r="T265" s="53"/>
      <c r="U265" s="53"/>
      <c r="V265" s="53"/>
    </row>
    <row r="266" spans="2:22" s="51" customFormat="1" x14ac:dyDescent="0.2">
      <c r="B266" s="51" t="s">
        <v>142</v>
      </c>
      <c r="C266" s="51" t="s">
        <v>143</v>
      </c>
      <c r="D266" s="56">
        <v>112715.08</v>
      </c>
      <c r="E266" s="56">
        <v>144911.14000000001</v>
      </c>
      <c r="F266" s="56">
        <v>20119.000000000004</v>
      </c>
      <c r="G266" s="56">
        <v>126153.88</v>
      </c>
      <c r="H266" s="56">
        <v>0</v>
      </c>
      <c r="I266" s="56">
        <f t="shared" si="46"/>
        <v>126153.88</v>
      </c>
      <c r="J266" s="56">
        <f t="shared" si="47"/>
        <v>18757.260000000009</v>
      </c>
      <c r="K266" s="57">
        <f t="shared" si="48"/>
        <v>0.12943973803532294</v>
      </c>
      <c r="L266" s="57">
        <f t="shared" si="49"/>
        <v>-0.86116319283665843</v>
      </c>
      <c r="M266" s="57">
        <f t="shared" si="50"/>
        <v>0.74112052392935412</v>
      </c>
      <c r="R266" s="53"/>
      <c r="S266" s="53"/>
      <c r="T266" s="53"/>
      <c r="U266" s="53"/>
      <c r="V266" s="53"/>
    </row>
    <row r="267" spans="2:22" s="51" customFormat="1" x14ac:dyDescent="0.2">
      <c r="B267" s="51" t="s">
        <v>156</v>
      </c>
      <c r="C267" s="51" t="s">
        <v>157</v>
      </c>
      <c r="D267" s="56">
        <v>62034.59</v>
      </c>
      <c r="E267" s="56">
        <v>125573.29000000004</v>
      </c>
      <c r="F267" s="56">
        <v>1291.01</v>
      </c>
      <c r="G267" s="56">
        <v>25832.58</v>
      </c>
      <c r="H267" s="56">
        <v>0</v>
      </c>
      <c r="I267" s="56">
        <f t="shared" si="46"/>
        <v>25832.58</v>
      </c>
      <c r="J267" s="56">
        <f t="shared" si="47"/>
        <v>99740.710000000036</v>
      </c>
      <c r="K267" s="57">
        <f t="shared" si="48"/>
        <v>0.79428284470367871</v>
      </c>
      <c r="L267" s="57">
        <f t="shared" si="49"/>
        <v>-0.98971907162741379</v>
      </c>
      <c r="M267" s="57">
        <f t="shared" si="50"/>
        <v>-0.58856568940735732</v>
      </c>
      <c r="R267" s="53"/>
      <c r="S267" s="53"/>
      <c r="T267" s="53"/>
      <c r="U267" s="53"/>
      <c r="V267" s="53"/>
    </row>
    <row r="268" spans="2:22" s="51" customFormat="1" x14ac:dyDescent="0.2">
      <c r="B268" s="51" t="s">
        <v>158</v>
      </c>
      <c r="C268" s="51" t="s">
        <v>159</v>
      </c>
      <c r="D268" s="56">
        <v>26148145</v>
      </c>
      <c r="E268" s="56">
        <v>513436.57</v>
      </c>
      <c r="F268" s="56">
        <v>0</v>
      </c>
      <c r="G268" s="56">
        <v>14203</v>
      </c>
      <c r="H268" s="56">
        <v>0</v>
      </c>
      <c r="I268" s="56">
        <f t="shared" si="46"/>
        <v>14203</v>
      </c>
      <c r="J268" s="56">
        <f t="shared" si="47"/>
        <v>499233.57</v>
      </c>
      <c r="K268" s="57">
        <f t="shared" si="48"/>
        <v>0.97233738142181814</v>
      </c>
      <c r="L268" s="57">
        <f t="shared" si="49"/>
        <v>-1</v>
      </c>
      <c r="M268" s="57">
        <f t="shared" si="50"/>
        <v>-0.94467476284363616</v>
      </c>
      <c r="R268" s="53"/>
      <c r="S268" s="53"/>
      <c r="T268" s="53"/>
      <c r="U268" s="53"/>
      <c r="V268" s="53"/>
    </row>
    <row r="269" spans="2:22" s="51" customFormat="1" x14ac:dyDescent="0.2">
      <c r="B269" s="51" t="s">
        <v>452</v>
      </c>
      <c r="C269" s="51" t="s">
        <v>453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46"/>
        <v>0</v>
      </c>
      <c r="J269" s="56">
        <f t="shared" si="47"/>
        <v>0</v>
      </c>
      <c r="K269" s="57" t="str">
        <f t="shared" si="48"/>
        <v>NA</v>
      </c>
      <c r="L269" s="57" t="str">
        <f t="shared" si="49"/>
        <v>NA</v>
      </c>
      <c r="M269" s="57" t="str">
        <f t="shared" si="50"/>
        <v>NA</v>
      </c>
      <c r="R269" s="53"/>
      <c r="S269" s="53"/>
      <c r="T269" s="53"/>
      <c r="U269" s="53"/>
      <c r="V269" s="53"/>
    </row>
    <row r="270" spans="2:22" s="51" customFormat="1" x14ac:dyDescent="0.2">
      <c r="B270" s="51" t="s">
        <v>170</v>
      </c>
      <c r="C270" s="51" t="s">
        <v>171</v>
      </c>
      <c r="D270" s="56">
        <v>1650</v>
      </c>
      <c r="E270" s="56">
        <v>3750</v>
      </c>
      <c r="F270" s="56">
        <v>0</v>
      </c>
      <c r="G270" s="56">
        <v>3675</v>
      </c>
      <c r="H270" s="56">
        <v>1438.18</v>
      </c>
      <c r="I270" s="56">
        <f t="shared" si="46"/>
        <v>5113.18</v>
      </c>
      <c r="J270" s="56">
        <f t="shared" si="47"/>
        <v>-1363.1800000000003</v>
      </c>
      <c r="K270" s="57">
        <f t="shared" si="48"/>
        <v>-0.36351466666666676</v>
      </c>
      <c r="L270" s="57">
        <f t="shared" si="49"/>
        <v>-1</v>
      </c>
      <c r="M270" s="57">
        <f t="shared" si="50"/>
        <v>0.96</v>
      </c>
      <c r="R270" s="53"/>
      <c r="S270" s="53"/>
      <c r="T270" s="53"/>
      <c r="U270" s="53"/>
      <c r="V270" s="53"/>
    </row>
    <row r="271" spans="2:22" s="51" customFormat="1" x14ac:dyDescent="0.2">
      <c r="B271" s="51" t="s">
        <v>174</v>
      </c>
      <c r="C271" s="51" t="s">
        <v>175</v>
      </c>
      <c r="D271" s="56">
        <v>275433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46"/>
        <v>0</v>
      </c>
      <c r="J271" s="56">
        <f t="shared" si="47"/>
        <v>0</v>
      </c>
      <c r="K271" s="57" t="str">
        <f t="shared" si="48"/>
        <v>NA</v>
      </c>
      <c r="L271" s="57" t="str">
        <f t="shared" si="49"/>
        <v>NA</v>
      </c>
      <c r="M271" s="57" t="str">
        <f t="shared" si="50"/>
        <v>NA</v>
      </c>
      <c r="R271" s="53"/>
      <c r="S271" s="53"/>
      <c r="T271" s="53"/>
      <c r="U271" s="53"/>
      <c r="V271" s="53"/>
    </row>
    <row r="272" spans="2:22" s="51" customFormat="1" x14ac:dyDescent="0.2">
      <c r="B272" s="51" t="s">
        <v>180</v>
      </c>
      <c r="C272" s="51" t="s">
        <v>181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f t="shared" si="46"/>
        <v>0</v>
      </c>
      <c r="J272" s="56">
        <f t="shared" si="47"/>
        <v>0</v>
      </c>
      <c r="K272" s="57" t="str">
        <f t="shared" si="48"/>
        <v>NA</v>
      </c>
      <c r="L272" s="57" t="str">
        <f t="shared" si="49"/>
        <v>NA</v>
      </c>
      <c r="M272" s="57" t="str">
        <f t="shared" si="50"/>
        <v>NA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184</v>
      </c>
      <c r="C273" s="51" t="s">
        <v>185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46"/>
        <v>0</v>
      </c>
      <c r="J273" s="56">
        <f t="shared" si="47"/>
        <v>0</v>
      </c>
      <c r="K273" s="57" t="str">
        <f t="shared" si="48"/>
        <v>NA</v>
      </c>
      <c r="L273" s="57" t="str">
        <f t="shared" si="49"/>
        <v>NA</v>
      </c>
      <c r="M273" s="57" t="str">
        <f t="shared" si="50"/>
        <v>NA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186</v>
      </c>
      <c r="C274" s="51" t="s">
        <v>187</v>
      </c>
      <c r="D274" s="56">
        <v>16490.66</v>
      </c>
      <c r="E274" s="56">
        <v>14390.66</v>
      </c>
      <c r="F274" s="56">
        <v>0</v>
      </c>
      <c r="G274" s="56">
        <v>0</v>
      </c>
      <c r="H274" s="56">
        <v>581.86</v>
      </c>
      <c r="I274" s="56">
        <f t="shared" si="46"/>
        <v>581.86</v>
      </c>
      <c r="J274" s="56">
        <f t="shared" si="47"/>
        <v>13808.8</v>
      </c>
      <c r="K274" s="57">
        <f t="shared" si="48"/>
        <v>0.9595668301523349</v>
      </c>
      <c r="L274" s="57">
        <f t="shared" si="49"/>
        <v>-1</v>
      </c>
      <c r="M274" s="57">
        <f t="shared" si="50"/>
        <v>-1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189</v>
      </c>
      <c r="C275" s="51" t="s">
        <v>190</v>
      </c>
      <c r="D275" s="56">
        <v>845000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6"/>
        <v>0</v>
      </c>
      <c r="J275" s="56">
        <f t="shared" si="47"/>
        <v>0</v>
      </c>
      <c r="K275" s="57" t="str">
        <f t="shared" si="48"/>
        <v>NA</v>
      </c>
      <c r="L275" s="57" t="str">
        <f t="shared" si="49"/>
        <v>NA</v>
      </c>
      <c r="M275" s="57" t="str">
        <f t="shared" si="50"/>
        <v>NA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191</v>
      </c>
      <c r="C276" s="51" t="s">
        <v>192</v>
      </c>
      <c r="D276" s="56">
        <v>1396752.5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6"/>
        <v>0</v>
      </c>
      <c r="J276" s="56">
        <f t="shared" si="47"/>
        <v>0</v>
      </c>
      <c r="K276" s="57" t="str">
        <f t="shared" si="48"/>
        <v>NA</v>
      </c>
      <c r="L276" s="57" t="str">
        <f t="shared" si="49"/>
        <v>NA</v>
      </c>
      <c r="M276" s="57" t="str">
        <f t="shared" si="50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193</v>
      </c>
      <c r="C277" s="51" t="s">
        <v>194</v>
      </c>
      <c r="D277" s="56">
        <v>3620</v>
      </c>
      <c r="E277" s="56">
        <v>3620</v>
      </c>
      <c r="F277" s="56">
        <v>0</v>
      </c>
      <c r="G277" s="56">
        <v>0</v>
      </c>
      <c r="H277" s="56">
        <v>0</v>
      </c>
      <c r="I277" s="56">
        <f t="shared" si="46"/>
        <v>0</v>
      </c>
      <c r="J277" s="56">
        <f t="shared" si="47"/>
        <v>3620</v>
      </c>
      <c r="K277" s="57">
        <f t="shared" si="48"/>
        <v>1</v>
      </c>
      <c r="L277" s="57">
        <f t="shared" si="49"/>
        <v>-1</v>
      </c>
      <c r="M277" s="57">
        <f t="shared" si="50"/>
        <v>-1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197</v>
      </c>
      <c r="C278" s="51" t="s">
        <v>198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46"/>
        <v>0</v>
      </c>
      <c r="J278" s="56">
        <f t="shared" si="47"/>
        <v>0</v>
      </c>
      <c r="K278" s="57" t="str">
        <f t="shared" si="48"/>
        <v>NA</v>
      </c>
      <c r="L278" s="57" t="str">
        <f t="shared" si="49"/>
        <v>NA</v>
      </c>
      <c r="M278" s="57" t="str">
        <f t="shared" si="50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215</v>
      </c>
      <c r="C279" s="51" t="s">
        <v>216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6"/>
        <v>0</v>
      </c>
      <c r="J279" s="56">
        <f t="shared" si="47"/>
        <v>0</v>
      </c>
      <c r="K279" s="57" t="str">
        <f t="shared" si="48"/>
        <v>NA</v>
      </c>
      <c r="L279" s="57" t="str">
        <f t="shared" si="49"/>
        <v>NA</v>
      </c>
      <c r="M279" s="57" t="str">
        <f t="shared" si="50"/>
        <v>NA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454</v>
      </c>
      <c r="C280" s="51" t="s">
        <v>455</v>
      </c>
      <c r="D280" s="56">
        <v>21085705.280000001</v>
      </c>
      <c r="E280" s="56">
        <v>46193745.480000004</v>
      </c>
      <c r="F280" s="56">
        <v>0</v>
      </c>
      <c r="G280" s="56">
        <v>4223728.3600000003</v>
      </c>
      <c r="H280" s="56">
        <v>0</v>
      </c>
      <c r="I280" s="56">
        <f t="shared" si="46"/>
        <v>4223728.3600000003</v>
      </c>
      <c r="J280" s="56">
        <f t="shared" si="47"/>
        <v>41970017.120000005</v>
      </c>
      <c r="K280" s="57">
        <f t="shared" si="48"/>
        <v>0.9085649298165549</v>
      </c>
      <c r="L280" s="57">
        <f t="shared" si="49"/>
        <v>-1</v>
      </c>
      <c r="M280" s="57">
        <f t="shared" si="50"/>
        <v>-0.8171298596331098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217</v>
      </c>
      <c r="C281" s="51" t="s">
        <v>218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46"/>
        <v>0</v>
      </c>
      <c r="J281" s="56">
        <f t="shared" si="47"/>
        <v>0</v>
      </c>
      <c r="K281" s="57" t="str">
        <f t="shared" si="48"/>
        <v>NA</v>
      </c>
      <c r="L281" s="57" t="str">
        <f t="shared" si="49"/>
        <v>NA</v>
      </c>
      <c r="M281" s="57" t="str">
        <f t="shared" si="50"/>
        <v>NA</v>
      </c>
      <c r="R281" s="53"/>
      <c r="S281" s="53"/>
      <c r="T281" s="53"/>
      <c r="U281" s="53"/>
      <c r="V281" s="53"/>
    </row>
    <row r="282" spans="1:22" s="51" customFormat="1" x14ac:dyDescent="0.2">
      <c r="A282" s="63" t="s">
        <v>298</v>
      </c>
      <c r="B282" s="63"/>
      <c r="C282" s="63"/>
      <c r="D282" s="64">
        <v>52319285.68</v>
      </c>
      <c r="E282" s="64">
        <v>50531737.810000002</v>
      </c>
      <c r="F282" s="64">
        <v>144564.74000000002</v>
      </c>
      <c r="G282" s="64">
        <v>5407405.7100000009</v>
      </c>
      <c r="H282" s="64">
        <v>2020.04</v>
      </c>
      <c r="I282" s="64">
        <f t="shared" si="46"/>
        <v>5409425.7500000009</v>
      </c>
      <c r="J282" s="64">
        <f t="shared" si="47"/>
        <v>45122312.060000002</v>
      </c>
      <c r="K282" s="65">
        <f t="shared" si="48"/>
        <v>0.89294993632834252</v>
      </c>
      <c r="L282" s="65">
        <f t="shared" si="49"/>
        <v>-0.997139129856496</v>
      </c>
      <c r="M282" s="65">
        <f t="shared" si="50"/>
        <v>-0.78597982399370803</v>
      </c>
      <c r="R282" s="53"/>
      <c r="S282" s="53"/>
      <c r="T282" s="53"/>
      <c r="U282" s="53"/>
      <c r="V282" s="53"/>
    </row>
    <row r="283" spans="1:22" s="51" customFormat="1" x14ac:dyDescent="0.2">
      <c r="A283" s="51" t="s">
        <v>299</v>
      </c>
      <c r="B283" s="51" t="s">
        <v>105</v>
      </c>
      <c r="C283" s="51" t="s">
        <v>104</v>
      </c>
      <c r="D283" s="56">
        <v>0</v>
      </c>
      <c r="E283" s="56">
        <v>0</v>
      </c>
      <c r="F283" s="56">
        <v>320</v>
      </c>
      <c r="G283" s="56">
        <v>10031.299999999999</v>
      </c>
      <c r="H283" s="56">
        <v>0</v>
      </c>
      <c r="I283" s="56">
        <f t="shared" si="46"/>
        <v>10031.299999999999</v>
      </c>
      <c r="J283" s="56">
        <f t="shared" si="47"/>
        <v>-10031.299999999999</v>
      </c>
      <c r="K283" s="57" t="str">
        <f t="shared" si="48"/>
        <v>NA</v>
      </c>
      <c r="L283" s="57" t="str">
        <f t="shared" si="49"/>
        <v>NA</v>
      </c>
      <c r="M283" s="57" t="str">
        <f t="shared" si="50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114</v>
      </c>
      <c r="C284" s="51" t="s">
        <v>115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6"/>
        <v>0</v>
      </c>
      <c r="J284" s="56">
        <f t="shared" si="47"/>
        <v>0</v>
      </c>
      <c r="K284" s="57" t="str">
        <f t="shared" si="48"/>
        <v>NA</v>
      </c>
      <c r="L284" s="57" t="str">
        <f t="shared" si="49"/>
        <v>NA</v>
      </c>
      <c r="M284" s="57" t="str">
        <f t="shared" si="50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300</v>
      </c>
      <c r="C285" s="51" t="s">
        <v>301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46"/>
        <v>0</v>
      </c>
      <c r="J285" s="56">
        <f t="shared" si="47"/>
        <v>0</v>
      </c>
      <c r="K285" s="57" t="str">
        <f t="shared" si="48"/>
        <v>NA</v>
      </c>
      <c r="L285" s="57" t="str">
        <f t="shared" si="49"/>
        <v>NA</v>
      </c>
      <c r="M285" s="57" t="str">
        <f t="shared" si="50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118</v>
      </c>
      <c r="C286" s="51" t="s">
        <v>119</v>
      </c>
      <c r="D286" s="56">
        <v>160790.86000000002</v>
      </c>
      <c r="E286" s="56">
        <v>139079</v>
      </c>
      <c r="F286" s="56">
        <v>15122.26</v>
      </c>
      <c r="G286" s="56">
        <v>77478.7</v>
      </c>
      <c r="H286" s="56">
        <v>0</v>
      </c>
      <c r="I286" s="56">
        <f t="shared" si="46"/>
        <v>77478.7</v>
      </c>
      <c r="J286" s="56">
        <f t="shared" si="47"/>
        <v>61600.3</v>
      </c>
      <c r="K286" s="57">
        <f t="shared" si="48"/>
        <v>0.44291589672056891</v>
      </c>
      <c r="L286" s="57">
        <f t="shared" si="49"/>
        <v>-0.89126855959562556</v>
      </c>
      <c r="M286" s="57">
        <f t="shared" si="50"/>
        <v>0.11416820655886219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306</v>
      </c>
      <c r="C287" s="51" t="s">
        <v>307</v>
      </c>
      <c r="D287" s="56">
        <v>0</v>
      </c>
      <c r="E287" s="56">
        <v>0</v>
      </c>
      <c r="F287" s="56">
        <v>15300.58</v>
      </c>
      <c r="G287" s="56">
        <v>104686.48</v>
      </c>
      <c r="H287" s="56">
        <v>0</v>
      </c>
      <c r="I287" s="56">
        <f t="shared" si="46"/>
        <v>104686.48</v>
      </c>
      <c r="J287" s="56">
        <f t="shared" si="47"/>
        <v>-104686.48</v>
      </c>
      <c r="K287" s="57" t="str">
        <f t="shared" si="48"/>
        <v>NA</v>
      </c>
      <c r="L287" s="57" t="str">
        <f t="shared" si="49"/>
        <v>NA</v>
      </c>
      <c r="M287" s="57" t="str">
        <f t="shared" si="50"/>
        <v>NA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130</v>
      </c>
      <c r="C288" s="51" t="s">
        <v>131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36"/>
        <v>0</v>
      </c>
      <c r="J288" s="56">
        <f t="shared" si="37"/>
        <v>0</v>
      </c>
      <c r="K288" s="57" t="str">
        <f t="shared" si="38"/>
        <v>NA</v>
      </c>
      <c r="L288" s="57" t="str">
        <f t="shared" si="39"/>
        <v>NA</v>
      </c>
      <c r="M288" s="57" t="str">
        <f t="shared" si="4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132</v>
      </c>
      <c r="C289" s="51" t="s">
        <v>133</v>
      </c>
      <c r="D289" s="56">
        <v>1500000</v>
      </c>
      <c r="E289" s="56">
        <v>5477143.0599999968</v>
      </c>
      <c r="F289" s="56">
        <v>0</v>
      </c>
      <c r="G289" s="56">
        <v>1479822.07</v>
      </c>
      <c r="H289" s="56">
        <v>0</v>
      </c>
      <c r="I289" s="56">
        <f t="shared" si="36"/>
        <v>1479822.07</v>
      </c>
      <c r="J289" s="56">
        <f t="shared" si="37"/>
        <v>3997320.9899999965</v>
      </c>
      <c r="K289" s="57">
        <f t="shared" si="38"/>
        <v>0.72981862007453191</v>
      </c>
      <c r="L289" s="57">
        <f t="shared" si="39"/>
        <v>-1</v>
      </c>
      <c r="M289" s="57">
        <f t="shared" si="40"/>
        <v>-0.45963724014906382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138</v>
      </c>
      <c r="C290" s="51" t="s">
        <v>139</v>
      </c>
      <c r="D290" s="56">
        <v>54000</v>
      </c>
      <c r="E290" s="56">
        <v>60600</v>
      </c>
      <c r="F290" s="56">
        <v>8365</v>
      </c>
      <c r="G290" s="56">
        <v>31990</v>
      </c>
      <c r="H290" s="56">
        <v>0</v>
      </c>
      <c r="I290" s="56">
        <f t="shared" si="36"/>
        <v>31990</v>
      </c>
      <c r="J290" s="56">
        <f t="shared" si="37"/>
        <v>28610</v>
      </c>
      <c r="K290" s="57">
        <f t="shared" si="38"/>
        <v>0.47211221122112212</v>
      </c>
      <c r="L290" s="57">
        <f t="shared" si="39"/>
        <v>-0.86196369636963699</v>
      </c>
      <c r="M290" s="57">
        <f t="shared" si="40"/>
        <v>5.5775577557755779E-2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140</v>
      </c>
      <c r="C291" s="51" t="s">
        <v>141</v>
      </c>
      <c r="D291" s="56">
        <v>0</v>
      </c>
      <c r="E291" s="56">
        <v>0</v>
      </c>
      <c r="F291" s="56">
        <v>302.63</v>
      </c>
      <c r="G291" s="56">
        <v>912.12999999999988</v>
      </c>
      <c r="H291" s="56">
        <v>0</v>
      </c>
      <c r="I291" s="56">
        <f t="shared" si="36"/>
        <v>912.12999999999988</v>
      </c>
      <c r="J291" s="56">
        <f t="shared" si="37"/>
        <v>-912.12999999999988</v>
      </c>
      <c r="K291" s="57" t="str">
        <f t="shared" si="38"/>
        <v>NA</v>
      </c>
      <c r="L291" s="57" t="str">
        <f t="shared" si="39"/>
        <v>NA</v>
      </c>
      <c r="M291" s="57" t="str">
        <f t="shared" si="40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142</v>
      </c>
      <c r="C292" s="51" t="s">
        <v>143</v>
      </c>
      <c r="D292" s="56">
        <v>32126.01</v>
      </c>
      <c r="E292" s="56">
        <v>21960</v>
      </c>
      <c r="F292" s="56">
        <v>5579</v>
      </c>
      <c r="G292" s="56">
        <v>27525.48</v>
      </c>
      <c r="H292" s="56">
        <v>0</v>
      </c>
      <c r="I292" s="56">
        <f t="shared" si="36"/>
        <v>27525.48</v>
      </c>
      <c r="J292" s="56">
        <f t="shared" si="37"/>
        <v>-5565.48</v>
      </c>
      <c r="K292" s="57">
        <f t="shared" si="38"/>
        <v>-0.25343715846994536</v>
      </c>
      <c r="L292" s="57">
        <f t="shared" si="39"/>
        <v>-0.74594717668488164</v>
      </c>
      <c r="M292" s="57">
        <f t="shared" si="40"/>
        <v>1.5068743169398906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156</v>
      </c>
      <c r="C293" s="51" t="s">
        <v>157</v>
      </c>
      <c r="D293" s="56">
        <v>44010.95</v>
      </c>
      <c r="E293" s="56">
        <v>149269.86000000002</v>
      </c>
      <c r="F293" s="56">
        <v>1035.95</v>
      </c>
      <c r="G293" s="56">
        <v>44393.42</v>
      </c>
      <c r="H293" s="56">
        <v>0</v>
      </c>
      <c r="I293" s="56">
        <f t="shared" si="36"/>
        <v>44393.42</v>
      </c>
      <c r="J293" s="56">
        <f t="shared" si="37"/>
        <v>104876.44000000002</v>
      </c>
      <c r="K293" s="57">
        <f t="shared" si="38"/>
        <v>0.70259622404683708</v>
      </c>
      <c r="L293" s="57">
        <f t="shared" si="39"/>
        <v>-0.99305988496271114</v>
      </c>
      <c r="M293" s="57">
        <f t="shared" si="40"/>
        <v>-0.40519244809367416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158</v>
      </c>
      <c r="C294" s="51" t="s">
        <v>159</v>
      </c>
      <c r="D294" s="56">
        <v>26152645</v>
      </c>
      <c r="E294" s="56">
        <v>501780.54</v>
      </c>
      <c r="F294" s="56">
        <v>0</v>
      </c>
      <c r="G294" s="56">
        <v>17000</v>
      </c>
      <c r="H294" s="56">
        <v>0</v>
      </c>
      <c r="I294" s="56">
        <f t="shared" si="36"/>
        <v>17000</v>
      </c>
      <c r="J294" s="56">
        <f t="shared" si="37"/>
        <v>484780.54</v>
      </c>
      <c r="K294" s="57">
        <f t="shared" si="38"/>
        <v>0.9661206470860747</v>
      </c>
      <c r="L294" s="57">
        <f t="shared" si="39"/>
        <v>-1</v>
      </c>
      <c r="M294" s="57">
        <f t="shared" si="40"/>
        <v>-0.9322412941721494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172</v>
      </c>
      <c r="C295" s="51" t="s">
        <v>173</v>
      </c>
      <c r="D295" s="56">
        <v>0</v>
      </c>
      <c r="E295" s="56">
        <v>0</v>
      </c>
      <c r="F295" s="56">
        <v>0</v>
      </c>
      <c r="G295" s="56">
        <v>96.33</v>
      </c>
      <c r="H295" s="56">
        <v>0</v>
      </c>
      <c r="I295" s="56">
        <f t="shared" si="36"/>
        <v>96.33</v>
      </c>
      <c r="J295" s="56">
        <f t="shared" si="37"/>
        <v>-96.33</v>
      </c>
      <c r="K295" s="57" t="str">
        <f t="shared" si="38"/>
        <v>NA</v>
      </c>
      <c r="L295" s="57" t="str">
        <f t="shared" si="39"/>
        <v>NA</v>
      </c>
      <c r="M295" s="57" t="str">
        <f t="shared" si="40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180</v>
      </c>
      <c r="C296" s="51" t="s">
        <v>181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36"/>
        <v>0</v>
      </c>
      <c r="J296" s="56">
        <f t="shared" si="37"/>
        <v>0</v>
      </c>
      <c r="K296" s="57" t="str">
        <f t="shared" si="38"/>
        <v>NA</v>
      </c>
      <c r="L296" s="57" t="str">
        <f t="shared" si="39"/>
        <v>NA</v>
      </c>
      <c r="M296" s="57" t="str">
        <f t="shared" si="40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184</v>
      </c>
      <c r="C297" s="51" t="s">
        <v>185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36"/>
        <v>0</v>
      </c>
      <c r="J297" s="56">
        <f t="shared" si="37"/>
        <v>0</v>
      </c>
      <c r="K297" s="57" t="str">
        <f t="shared" si="38"/>
        <v>NA</v>
      </c>
      <c r="L297" s="57" t="str">
        <f t="shared" si="39"/>
        <v>NA</v>
      </c>
      <c r="M297" s="57" t="str">
        <f t="shared" si="4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186</v>
      </c>
      <c r="C298" s="51" t="s">
        <v>187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36"/>
        <v>0</v>
      </c>
      <c r="J298" s="56">
        <f t="shared" si="37"/>
        <v>0</v>
      </c>
      <c r="K298" s="57" t="str">
        <f t="shared" si="38"/>
        <v>NA</v>
      </c>
      <c r="L298" s="57" t="str">
        <f t="shared" si="39"/>
        <v>NA</v>
      </c>
      <c r="M298" s="57" t="str">
        <f t="shared" si="40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191</v>
      </c>
      <c r="C299" s="51" t="s">
        <v>192</v>
      </c>
      <c r="D299" s="56">
        <v>15250</v>
      </c>
      <c r="E299" s="56">
        <v>15250</v>
      </c>
      <c r="F299" s="56">
        <v>0</v>
      </c>
      <c r="G299" s="56">
        <v>0</v>
      </c>
      <c r="H299" s="56">
        <v>0</v>
      </c>
      <c r="I299" s="56">
        <f t="shared" si="36"/>
        <v>0</v>
      </c>
      <c r="J299" s="56">
        <f t="shared" si="37"/>
        <v>15250</v>
      </c>
      <c r="K299" s="57">
        <f t="shared" si="38"/>
        <v>1</v>
      </c>
      <c r="L299" s="57">
        <f t="shared" si="39"/>
        <v>-1</v>
      </c>
      <c r="M299" s="57">
        <f t="shared" si="40"/>
        <v>-1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193</v>
      </c>
      <c r="C300" s="51" t="s">
        <v>194</v>
      </c>
      <c r="D300" s="56">
        <v>0</v>
      </c>
      <c r="E300" s="56">
        <v>5000</v>
      </c>
      <c r="F300" s="56">
        <v>0</v>
      </c>
      <c r="G300" s="56">
        <v>0</v>
      </c>
      <c r="H300" s="56">
        <v>0</v>
      </c>
      <c r="I300" s="56">
        <f t="shared" si="36"/>
        <v>0</v>
      </c>
      <c r="J300" s="56">
        <f t="shared" si="37"/>
        <v>5000</v>
      </c>
      <c r="K300" s="57">
        <f t="shared" si="38"/>
        <v>1</v>
      </c>
      <c r="L300" s="57">
        <f t="shared" si="39"/>
        <v>-1</v>
      </c>
      <c r="M300" s="57">
        <f t="shared" si="40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211</v>
      </c>
      <c r="C301" s="51" t="s">
        <v>212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36"/>
        <v>0</v>
      </c>
      <c r="J301" s="56">
        <f t="shared" si="37"/>
        <v>0</v>
      </c>
      <c r="K301" s="57" t="str">
        <f t="shared" si="38"/>
        <v>NA</v>
      </c>
      <c r="L301" s="57" t="str">
        <f t="shared" si="39"/>
        <v>NA</v>
      </c>
      <c r="M301" s="57" t="str">
        <f t="shared" si="40"/>
        <v>NA</v>
      </c>
      <c r="R301" s="53"/>
      <c r="S301" s="53"/>
      <c r="T301" s="53"/>
      <c r="U301" s="53"/>
      <c r="V301" s="53"/>
    </row>
    <row r="302" spans="1:22" s="51" customFormat="1" x14ac:dyDescent="0.2">
      <c r="A302" s="63" t="s">
        <v>304</v>
      </c>
      <c r="B302" s="63"/>
      <c r="C302" s="63"/>
      <c r="D302" s="64">
        <v>27958822.82</v>
      </c>
      <c r="E302" s="64">
        <v>6370082.4599999972</v>
      </c>
      <c r="F302" s="64">
        <v>46025.419999999991</v>
      </c>
      <c r="G302" s="64">
        <v>1793935.91</v>
      </c>
      <c r="H302" s="64">
        <v>0</v>
      </c>
      <c r="I302" s="64">
        <f t="shared" si="36"/>
        <v>1793935.91</v>
      </c>
      <c r="J302" s="64">
        <f t="shared" si="37"/>
        <v>4576146.549999997</v>
      </c>
      <c r="K302" s="65">
        <f t="shared" si="38"/>
        <v>0.71838105373599814</v>
      </c>
      <c r="L302" s="65">
        <f t="shared" si="39"/>
        <v>-0.99277475287188044</v>
      </c>
      <c r="M302" s="65">
        <f t="shared" si="40"/>
        <v>-0.43676210747199629</v>
      </c>
      <c r="R302" s="53"/>
      <c r="S302" s="53"/>
      <c r="T302" s="53"/>
      <c r="U302" s="53"/>
      <c r="V302" s="53"/>
    </row>
    <row r="303" spans="1:22" s="51" customFormat="1" x14ac:dyDescent="0.2">
      <c r="A303" s="51" t="s">
        <v>305</v>
      </c>
      <c r="B303" s="51" t="s">
        <v>118</v>
      </c>
      <c r="C303" s="51" t="s">
        <v>119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36"/>
        <v>0</v>
      </c>
      <c r="J303" s="56">
        <f t="shared" si="37"/>
        <v>0</v>
      </c>
      <c r="K303" s="57" t="str">
        <f t="shared" si="38"/>
        <v>NA</v>
      </c>
      <c r="L303" s="57" t="str">
        <f t="shared" si="39"/>
        <v>NA</v>
      </c>
      <c r="M303" s="57" t="str">
        <f t="shared" si="4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306</v>
      </c>
      <c r="C304" s="51" t="s">
        <v>307</v>
      </c>
      <c r="D304" s="56">
        <v>0</v>
      </c>
      <c r="E304" s="56">
        <v>0</v>
      </c>
      <c r="F304" s="56">
        <v>0</v>
      </c>
      <c r="G304" s="56">
        <v>37537.660000000003</v>
      </c>
      <c r="H304" s="56">
        <v>0</v>
      </c>
      <c r="I304" s="56">
        <f t="shared" si="36"/>
        <v>37537.660000000003</v>
      </c>
      <c r="J304" s="56">
        <f t="shared" si="37"/>
        <v>-37537.660000000003</v>
      </c>
      <c r="K304" s="57" t="str">
        <f t="shared" si="38"/>
        <v>NA</v>
      </c>
      <c r="L304" s="57" t="str">
        <f t="shared" si="39"/>
        <v>NA</v>
      </c>
      <c r="M304" s="57" t="str">
        <f t="shared" si="40"/>
        <v>NA</v>
      </c>
      <c r="R304" s="53"/>
      <c r="S304" s="53"/>
      <c r="T304" s="53"/>
      <c r="U304" s="53"/>
      <c r="V304" s="53"/>
    </row>
    <row r="305" spans="2:22" s="51" customFormat="1" x14ac:dyDescent="0.2">
      <c r="B305" s="51" t="s">
        <v>308</v>
      </c>
      <c r="C305" s="51" t="s">
        <v>309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36"/>
        <v>0</v>
      </c>
      <c r="J305" s="56">
        <f t="shared" si="37"/>
        <v>0</v>
      </c>
      <c r="K305" s="57" t="str">
        <f t="shared" si="38"/>
        <v>NA</v>
      </c>
      <c r="L305" s="57" t="str">
        <f t="shared" si="39"/>
        <v>NA</v>
      </c>
      <c r="M305" s="57" t="str">
        <f t="shared" si="40"/>
        <v>NA</v>
      </c>
      <c r="R305" s="53"/>
      <c r="S305" s="53"/>
      <c r="T305" s="53"/>
      <c r="U305" s="53"/>
      <c r="V305" s="53"/>
    </row>
    <row r="306" spans="2:22" s="51" customFormat="1" x14ac:dyDescent="0.2">
      <c r="B306" s="51" t="s">
        <v>130</v>
      </c>
      <c r="C306" s="51" t="s">
        <v>131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36"/>
        <v>0</v>
      </c>
      <c r="J306" s="56">
        <f t="shared" si="37"/>
        <v>0</v>
      </c>
      <c r="K306" s="57" t="str">
        <f t="shared" si="38"/>
        <v>NA</v>
      </c>
      <c r="L306" s="57" t="str">
        <f t="shared" si="39"/>
        <v>NA</v>
      </c>
      <c r="M306" s="57" t="str">
        <f t="shared" si="40"/>
        <v>NA</v>
      </c>
      <c r="R306" s="53"/>
      <c r="S306" s="53"/>
      <c r="T306" s="53"/>
      <c r="U306" s="53"/>
      <c r="V306" s="53"/>
    </row>
    <row r="307" spans="2:22" s="51" customFormat="1" x14ac:dyDescent="0.2">
      <c r="B307" s="51" t="s">
        <v>233</v>
      </c>
      <c r="C307" s="51" t="s">
        <v>234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36"/>
        <v>0</v>
      </c>
      <c r="J307" s="56">
        <f t="shared" si="37"/>
        <v>0</v>
      </c>
      <c r="K307" s="57" t="str">
        <f t="shared" si="38"/>
        <v>NA</v>
      </c>
      <c r="L307" s="57" t="str">
        <f t="shared" si="39"/>
        <v>NA</v>
      </c>
      <c r="M307" s="57" t="str">
        <f t="shared" si="40"/>
        <v>NA</v>
      </c>
      <c r="R307" s="53"/>
      <c r="S307" s="53"/>
      <c r="T307" s="53"/>
      <c r="U307" s="53"/>
      <c r="V307" s="53"/>
    </row>
    <row r="308" spans="2:22" s="51" customFormat="1" x14ac:dyDescent="0.2">
      <c r="B308" s="51" t="s">
        <v>132</v>
      </c>
      <c r="C308" s="51" t="s">
        <v>133</v>
      </c>
      <c r="D308" s="56">
        <v>0</v>
      </c>
      <c r="E308" s="56">
        <v>0</v>
      </c>
      <c r="F308" s="56">
        <v>0</v>
      </c>
      <c r="G308" s="56">
        <v>172000</v>
      </c>
      <c r="H308" s="56">
        <v>0</v>
      </c>
      <c r="I308" s="56">
        <f t="shared" si="36"/>
        <v>172000</v>
      </c>
      <c r="J308" s="56">
        <f t="shared" si="37"/>
        <v>-172000</v>
      </c>
      <c r="K308" s="57" t="str">
        <f t="shared" si="38"/>
        <v>NA</v>
      </c>
      <c r="L308" s="57" t="str">
        <f t="shared" si="39"/>
        <v>NA</v>
      </c>
      <c r="M308" s="57" t="str">
        <f t="shared" si="40"/>
        <v>NA</v>
      </c>
      <c r="R308" s="53"/>
      <c r="S308" s="53"/>
      <c r="T308" s="53"/>
      <c r="U308" s="53"/>
      <c r="V308" s="53"/>
    </row>
    <row r="309" spans="2:22" s="51" customFormat="1" x14ac:dyDescent="0.2">
      <c r="B309" s="51" t="s">
        <v>138</v>
      </c>
      <c r="C309" s="51" t="s">
        <v>139</v>
      </c>
      <c r="D309" s="56">
        <v>0</v>
      </c>
      <c r="E309" s="56">
        <v>0</v>
      </c>
      <c r="F309" s="56">
        <v>0</v>
      </c>
      <c r="G309" s="56">
        <v>1784.01</v>
      </c>
      <c r="H309" s="56">
        <v>0</v>
      </c>
      <c r="I309" s="56">
        <f t="shared" si="36"/>
        <v>1784.01</v>
      </c>
      <c r="J309" s="56">
        <f t="shared" si="37"/>
        <v>-1784.01</v>
      </c>
      <c r="K309" s="57" t="str">
        <f t="shared" si="38"/>
        <v>NA</v>
      </c>
      <c r="L309" s="57" t="str">
        <f t="shared" si="39"/>
        <v>NA</v>
      </c>
      <c r="M309" s="57" t="str">
        <f t="shared" si="40"/>
        <v>NA</v>
      </c>
      <c r="R309" s="53"/>
      <c r="S309" s="53"/>
      <c r="T309" s="53"/>
      <c r="U309" s="53"/>
      <c r="V309" s="53"/>
    </row>
    <row r="310" spans="2:22" s="51" customFormat="1" x14ac:dyDescent="0.2">
      <c r="B310" s="51" t="s">
        <v>140</v>
      </c>
      <c r="C310" s="51" t="s">
        <v>141</v>
      </c>
      <c r="D310" s="56">
        <v>0</v>
      </c>
      <c r="E310" s="56">
        <v>0</v>
      </c>
      <c r="F310" s="56">
        <v>0</v>
      </c>
      <c r="G310" s="56">
        <v>204.89</v>
      </c>
      <c r="H310" s="56">
        <v>0</v>
      </c>
      <c r="I310" s="56">
        <f t="shared" si="36"/>
        <v>204.89</v>
      </c>
      <c r="J310" s="56">
        <f t="shared" si="37"/>
        <v>-204.89</v>
      </c>
      <c r="K310" s="57" t="str">
        <f t="shared" si="38"/>
        <v>NA</v>
      </c>
      <c r="L310" s="57" t="str">
        <f t="shared" si="39"/>
        <v>NA</v>
      </c>
      <c r="M310" s="57" t="str">
        <f t="shared" si="40"/>
        <v>NA</v>
      </c>
      <c r="R310" s="53"/>
      <c r="S310" s="53"/>
      <c r="T310" s="53"/>
      <c r="U310" s="53"/>
      <c r="V310" s="53"/>
    </row>
    <row r="311" spans="2:22" s="51" customFormat="1" x14ac:dyDescent="0.2">
      <c r="B311" s="51" t="s">
        <v>142</v>
      </c>
      <c r="C311" s="51" t="s">
        <v>143</v>
      </c>
      <c r="D311" s="56">
        <v>0</v>
      </c>
      <c r="E311" s="56">
        <v>0</v>
      </c>
      <c r="F311" s="56">
        <v>0</v>
      </c>
      <c r="G311" s="56">
        <v>3005.12</v>
      </c>
      <c r="H311" s="56">
        <v>0</v>
      </c>
      <c r="I311" s="56">
        <f t="shared" si="36"/>
        <v>3005.12</v>
      </c>
      <c r="J311" s="56">
        <f t="shared" si="37"/>
        <v>-3005.12</v>
      </c>
      <c r="K311" s="57" t="str">
        <f t="shared" si="38"/>
        <v>NA</v>
      </c>
      <c r="L311" s="57" t="str">
        <f t="shared" si="39"/>
        <v>NA</v>
      </c>
      <c r="M311" s="57" t="str">
        <f t="shared" si="40"/>
        <v>NA</v>
      </c>
      <c r="R311" s="53"/>
      <c r="S311" s="53"/>
      <c r="T311" s="53"/>
      <c r="U311" s="53"/>
      <c r="V311" s="53"/>
    </row>
    <row r="312" spans="2:22" s="51" customFormat="1" x14ac:dyDescent="0.2">
      <c r="B312" s="51" t="s">
        <v>156</v>
      </c>
      <c r="C312" s="51" t="s">
        <v>157</v>
      </c>
      <c r="D312" s="56">
        <v>0</v>
      </c>
      <c r="E312" s="56">
        <v>0</v>
      </c>
      <c r="F312" s="56">
        <v>0</v>
      </c>
      <c r="G312" s="56">
        <v>4529.1399999999994</v>
      </c>
      <c r="H312" s="56">
        <v>0</v>
      </c>
      <c r="I312" s="56">
        <f t="shared" si="36"/>
        <v>4529.1399999999994</v>
      </c>
      <c r="J312" s="56">
        <f t="shared" si="37"/>
        <v>-4529.1399999999994</v>
      </c>
      <c r="K312" s="57" t="str">
        <f t="shared" si="38"/>
        <v>NA</v>
      </c>
      <c r="L312" s="57" t="str">
        <f t="shared" si="39"/>
        <v>NA</v>
      </c>
      <c r="M312" s="57" t="str">
        <f t="shared" si="40"/>
        <v>NA</v>
      </c>
      <c r="R312" s="53"/>
      <c r="S312" s="53"/>
      <c r="T312" s="53"/>
      <c r="U312" s="53"/>
      <c r="V312" s="53"/>
    </row>
    <row r="313" spans="2:22" s="51" customFormat="1" x14ac:dyDescent="0.2">
      <c r="B313" s="51" t="s">
        <v>158</v>
      </c>
      <c r="C313" s="51" t="s">
        <v>159</v>
      </c>
      <c r="D313" s="56">
        <v>26102645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36"/>
        <v>0</v>
      </c>
      <c r="J313" s="56">
        <f t="shared" si="37"/>
        <v>0</v>
      </c>
      <c r="K313" s="57" t="str">
        <f t="shared" si="38"/>
        <v>NA</v>
      </c>
      <c r="L313" s="57" t="str">
        <f t="shared" si="39"/>
        <v>NA</v>
      </c>
      <c r="M313" s="57" t="str">
        <f t="shared" si="40"/>
        <v>NA</v>
      </c>
      <c r="R313" s="53"/>
      <c r="S313" s="53"/>
      <c r="T313" s="53"/>
      <c r="U313" s="53"/>
      <c r="V313" s="53"/>
    </row>
    <row r="314" spans="2:22" s="51" customFormat="1" x14ac:dyDescent="0.2">
      <c r="B314" s="51" t="s">
        <v>180</v>
      </c>
      <c r="C314" s="51" t="s">
        <v>181</v>
      </c>
      <c r="D314" s="56">
        <v>0</v>
      </c>
      <c r="E314" s="56">
        <v>6954.75</v>
      </c>
      <c r="F314" s="56">
        <v>65.5</v>
      </c>
      <c r="G314" s="56">
        <v>945.74</v>
      </c>
      <c r="H314" s="56">
        <v>0</v>
      </c>
      <c r="I314" s="56">
        <f t="shared" si="36"/>
        <v>945.74</v>
      </c>
      <c r="J314" s="56">
        <f t="shared" si="37"/>
        <v>6009.01</v>
      </c>
      <c r="K314" s="57">
        <f t="shared" si="38"/>
        <v>0.86401524138178942</v>
      </c>
      <c r="L314" s="57">
        <f t="shared" si="39"/>
        <v>-0.99058197634710088</v>
      </c>
      <c r="M314" s="57">
        <f t="shared" si="40"/>
        <v>-0.72803048276357896</v>
      </c>
      <c r="R314" s="53"/>
      <c r="S314" s="53"/>
      <c r="T314" s="53"/>
      <c r="U314" s="53"/>
      <c r="V314" s="53"/>
    </row>
    <row r="315" spans="2:22" s="51" customFormat="1" x14ac:dyDescent="0.2">
      <c r="B315" s="51" t="s">
        <v>186</v>
      </c>
      <c r="C315" s="51" t="s">
        <v>187</v>
      </c>
      <c r="D315" s="56">
        <v>0</v>
      </c>
      <c r="E315" s="56">
        <v>14413.529999999999</v>
      </c>
      <c r="F315" s="56">
        <v>0</v>
      </c>
      <c r="G315" s="56">
        <v>26.37</v>
      </c>
      <c r="H315" s="56">
        <v>0</v>
      </c>
      <c r="I315" s="56">
        <f t="shared" si="36"/>
        <v>26.37</v>
      </c>
      <c r="J315" s="56">
        <f t="shared" si="37"/>
        <v>14387.159999999998</v>
      </c>
      <c r="K315" s="57">
        <f t="shared" si="38"/>
        <v>0.99817046899683837</v>
      </c>
      <c r="L315" s="57">
        <f t="shared" si="39"/>
        <v>-1</v>
      </c>
      <c r="M315" s="57">
        <f t="shared" si="40"/>
        <v>-0.99634093799367673</v>
      </c>
      <c r="R315" s="53"/>
      <c r="S315" s="53"/>
      <c r="T315" s="53"/>
      <c r="U315" s="53"/>
      <c r="V315" s="53"/>
    </row>
    <row r="316" spans="2:22" s="51" customFormat="1" x14ac:dyDescent="0.2">
      <c r="B316" s="51" t="s">
        <v>189</v>
      </c>
      <c r="C316" s="51" t="s">
        <v>190</v>
      </c>
      <c r="D316" s="56">
        <v>0</v>
      </c>
      <c r="E316" s="56">
        <v>27266.29</v>
      </c>
      <c r="F316" s="56">
        <v>0</v>
      </c>
      <c r="G316" s="56">
        <v>0</v>
      </c>
      <c r="H316" s="56">
        <v>0</v>
      </c>
      <c r="I316" s="56">
        <f t="shared" si="36"/>
        <v>0</v>
      </c>
      <c r="J316" s="56">
        <f t="shared" si="37"/>
        <v>27266.29</v>
      </c>
      <c r="K316" s="57">
        <f t="shared" si="38"/>
        <v>1</v>
      </c>
      <c r="L316" s="57">
        <f t="shared" si="39"/>
        <v>-1</v>
      </c>
      <c r="M316" s="57">
        <f t="shared" si="40"/>
        <v>-1</v>
      </c>
      <c r="R316" s="53"/>
      <c r="S316" s="53"/>
      <c r="T316" s="53"/>
      <c r="U316" s="53"/>
      <c r="V316" s="53"/>
    </row>
    <row r="317" spans="2:22" s="51" customFormat="1" x14ac:dyDescent="0.2">
      <c r="B317" s="51" t="s">
        <v>193</v>
      </c>
      <c r="C317" s="51" t="s">
        <v>194</v>
      </c>
      <c r="D317" s="56">
        <v>0</v>
      </c>
      <c r="E317" s="56">
        <v>44849.479999999996</v>
      </c>
      <c r="F317" s="56">
        <v>0</v>
      </c>
      <c r="G317" s="56">
        <v>3099.06</v>
      </c>
      <c r="H317" s="56">
        <v>0</v>
      </c>
      <c r="I317" s="56">
        <f t="shared" si="36"/>
        <v>3099.06</v>
      </c>
      <c r="J317" s="56">
        <f t="shared" si="37"/>
        <v>41750.42</v>
      </c>
      <c r="K317" s="57">
        <f t="shared" si="38"/>
        <v>0.93090087109148201</v>
      </c>
      <c r="L317" s="57">
        <f t="shared" si="39"/>
        <v>-1</v>
      </c>
      <c r="M317" s="57">
        <f t="shared" si="40"/>
        <v>-0.8618017421829639</v>
      </c>
      <c r="R317" s="53"/>
      <c r="S317" s="53"/>
      <c r="T317" s="53"/>
      <c r="U317" s="53"/>
      <c r="V317" s="53"/>
    </row>
    <row r="318" spans="2:22" s="51" customFormat="1" x14ac:dyDescent="0.2">
      <c r="B318" s="51" t="s">
        <v>197</v>
      </c>
      <c r="C318" s="51" t="s">
        <v>198</v>
      </c>
      <c r="D318" s="56">
        <v>0</v>
      </c>
      <c r="E318" s="56">
        <v>121400</v>
      </c>
      <c r="F318" s="56">
        <v>0</v>
      </c>
      <c r="G318" s="56">
        <v>0</v>
      </c>
      <c r="H318" s="56">
        <v>0</v>
      </c>
      <c r="I318" s="56">
        <f t="shared" si="36"/>
        <v>0</v>
      </c>
      <c r="J318" s="56">
        <f t="shared" si="37"/>
        <v>121400</v>
      </c>
      <c r="K318" s="57">
        <f t="shared" si="38"/>
        <v>1</v>
      </c>
      <c r="L318" s="57">
        <f t="shared" si="39"/>
        <v>-1</v>
      </c>
      <c r="M318" s="57">
        <f t="shared" si="40"/>
        <v>-1</v>
      </c>
      <c r="R318" s="53"/>
      <c r="S318" s="53"/>
      <c r="T318" s="53"/>
      <c r="U318" s="53"/>
      <c r="V318" s="53"/>
    </row>
    <row r="319" spans="2:22" s="51" customFormat="1" x14ac:dyDescent="0.2">
      <c r="B319" s="51" t="s">
        <v>205</v>
      </c>
      <c r="C319" s="51" t="s">
        <v>206</v>
      </c>
      <c r="D319" s="56">
        <v>0</v>
      </c>
      <c r="E319" s="56">
        <v>10000</v>
      </c>
      <c r="F319" s="56">
        <v>0</v>
      </c>
      <c r="G319" s="56">
        <v>0</v>
      </c>
      <c r="H319" s="56">
        <v>0</v>
      </c>
      <c r="I319" s="56">
        <f t="shared" ref="I319:I355" si="51">SUM(G319:H319)</f>
        <v>0</v>
      </c>
      <c r="J319" s="56">
        <f t="shared" ref="J319:J355" si="52">E319-I319</f>
        <v>10000</v>
      </c>
      <c r="K319" s="57">
        <f t="shared" ref="K319:K355" si="53">IF(E319=0,"NA",J319/E319)</f>
        <v>1</v>
      </c>
      <c r="L319" s="57">
        <f t="shared" ref="L319:L355" si="54">IF(E319=0,"NA",(  ( F319 - (E319/$L$6)) / (E319/$L$6)))</f>
        <v>-1</v>
      </c>
      <c r="M319" s="57">
        <f t="shared" ref="M319:M355" si="55">IF(E319=0,"NA",(  ( G319 - ($M$6*(E319/12))) / ($M$6*(E319/12))))</f>
        <v>-1</v>
      </c>
      <c r="R319" s="53"/>
      <c r="S319" s="53"/>
      <c r="T319" s="53"/>
      <c r="U319" s="53"/>
      <c r="V319" s="53"/>
    </row>
    <row r="320" spans="2:22" s="51" customFormat="1" x14ac:dyDescent="0.2">
      <c r="B320" s="51" t="s">
        <v>211</v>
      </c>
      <c r="C320" s="51" t="s">
        <v>212</v>
      </c>
      <c r="D320" s="56">
        <v>0</v>
      </c>
      <c r="E320" s="56">
        <v>14050</v>
      </c>
      <c r="F320" s="56">
        <v>0</v>
      </c>
      <c r="G320" s="56">
        <v>0</v>
      </c>
      <c r="H320" s="56">
        <v>0</v>
      </c>
      <c r="I320" s="56">
        <f t="shared" si="51"/>
        <v>0</v>
      </c>
      <c r="J320" s="56">
        <f t="shared" si="52"/>
        <v>14050</v>
      </c>
      <c r="K320" s="57">
        <f t="shared" si="53"/>
        <v>1</v>
      </c>
      <c r="L320" s="57">
        <f t="shared" si="54"/>
        <v>-1</v>
      </c>
      <c r="M320" s="57">
        <f t="shared" si="55"/>
        <v>-1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215</v>
      </c>
      <c r="C321" s="51" t="s">
        <v>216</v>
      </c>
      <c r="D321" s="56">
        <v>0</v>
      </c>
      <c r="E321" s="56">
        <v>33572</v>
      </c>
      <c r="F321" s="56">
        <v>0</v>
      </c>
      <c r="G321" s="56">
        <v>33567</v>
      </c>
      <c r="H321" s="56">
        <v>0</v>
      </c>
      <c r="I321" s="56">
        <f t="shared" si="51"/>
        <v>33567</v>
      </c>
      <c r="J321" s="56">
        <f t="shared" si="52"/>
        <v>5</v>
      </c>
      <c r="K321" s="57">
        <f t="shared" si="53"/>
        <v>1.489336351721673E-4</v>
      </c>
      <c r="L321" s="57">
        <f t="shared" si="54"/>
        <v>-1</v>
      </c>
      <c r="M321" s="57">
        <f t="shared" si="55"/>
        <v>0.99970213272965569</v>
      </c>
      <c r="R321" s="53"/>
      <c r="S321" s="53"/>
      <c r="T321" s="53"/>
      <c r="U321" s="53"/>
      <c r="V321" s="53"/>
    </row>
    <row r="322" spans="1:22" s="51" customFormat="1" x14ac:dyDescent="0.2">
      <c r="A322" s="63" t="s">
        <v>312</v>
      </c>
      <c r="B322" s="63"/>
      <c r="C322" s="63"/>
      <c r="D322" s="64">
        <v>26102645</v>
      </c>
      <c r="E322" s="64">
        <v>272506.05</v>
      </c>
      <c r="F322" s="64">
        <v>65.5</v>
      </c>
      <c r="G322" s="64">
        <v>256698.99</v>
      </c>
      <c r="H322" s="64">
        <v>0</v>
      </c>
      <c r="I322" s="64">
        <f t="shared" si="51"/>
        <v>256698.99</v>
      </c>
      <c r="J322" s="64">
        <f t="shared" si="52"/>
        <v>15807.059999999998</v>
      </c>
      <c r="K322" s="65">
        <f t="shared" si="53"/>
        <v>5.8006271787360314E-2</v>
      </c>
      <c r="L322" s="65">
        <f t="shared" si="54"/>
        <v>-0.99975963836399229</v>
      </c>
      <c r="M322" s="65">
        <f t="shared" si="55"/>
        <v>0.88398745642527943</v>
      </c>
      <c r="R322" s="53"/>
      <c r="S322" s="53"/>
      <c r="T322" s="53"/>
      <c r="U322" s="53"/>
      <c r="V322" s="53"/>
    </row>
    <row r="323" spans="1:22" s="51" customFormat="1" x14ac:dyDescent="0.2">
      <c r="A323" s="51" t="s">
        <v>313</v>
      </c>
      <c r="B323" s="51" t="s">
        <v>253</v>
      </c>
      <c r="C323" s="51" t="s">
        <v>254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f t="shared" si="51"/>
        <v>0</v>
      </c>
      <c r="J323" s="56">
        <f t="shared" si="52"/>
        <v>0</v>
      </c>
      <c r="K323" s="57" t="str">
        <f t="shared" si="53"/>
        <v>NA</v>
      </c>
      <c r="L323" s="57" t="str">
        <f t="shared" si="54"/>
        <v>NA</v>
      </c>
      <c r="M323" s="57" t="str">
        <f t="shared" si="55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308</v>
      </c>
      <c r="C324" s="51" t="s">
        <v>309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51"/>
        <v>0</v>
      </c>
      <c r="J324" s="56">
        <f t="shared" si="52"/>
        <v>0</v>
      </c>
      <c r="K324" s="57" t="str">
        <f t="shared" si="53"/>
        <v>NA</v>
      </c>
      <c r="L324" s="57" t="str">
        <f t="shared" si="54"/>
        <v>NA</v>
      </c>
      <c r="M324" s="57" t="str">
        <f t="shared" si="55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302</v>
      </c>
      <c r="C325" s="51" t="s">
        <v>303</v>
      </c>
      <c r="D325" s="56">
        <v>0</v>
      </c>
      <c r="E325" s="56">
        <v>10350</v>
      </c>
      <c r="F325" s="56">
        <v>0</v>
      </c>
      <c r="G325" s="56">
        <v>0</v>
      </c>
      <c r="H325" s="56">
        <v>0</v>
      </c>
      <c r="I325" s="56">
        <f t="shared" si="51"/>
        <v>0</v>
      </c>
      <c r="J325" s="56">
        <f t="shared" si="52"/>
        <v>10350</v>
      </c>
      <c r="K325" s="57">
        <f t="shared" si="53"/>
        <v>1</v>
      </c>
      <c r="L325" s="57">
        <f t="shared" si="54"/>
        <v>-1</v>
      </c>
      <c r="M325" s="57">
        <f t="shared" si="55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130</v>
      </c>
      <c r="C326" s="51" t="s">
        <v>131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51"/>
        <v>0</v>
      </c>
      <c r="J326" s="56">
        <f t="shared" si="52"/>
        <v>0</v>
      </c>
      <c r="K326" s="57" t="str">
        <f t="shared" si="53"/>
        <v>NA</v>
      </c>
      <c r="L326" s="57" t="str">
        <f t="shared" si="54"/>
        <v>NA</v>
      </c>
      <c r="M326" s="57" t="str">
        <f t="shared" si="55"/>
        <v>NA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233</v>
      </c>
      <c r="C327" s="51" t="s">
        <v>234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51"/>
        <v>0</v>
      </c>
      <c r="J327" s="56">
        <f t="shared" si="52"/>
        <v>0</v>
      </c>
      <c r="K327" s="57" t="str">
        <f t="shared" si="53"/>
        <v>NA</v>
      </c>
      <c r="L327" s="57" t="str">
        <f t="shared" si="54"/>
        <v>NA</v>
      </c>
      <c r="M327" s="57" t="str">
        <f t="shared" si="55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132</v>
      </c>
      <c r="C328" s="51" t="s">
        <v>133</v>
      </c>
      <c r="D328" s="56">
        <v>2444000</v>
      </c>
      <c r="E328" s="56">
        <v>7623791.3800000018</v>
      </c>
      <c r="F328" s="56">
        <v>0</v>
      </c>
      <c r="G328" s="56">
        <v>2685816.5300000003</v>
      </c>
      <c r="H328" s="56">
        <v>0</v>
      </c>
      <c r="I328" s="56">
        <f t="shared" si="51"/>
        <v>2685816.5300000003</v>
      </c>
      <c r="J328" s="56">
        <f t="shared" si="52"/>
        <v>4937974.8500000015</v>
      </c>
      <c r="K328" s="57">
        <f t="shared" si="53"/>
        <v>0.64770592528989168</v>
      </c>
      <c r="L328" s="57">
        <f t="shared" si="54"/>
        <v>-1</v>
      </c>
      <c r="M328" s="57">
        <f t="shared" si="55"/>
        <v>-0.29541185057978342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138</v>
      </c>
      <c r="C329" s="51" t="s">
        <v>139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51"/>
        <v>0</v>
      </c>
      <c r="J329" s="56">
        <f t="shared" si="52"/>
        <v>0</v>
      </c>
      <c r="K329" s="57" t="str">
        <f t="shared" si="53"/>
        <v>NA</v>
      </c>
      <c r="L329" s="57" t="str">
        <f t="shared" si="54"/>
        <v>NA</v>
      </c>
      <c r="M329" s="57" t="str">
        <f t="shared" si="55"/>
        <v>NA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142</v>
      </c>
      <c r="C330" s="51" t="s">
        <v>143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51"/>
        <v>0</v>
      </c>
      <c r="J330" s="56">
        <f t="shared" si="52"/>
        <v>0</v>
      </c>
      <c r="K330" s="57" t="str">
        <f t="shared" si="53"/>
        <v>NA</v>
      </c>
      <c r="L330" s="57" t="str">
        <f t="shared" si="54"/>
        <v>NA</v>
      </c>
      <c r="M330" s="57" t="str">
        <f t="shared" si="55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156</v>
      </c>
      <c r="C331" s="51" t="s">
        <v>157</v>
      </c>
      <c r="D331" s="56">
        <v>64766</v>
      </c>
      <c r="E331" s="56">
        <v>339438.43999999989</v>
      </c>
      <c r="F331" s="56">
        <v>0</v>
      </c>
      <c r="G331" s="56">
        <v>161716.37</v>
      </c>
      <c r="H331" s="56">
        <v>0</v>
      </c>
      <c r="I331" s="56">
        <f t="shared" si="51"/>
        <v>161716.37</v>
      </c>
      <c r="J331" s="56">
        <f t="shared" si="52"/>
        <v>177722.06999999989</v>
      </c>
      <c r="K331" s="57">
        <f t="shared" si="53"/>
        <v>0.52357673456194276</v>
      </c>
      <c r="L331" s="57">
        <f t="shared" si="54"/>
        <v>-1</v>
      </c>
      <c r="M331" s="57">
        <f t="shared" si="55"/>
        <v>-4.715346912388562E-2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158</v>
      </c>
      <c r="C332" s="51" t="s">
        <v>159</v>
      </c>
      <c r="D332" s="56">
        <v>27373820.289999999</v>
      </c>
      <c r="E332" s="56">
        <v>5729059.79</v>
      </c>
      <c r="F332" s="56">
        <v>0</v>
      </c>
      <c r="G332" s="56">
        <v>90226.5</v>
      </c>
      <c r="H332" s="56">
        <v>1696600</v>
      </c>
      <c r="I332" s="56">
        <f t="shared" si="51"/>
        <v>1786826.5</v>
      </c>
      <c r="J332" s="56">
        <f t="shared" si="52"/>
        <v>3942233.29</v>
      </c>
      <c r="K332" s="57">
        <f t="shared" si="53"/>
        <v>0.68811173813914761</v>
      </c>
      <c r="L332" s="57">
        <f t="shared" si="54"/>
        <v>-1</v>
      </c>
      <c r="M332" s="57">
        <f t="shared" si="55"/>
        <v>-0.96850216150388613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326</v>
      </c>
      <c r="C333" s="51" t="s">
        <v>327</v>
      </c>
      <c r="D333" s="56">
        <v>50000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51"/>
        <v>0</v>
      </c>
      <c r="J333" s="56">
        <f t="shared" si="52"/>
        <v>0</v>
      </c>
      <c r="K333" s="57" t="str">
        <f t="shared" si="53"/>
        <v>NA</v>
      </c>
      <c r="L333" s="57" t="str">
        <f t="shared" si="54"/>
        <v>NA</v>
      </c>
      <c r="M333" s="57" t="str">
        <f t="shared" si="55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166</v>
      </c>
      <c r="C334" s="51" t="s">
        <v>167</v>
      </c>
      <c r="D334" s="56">
        <v>7945000</v>
      </c>
      <c r="E334" s="56">
        <v>0</v>
      </c>
      <c r="F334" s="56">
        <v>0</v>
      </c>
      <c r="G334" s="56">
        <v>0</v>
      </c>
      <c r="H334" s="56">
        <v>285</v>
      </c>
      <c r="I334" s="56">
        <f t="shared" si="51"/>
        <v>285</v>
      </c>
      <c r="J334" s="56">
        <f t="shared" si="52"/>
        <v>-285</v>
      </c>
      <c r="K334" s="57" t="str">
        <f t="shared" si="53"/>
        <v>NA</v>
      </c>
      <c r="L334" s="57" t="str">
        <f t="shared" si="54"/>
        <v>NA</v>
      </c>
      <c r="M334" s="57" t="str">
        <f t="shared" si="55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332</v>
      </c>
      <c r="C335" s="51" t="s">
        <v>333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51"/>
        <v>0</v>
      </c>
      <c r="J335" s="56">
        <f t="shared" si="52"/>
        <v>0</v>
      </c>
      <c r="K335" s="57" t="str">
        <f t="shared" si="53"/>
        <v>NA</v>
      </c>
      <c r="L335" s="57" t="str">
        <f t="shared" si="54"/>
        <v>NA</v>
      </c>
      <c r="M335" s="57" t="str">
        <f t="shared" si="55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340</v>
      </c>
      <c r="C336" s="51" t="s">
        <v>341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51"/>
        <v>0</v>
      </c>
      <c r="J336" s="56">
        <f t="shared" si="52"/>
        <v>0</v>
      </c>
      <c r="K336" s="57" t="str">
        <f t="shared" si="53"/>
        <v>NA</v>
      </c>
      <c r="L336" s="57" t="str">
        <f t="shared" si="54"/>
        <v>NA</v>
      </c>
      <c r="M336" s="57" t="str">
        <f t="shared" si="55"/>
        <v>NA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356</v>
      </c>
      <c r="C337" s="51" t="s">
        <v>357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51"/>
        <v>0</v>
      </c>
      <c r="J337" s="56">
        <f t="shared" si="52"/>
        <v>0</v>
      </c>
      <c r="K337" s="57" t="str">
        <f t="shared" si="53"/>
        <v>NA</v>
      </c>
      <c r="L337" s="57" t="str">
        <f t="shared" si="54"/>
        <v>NA</v>
      </c>
      <c r="M337" s="57" t="str">
        <f t="shared" si="55"/>
        <v>NA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241</v>
      </c>
      <c r="C338" s="51" t="s">
        <v>242</v>
      </c>
      <c r="D338" s="56">
        <v>3750000</v>
      </c>
      <c r="E338" s="56">
        <v>7442643</v>
      </c>
      <c r="F338" s="56">
        <v>0</v>
      </c>
      <c r="G338" s="56">
        <v>0</v>
      </c>
      <c r="H338" s="56">
        <v>0</v>
      </c>
      <c r="I338" s="56">
        <f t="shared" si="51"/>
        <v>0</v>
      </c>
      <c r="J338" s="56">
        <f t="shared" si="52"/>
        <v>7442643</v>
      </c>
      <c r="K338" s="57">
        <f t="shared" si="53"/>
        <v>1</v>
      </c>
      <c r="L338" s="57">
        <f t="shared" si="54"/>
        <v>-1</v>
      </c>
      <c r="M338" s="57">
        <f t="shared" si="55"/>
        <v>-1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168</v>
      </c>
      <c r="C339" s="51" t="s">
        <v>169</v>
      </c>
      <c r="D339" s="56">
        <v>0</v>
      </c>
      <c r="E339" s="56">
        <v>42080</v>
      </c>
      <c r="F339" s="56">
        <v>0</v>
      </c>
      <c r="G339" s="56">
        <v>42080</v>
      </c>
      <c r="H339" s="56">
        <v>0</v>
      </c>
      <c r="I339" s="56">
        <f t="shared" si="51"/>
        <v>42080</v>
      </c>
      <c r="J339" s="56">
        <f t="shared" si="52"/>
        <v>0</v>
      </c>
      <c r="K339" s="57">
        <f t="shared" si="53"/>
        <v>0</v>
      </c>
      <c r="L339" s="57">
        <f t="shared" si="54"/>
        <v>-1</v>
      </c>
      <c r="M339" s="57">
        <f t="shared" si="55"/>
        <v>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174</v>
      </c>
      <c r="C340" s="51" t="s">
        <v>175</v>
      </c>
      <c r="D340" s="56">
        <v>0</v>
      </c>
      <c r="E340" s="56">
        <v>1141050</v>
      </c>
      <c r="F340" s="56">
        <v>0</v>
      </c>
      <c r="G340" s="56">
        <v>0</v>
      </c>
      <c r="H340" s="56">
        <v>0</v>
      </c>
      <c r="I340" s="56">
        <f t="shared" si="51"/>
        <v>0</v>
      </c>
      <c r="J340" s="56">
        <f t="shared" si="52"/>
        <v>1141050</v>
      </c>
      <c r="K340" s="57">
        <f t="shared" si="53"/>
        <v>1</v>
      </c>
      <c r="L340" s="57">
        <f t="shared" si="54"/>
        <v>-1</v>
      </c>
      <c r="M340" s="57">
        <f t="shared" si="55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186</v>
      </c>
      <c r="C341" s="51" t="s">
        <v>187</v>
      </c>
      <c r="D341" s="56">
        <v>26817594.460000001</v>
      </c>
      <c r="E341" s="56">
        <v>29632774.890000004</v>
      </c>
      <c r="F341" s="56">
        <v>540.49</v>
      </c>
      <c r="G341" s="56">
        <v>7309.8600000000006</v>
      </c>
      <c r="H341" s="56">
        <v>6620.22</v>
      </c>
      <c r="I341" s="56">
        <f t="shared" si="51"/>
        <v>13930.080000000002</v>
      </c>
      <c r="J341" s="56">
        <f t="shared" si="52"/>
        <v>29618844.810000006</v>
      </c>
      <c r="K341" s="57">
        <f t="shared" si="53"/>
        <v>0.99952990970127809</v>
      </c>
      <c r="L341" s="57">
        <f t="shared" si="54"/>
        <v>-0.99998176039868003</v>
      </c>
      <c r="M341" s="57">
        <f t="shared" si="55"/>
        <v>-0.99950663682175334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189</v>
      </c>
      <c r="C342" s="51" t="s">
        <v>190</v>
      </c>
      <c r="D342" s="56">
        <v>0</v>
      </c>
      <c r="E342" s="56">
        <v>75</v>
      </c>
      <c r="F342" s="56">
        <v>0</v>
      </c>
      <c r="G342" s="56">
        <v>0</v>
      </c>
      <c r="H342" s="56">
        <v>0</v>
      </c>
      <c r="I342" s="56">
        <f t="shared" si="51"/>
        <v>0</v>
      </c>
      <c r="J342" s="56">
        <f t="shared" si="52"/>
        <v>75</v>
      </c>
      <c r="K342" s="57">
        <f t="shared" si="53"/>
        <v>1</v>
      </c>
      <c r="L342" s="57">
        <f t="shared" si="54"/>
        <v>-1</v>
      </c>
      <c r="M342" s="57">
        <f t="shared" si="55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193</v>
      </c>
      <c r="C343" s="51" t="s">
        <v>194</v>
      </c>
      <c r="D343" s="56">
        <v>3054967.17</v>
      </c>
      <c r="E343" s="56">
        <v>3552983.6300000004</v>
      </c>
      <c r="F343" s="56">
        <v>0</v>
      </c>
      <c r="G343" s="56">
        <v>0</v>
      </c>
      <c r="H343" s="56">
        <v>2052.17</v>
      </c>
      <c r="I343" s="56">
        <f t="shared" si="51"/>
        <v>2052.17</v>
      </c>
      <c r="J343" s="56">
        <f t="shared" si="52"/>
        <v>3550931.4600000004</v>
      </c>
      <c r="K343" s="57">
        <f t="shared" si="53"/>
        <v>0.99942240938498217</v>
      </c>
      <c r="L343" s="57">
        <f t="shared" si="54"/>
        <v>-1</v>
      </c>
      <c r="M343" s="57">
        <f t="shared" si="55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197</v>
      </c>
      <c r="C344" s="51" t="s">
        <v>198</v>
      </c>
      <c r="D344" s="56">
        <v>0</v>
      </c>
      <c r="E344" s="56">
        <v>1858781.05</v>
      </c>
      <c r="F344" s="56">
        <v>0</v>
      </c>
      <c r="G344" s="56">
        <v>0</v>
      </c>
      <c r="H344" s="56">
        <v>0</v>
      </c>
      <c r="I344" s="56">
        <f t="shared" si="51"/>
        <v>0</v>
      </c>
      <c r="J344" s="56">
        <f t="shared" si="52"/>
        <v>1858781.05</v>
      </c>
      <c r="K344" s="57">
        <f t="shared" si="53"/>
        <v>1</v>
      </c>
      <c r="L344" s="57">
        <f t="shared" si="54"/>
        <v>-1</v>
      </c>
      <c r="M344" s="57">
        <f t="shared" si="55"/>
        <v>-1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261</v>
      </c>
      <c r="C345" s="51" t="s">
        <v>262</v>
      </c>
      <c r="D345" s="56">
        <v>7204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51"/>
        <v>0</v>
      </c>
      <c r="J345" s="56">
        <f t="shared" si="52"/>
        <v>0</v>
      </c>
      <c r="K345" s="57" t="str">
        <f t="shared" si="53"/>
        <v>NA</v>
      </c>
      <c r="L345" s="57" t="str">
        <f t="shared" si="54"/>
        <v>NA</v>
      </c>
      <c r="M345" s="57" t="str">
        <f t="shared" si="55"/>
        <v>NA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207</v>
      </c>
      <c r="C346" s="51" t="s">
        <v>208</v>
      </c>
      <c r="D346" s="56">
        <v>0</v>
      </c>
      <c r="E346" s="56">
        <v>39000</v>
      </c>
      <c r="F346" s="56">
        <v>0</v>
      </c>
      <c r="G346" s="56">
        <v>0</v>
      </c>
      <c r="H346" s="56">
        <v>0</v>
      </c>
      <c r="I346" s="56">
        <f t="shared" si="51"/>
        <v>0</v>
      </c>
      <c r="J346" s="56">
        <f t="shared" si="52"/>
        <v>39000</v>
      </c>
      <c r="K346" s="57">
        <f t="shared" si="53"/>
        <v>1</v>
      </c>
      <c r="L346" s="57">
        <f t="shared" si="54"/>
        <v>-1</v>
      </c>
      <c r="M346" s="57">
        <f t="shared" si="55"/>
        <v>-1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209</v>
      </c>
      <c r="C347" s="51" t="s">
        <v>210</v>
      </c>
      <c r="D347" s="56">
        <v>0</v>
      </c>
      <c r="E347" s="56">
        <v>411131</v>
      </c>
      <c r="F347" s="56">
        <v>0</v>
      </c>
      <c r="G347" s="56">
        <v>100309</v>
      </c>
      <c r="H347" s="56">
        <v>0</v>
      </c>
      <c r="I347" s="56">
        <f t="shared" si="51"/>
        <v>100309</v>
      </c>
      <c r="J347" s="56">
        <f t="shared" si="52"/>
        <v>310822</v>
      </c>
      <c r="K347" s="57">
        <f t="shared" si="53"/>
        <v>0.75601693863999553</v>
      </c>
      <c r="L347" s="57">
        <f t="shared" si="54"/>
        <v>-1</v>
      </c>
      <c r="M347" s="57">
        <f t="shared" si="55"/>
        <v>-0.51203387727999106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211</v>
      </c>
      <c r="C348" s="51" t="s">
        <v>212</v>
      </c>
      <c r="D348" s="56">
        <v>3750000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51"/>
        <v>0</v>
      </c>
      <c r="J348" s="56">
        <f t="shared" si="52"/>
        <v>0</v>
      </c>
      <c r="K348" s="57" t="str">
        <f t="shared" si="53"/>
        <v>NA</v>
      </c>
      <c r="L348" s="57" t="str">
        <f t="shared" si="54"/>
        <v>NA</v>
      </c>
      <c r="M348" s="57" t="str">
        <f t="shared" si="55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213</v>
      </c>
      <c r="C349" s="51" t="s">
        <v>214</v>
      </c>
      <c r="D349" s="56">
        <v>-55995</v>
      </c>
      <c r="E349" s="56">
        <v>0</v>
      </c>
      <c r="F349" s="56">
        <v>0</v>
      </c>
      <c r="G349" s="56">
        <v>0</v>
      </c>
      <c r="H349" s="56">
        <v>1050</v>
      </c>
      <c r="I349" s="56">
        <f t="shared" si="51"/>
        <v>1050</v>
      </c>
      <c r="J349" s="56">
        <f t="shared" si="52"/>
        <v>-1050</v>
      </c>
      <c r="K349" s="57" t="str">
        <f t="shared" si="53"/>
        <v>NA</v>
      </c>
      <c r="L349" s="57" t="str">
        <f t="shared" si="54"/>
        <v>NA</v>
      </c>
      <c r="M349" s="57" t="str">
        <f t="shared" si="55"/>
        <v>NA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215</v>
      </c>
      <c r="C350" s="51" t="s">
        <v>216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51"/>
        <v>0</v>
      </c>
      <c r="J350" s="56">
        <f t="shared" si="52"/>
        <v>0</v>
      </c>
      <c r="K350" s="57" t="str">
        <f t="shared" si="53"/>
        <v>NA</v>
      </c>
      <c r="L350" s="57" t="str">
        <f t="shared" si="54"/>
        <v>NA</v>
      </c>
      <c r="M350" s="57" t="str">
        <f t="shared" si="55"/>
        <v>NA</v>
      </c>
      <c r="R350" s="53"/>
      <c r="S350" s="53"/>
      <c r="T350" s="53"/>
      <c r="U350" s="53"/>
      <c r="V350" s="53"/>
    </row>
    <row r="351" spans="1:22" s="51" customFormat="1" x14ac:dyDescent="0.2">
      <c r="A351" s="63" t="s">
        <v>376</v>
      </c>
      <c r="B351" s="63"/>
      <c r="C351" s="63"/>
      <c r="D351" s="64">
        <v>75201356.920000002</v>
      </c>
      <c r="E351" s="64">
        <v>57823158.18</v>
      </c>
      <c r="F351" s="64">
        <v>540.49</v>
      </c>
      <c r="G351" s="64">
        <v>3087458.2600000002</v>
      </c>
      <c r="H351" s="64">
        <v>1706607.39</v>
      </c>
      <c r="I351" s="64">
        <f t="shared" si="51"/>
        <v>4794065.6500000004</v>
      </c>
      <c r="J351" s="64">
        <f t="shared" si="52"/>
        <v>53029092.530000001</v>
      </c>
      <c r="K351" s="65">
        <f t="shared" si="53"/>
        <v>0.91709090611971833</v>
      </c>
      <c r="L351" s="65">
        <f t="shared" si="54"/>
        <v>-0.99999065270702925</v>
      </c>
      <c r="M351" s="65">
        <f t="shared" si="55"/>
        <v>-0.89321032066809869</v>
      </c>
      <c r="R351" s="53"/>
      <c r="S351" s="53"/>
      <c r="T351" s="53"/>
      <c r="U351" s="53"/>
      <c r="V351" s="53"/>
    </row>
    <row r="352" spans="1:22" s="51" customFormat="1" x14ac:dyDescent="0.2">
      <c r="A352" s="51" t="s">
        <v>377</v>
      </c>
      <c r="B352" s="51" t="s">
        <v>108</v>
      </c>
      <c r="C352" s="51" t="s">
        <v>109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51"/>
        <v>0</v>
      </c>
      <c r="J352" s="56">
        <f t="shared" si="52"/>
        <v>0</v>
      </c>
      <c r="K352" s="57" t="str">
        <f t="shared" si="53"/>
        <v>NA</v>
      </c>
      <c r="L352" s="57" t="str">
        <f t="shared" si="54"/>
        <v>NA</v>
      </c>
      <c r="M352" s="57" t="str">
        <f t="shared" si="55"/>
        <v>NA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253</v>
      </c>
      <c r="C353" s="51" t="s">
        <v>254</v>
      </c>
      <c r="D353" s="56">
        <v>0</v>
      </c>
      <c r="E353" s="56">
        <v>511826</v>
      </c>
      <c r="F353" s="56">
        <v>213.07</v>
      </c>
      <c r="G353" s="56">
        <v>167855.5</v>
      </c>
      <c r="H353" s="56">
        <v>187900.75</v>
      </c>
      <c r="I353" s="56">
        <f t="shared" si="51"/>
        <v>355756.25</v>
      </c>
      <c r="J353" s="56">
        <f t="shared" si="52"/>
        <v>156069.75</v>
      </c>
      <c r="K353" s="57">
        <f t="shared" si="53"/>
        <v>0.304927358125613</v>
      </c>
      <c r="L353" s="57">
        <f t="shared" si="54"/>
        <v>-0.99958370618139758</v>
      </c>
      <c r="M353" s="57">
        <f t="shared" si="55"/>
        <v>-0.34409154673658626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308</v>
      </c>
      <c r="C354" s="51" t="s">
        <v>309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51"/>
        <v>0</v>
      </c>
      <c r="J354" s="56">
        <f t="shared" si="52"/>
        <v>0</v>
      </c>
      <c r="K354" s="57" t="str">
        <f t="shared" si="53"/>
        <v>NA</v>
      </c>
      <c r="L354" s="57" t="str">
        <f t="shared" si="54"/>
        <v>NA</v>
      </c>
      <c r="M354" s="57" t="str">
        <f t="shared" si="55"/>
        <v>NA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302</v>
      </c>
      <c r="C355" s="51" t="s">
        <v>303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51"/>
        <v>0</v>
      </c>
      <c r="J355" s="56">
        <f t="shared" si="52"/>
        <v>0</v>
      </c>
      <c r="K355" s="57" t="str">
        <f t="shared" si="53"/>
        <v>NA</v>
      </c>
      <c r="L355" s="57" t="str">
        <f t="shared" si="54"/>
        <v>NA</v>
      </c>
      <c r="M355" s="57" t="str">
        <f t="shared" si="55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130</v>
      </c>
      <c r="C356" s="51" t="s">
        <v>131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36"/>
        <v>0</v>
      </c>
      <c r="J356" s="56">
        <f t="shared" si="37"/>
        <v>0</v>
      </c>
      <c r="K356" s="57" t="str">
        <f t="shared" si="38"/>
        <v>NA</v>
      </c>
      <c r="L356" s="57" t="str">
        <f t="shared" si="39"/>
        <v>NA</v>
      </c>
      <c r="M356" s="57" t="str">
        <f t="shared" si="40"/>
        <v>NA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233</v>
      </c>
      <c r="C357" s="51" t="s">
        <v>234</v>
      </c>
      <c r="D357" s="56">
        <v>0</v>
      </c>
      <c r="E357" s="56">
        <v>10000</v>
      </c>
      <c r="F357" s="56">
        <v>0</v>
      </c>
      <c r="G357" s="56">
        <v>0</v>
      </c>
      <c r="H357" s="56">
        <v>0</v>
      </c>
      <c r="I357" s="56">
        <f t="shared" si="36"/>
        <v>0</v>
      </c>
      <c r="J357" s="56">
        <f t="shared" si="37"/>
        <v>10000</v>
      </c>
      <c r="K357" s="57">
        <f t="shared" si="38"/>
        <v>1</v>
      </c>
      <c r="L357" s="57">
        <f t="shared" si="39"/>
        <v>-1</v>
      </c>
      <c r="M357" s="57">
        <f t="shared" si="40"/>
        <v>-1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132</v>
      </c>
      <c r="C358" s="51" t="s">
        <v>133</v>
      </c>
      <c r="D358" s="56">
        <v>1300000</v>
      </c>
      <c r="E358" s="56">
        <v>4323449.07</v>
      </c>
      <c r="F358" s="56">
        <v>0</v>
      </c>
      <c r="G358" s="56">
        <v>1617624.11</v>
      </c>
      <c r="H358" s="56">
        <v>0</v>
      </c>
      <c r="I358" s="56">
        <f t="shared" si="36"/>
        <v>1617624.11</v>
      </c>
      <c r="J358" s="56">
        <f t="shared" si="37"/>
        <v>2705824.96</v>
      </c>
      <c r="K358" s="57">
        <f t="shared" si="38"/>
        <v>0.62584869537968213</v>
      </c>
      <c r="L358" s="57">
        <f t="shared" si="39"/>
        <v>-1</v>
      </c>
      <c r="M358" s="57">
        <f t="shared" si="40"/>
        <v>-0.25169739075936426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138</v>
      </c>
      <c r="C359" s="51" t="s">
        <v>139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36"/>
        <v>0</v>
      </c>
      <c r="J359" s="56">
        <f t="shared" si="37"/>
        <v>0</v>
      </c>
      <c r="K359" s="57" t="str">
        <f t="shared" si="38"/>
        <v>NA</v>
      </c>
      <c r="L359" s="57" t="str">
        <f t="shared" si="39"/>
        <v>NA</v>
      </c>
      <c r="M359" s="57" t="str">
        <f t="shared" si="40"/>
        <v>NA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142</v>
      </c>
      <c r="C360" s="51" t="s">
        <v>143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36"/>
        <v>0</v>
      </c>
      <c r="J360" s="56">
        <f t="shared" si="37"/>
        <v>0</v>
      </c>
      <c r="K360" s="57" t="str">
        <f t="shared" si="38"/>
        <v>NA</v>
      </c>
      <c r="L360" s="57" t="str">
        <f t="shared" si="39"/>
        <v>NA</v>
      </c>
      <c r="M360" s="57" t="str">
        <f t="shared" si="40"/>
        <v>NA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156</v>
      </c>
      <c r="C361" s="51" t="s">
        <v>157</v>
      </c>
      <c r="D361" s="56">
        <v>34450</v>
      </c>
      <c r="E361" s="56">
        <v>268157.27</v>
      </c>
      <c r="F361" s="56">
        <v>16.3</v>
      </c>
      <c r="G361" s="56">
        <v>114611.73</v>
      </c>
      <c r="H361" s="56">
        <v>0</v>
      </c>
      <c r="I361" s="56">
        <f t="shared" si="36"/>
        <v>114611.73</v>
      </c>
      <c r="J361" s="56">
        <f t="shared" si="37"/>
        <v>153545.54000000004</v>
      </c>
      <c r="K361" s="57">
        <f t="shared" si="38"/>
        <v>0.57259510435797634</v>
      </c>
      <c r="L361" s="57">
        <f t="shared" si="39"/>
        <v>-0.9999392147749715</v>
      </c>
      <c r="M361" s="57">
        <f t="shared" si="40"/>
        <v>-0.14519020871595248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158</v>
      </c>
      <c r="C362" s="51" t="s">
        <v>159</v>
      </c>
      <c r="D362" s="56">
        <v>26125645</v>
      </c>
      <c r="E362" s="56">
        <v>23283</v>
      </c>
      <c r="F362" s="56">
        <v>0</v>
      </c>
      <c r="G362" s="56">
        <v>0</v>
      </c>
      <c r="H362" s="56">
        <v>167.95</v>
      </c>
      <c r="I362" s="56">
        <f t="shared" si="36"/>
        <v>167.95</v>
      </c>
      <c r="J362" s="56">
        <f t="shared" si="37"/>
        <v>23115.05</v>
      </c>
      <c r="K362" s="57">
        <f t="shared" si="38"/>
        <v>0.9927865824850749</v>
      </c>
      <c r="L362" s="57">
        <f t="shared" si="39"/>
        <v>-1</v>
      </c>
      <c r="M362" s="57">
        <f t="shared" si="40"/>
        <v>-1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166</v>
      </c>
      <c r="C363" s="51" t="s">
        <v>167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36"/>
        <v>0</v>
      </c>
      <c r="J363" s="56">
        <f t="shared" si="37"/>
        <v>0</v>
      </c>
      <c r="K363" s="57" t="str">
        <f t="shared" si="38"/>
        <v>NA</v>
      </c>
      <c r="L363" s="57" t="str">
        <f t="shared" si="39"/>
        <v>NA</v>
      </c>
      <c r="M363" s="57" t="str">
        <f t="shared" si="40"/>
        <v>NA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245</v>
      </c>
      <c r="C364" s="51" t="s">
        <v>246</v>
      </c>
      <c r="D364" s="56">
        <v>69000</v>
      </c>
      <c r="E364" s="56">
        <v>50000</v>
      </c>
      <c r="F364" s="56">
        <v>0</v>
      </c>
      <c r="G364" s="56">
        <v>0</v>
      </c>
      <c r="H364" s="56">
        <v>4233</v>
      </c>
      <c r="I364" s="56">
        <f t="shared" si="36"/>
        <v>4233</v>
      </c>
      <c r="J364" s="56">
        <f t="shared" si="37"/>
        <v>45767</v>
      </c>
      <c r="K364" s="57">
        <f t="shared" si="38"/>
        <v>0.91534000000000004</v>
      </c>
      <c r="L364" s="57">
        <f t="shared" si="39"/>
        <v>-1</v>
      </c>
      <c r="M364" s="57">
        <f t="shared" si="40"/>
        <v>-1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280</v>
      </c>
      <c r="C365" s="51" t="s">
        <v>281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36"/>
        <v>0</v>
      </c>
      <c r="J365" s="56">
        <f t="shared" si="37"/>
        <v>0</v>
      </c>
      <c r="K365" s="57" t="str">
        <f t="shared" si="38"/>
        <v>NA</v>
      </c>
      <c r="L365" s="57" t="str">
        <f t="shared" si="39"/>
        <v>NA</v>
      </c>
      <c r="M365" s="57" t="str">
        <f t="shared" si="40"/>
        <v>NA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180</v>
      </c>
      <c r="C366" s="51" t="s">
        <v>181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36"/>
        <v>0</v>
      </c>
      <c r="J366" s="56">
        <f t="shared" si="37"/>
        <v>0</v>
      </c>
      <c r="K366" s="57" t="str">
        <f t="shared" si="38"/>
        <v>NA</v>
      </c>
      <c r="L366" s="57" t="str">
        <f t="shared" si="39"/>
        <v>NA</v>
      </c>
      <c r="M366" s="57" t="str">
        <f t="shared" si="40"/>
        <v>NA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184</v>
      </c>
      <c r="C367" s="51" t="s">
        <v>185</v>
      </c>
      <c r="D367" s="56">
        <v>57802</v>
      </c>
      <c r="E367" s="56">
        <v>55226</v>
      </c>
      <c r="F367" s="56">
        <v>0</v>
      </c>
      <c r="G367" s="56">
        <v>9840</v>
      </c>
      <c r="H367" s="56">
        <v>0</v>
      </c>
      <c r="I367" s="56">
        <f t="shared" si="36"/>
        <v>9840</v>
      </c>
      <c r="J367" s="56">
        <f t="shared" si="37"/>
        <v>45386</v>
      </c>
      <c r="K367" s="57">
        <f t="shared" si="38"/>
        <v>0.82182305435845437</v>
      </c>
      <c r="L367" s="57">
        <f t="shared" si="39"/>
        <v>-1</v>
      </c>
      <c r="M367" s="57">
        <f t="shared" si="40"/>
        <v>-0.64364610871690875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186</v>
      </c>
      <c r="C368" s="51" t="s">
        <v>187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36"/>
        <v>0</v>
      </c>
      <c r="J368" s="56">
        <f t="shared" si="37"/>
        <v>0</v>
      </c>
      <c r="K368" s="57" t="str">
        <f t="shared" si="38"/>
        <v>NA</v>
      </c>
      <c r="L368" s="57" t="str">
        <f t="shared" si="39"/>
        <v>NA</v>
      </c>
      <c r="M368" s="57" t="str">
        <f t="shared" si="40"/>
        <v>NA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261</v>
      </c>
      <c r="C369" s="51" t="s">
        <v>262</v>
      </c>
      <c r="D369" s="56">
        <v>125745.51000000001</v>
      </c>
      <c r="E369" s="56">
        <v>258199.38</v>
      </c>
      <c r="F369" s="56">
        <v>0</v>
      </c>
      <c r="G369" s="56">
        <v>116760.97</v>
      </c>
      <c r="H369" s="56">
        <v>105798.51000000001</v>
      </c>
      <c r="I369" s="56">
        <f t="shared" si="36"/>
        <v>222559.48</v>
      </c>
      <c r="J369" s="56">
        <f t="shared" si="37"/>
        <v>35639.899999999994</v>
      </c>
      <c r="K369" s="57">
        <f t="shared" si="38"/>
        <v>0.13803247707256305</v>
      </c>
      <c r="L369" s="57">
        <f t="shared" si="39"/>
        <v>-1</v>
      </c>
      <c r="M369" s="57">
        <f t="shared" si="40"/>
        <v>-9.557513267460209E-2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211</v>
      </c>
      <c r="C370" s="51" t="s">
        <v>212</v>
      </c>
      <c r="D370" s="56">
        <v>0</v>
      </c>
      <c r="E370" s="56">
        <v>20653717.949999999</v>
      </c>
      <c r="F370" s="56">
        <v>30439.1</v>
      </c>
      <c r="G370" s="56">
        <v>456586.5</v>
      </c>
      <c r="H370" s="56">
        <v>4306027.6500000004</v>
      </c>
      <c r="I370" s="56">
        <f t="shared" si="36"/>
        <v>4762614.1500000004</v>
      </c>
      <c r="J370" s="56">
        <f t="shared" si="37"/>
        <v>15891103.799999999</v>
      </c>
      <c r="K370" s="57">
        <f t="shared" si="38"/>
        <v>0.76940644965087268</v>
      </c>
      <c r="L370" s="57">
        <f t="shared" si="39"/>
        <v>-0.9985262169226049</v>
      </c>
      <c r="M370" s="57">
        <f t="shared" si="40"/>
        <v>-0.9557865076781491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443</v>
      </c>
      <c r="C371" s="51" t="s">
        <v>444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36"/>
        <v>0</v>
      </c>
      <c r="J371" s="56">
        <f t="shared" si="37"/>
        <v>0</v>
      </c>
      <c r="K371" s="57" t="str">
        <f t="shared" si="38"/>
        <v>NA</v>
      </c>
      <c r="L371" s="57" t="str">
        <f t="shared" si="39"/>
        <v>NA</v>
      </c>
      <c r="M371" s="57" t="str">
        <f t="shared" si="40"/>
        <v>NA</v>
      </c>
      <c r="R371" s="53"/>
      <c r="S371" s="53"/>
      <c r="T371" s="53"/>
      <c r="U371" s="53"/>
      <c r="V371" s="53"/>
    </row>
    <row r="372" spans="1:22" s="51" customFormat="1" x14ac:dyDescent="0.2">
      <c r="A372" s="63" t="s">
        <v>384</v>
      </c>
      <c r="B372" s="63"/>
      <c r="C372" s="63"/>
      <c r="D372" s="64">
        <v>27712642.510000002</v>
      </c>
      <c r="E372" s="64">
        <v>26153858.669999998</v>
      </c>
      <c r="F372" s="64">
        <v>30668.469999999998</v>
      </c>
      <c r="G372" s="64">
        <v>2483278.81</v>
      </c>
      <c r="H372" s="64">
        <v>4604127.8600000003</v>
      </c>
      <c r="I372" s="64">
        <f t="shared" si="36"/>
        <v>7087406.6699999999</v>
      </c>
      <c r="J372" s="64">
        <f t="shared" si="37"/>
        <v>19066452</v>
      </c>
      <c r="K372" s="65">
        <f t="shared" si="38"/>
        <v>0.72901105112532905</v>
      </c>
      <c r="L372" s="65">
        <f t="shared" si="39"/>
        <v>-0.99882738259057824</v>
      </c>
      <c r="M372" s="65">
        <f t="shared" si="40"/>
        <v>-0.81010229952427892</v>
      </c>
      <c r="R372" s="53"/>
      <c r="S372" s="53"/>
      <c r="T372" s="53"/>
      <c r="U372" s="53"/>
      <c r="V372" s="53"/>
    </row>
    <row r="373" spans="1:22" s="51" customFormat="1" x14ac:dyDescent="0.2">
      <c r="A373" s="51" t="s">
        <v>385</v>
      </c>
      <c r="B373" s="51" t="s">
        <v>108</v>
      </c>
      <c r="C373" s="51" t="s">
        <v>109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36"/>
        <v>0</v>
      </c>
      <c r="J373" s="56">
        <f t="shared" si="37"/>
        <v>0</v>
      </c>
      <c r="K373" s="57" t="str">
        <f t="shared" si="38"/>
        <v>NA</v>
      </c>
      <c r="L373" s="57" t="str">
        <f t="shared" si="39"/>
        <v>NA</v>
      </c>
      <c r="M373" s="57" t="str">
        <f t="shared" si="40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251</v>
      </c>
      <c r="C374" s="51" t="s">
        <v>252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36"/>
        <v>0</v>
      </c>
      <c r="J374" s="56">
        <f t="shared" si="37"/>
        <v>0</v>
      </c>
      <c r="K374" s="57" t="str">
        <f t="shared" si="38"/>
        <v>NA</v>
      </c>
      <c r="L374" s="57" t="str">
        <f t="shared" si="39"/>
        <v>NA</v>
      </c>
      <c r="M374" s="57" t="str">
        <f t="shared" si="40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118</v>
      </c>
      <c r="C375" s="51" t="s">
        <v>119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36"/>
        <v>0</v>
      </c>
      <c r="J375" s="56">
        <f t="shared" si="37"/>
        <v>0</v>
      </c>
      <c r="K375" s="57" t="str">
        <f t="shared" si="38"/>
        <v>NA</v>
      </c>
      <c r="L375" s="57" t="str">
        <f t="shared" si="39"/>
        <v>NA</v>
      </c>
      <c r="M375" s="57" t="str">
        <f t="shared" si="40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386</v>
      </c>
      <c r="C376" s="51" t="s">
        <v>387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36"/>
        <v>0</v>
      </c>
      <c r="J376" s="56">
        <f t="shared" si="37"/>
        <v>0</v>
      </c>
      <c r="K376" s="57" t="str">
        <f t="shared" si="38"/>
        <v>NA</v>
      </c>
      <c r="L376" s="57" t="str">
        <f t="shared" si="39"/>
        <v>NA</v>
      </c>
      <c r="M376" s="57" t="str">
        <f t="shared" si="40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130</v>
      </c>
      <c r="C377" s="51" t="s">
        <v>131</v>
      </c>
      <c r="D377" s="56">
        <v>0</v>
      </c>
      <c r="E377" s="56">
        <v>68460</v>
      </c>
      <c r="F377" s="56">
        <v>0</v>
      </c>
      <c r="G377" s="56">
        <v>0</v>
      </c>
      <c r="H377" s="56">
        <v>0</v>
      </c>
      <c r="I377" s="56">
        <f t="shared" si="36"/>
        <v>0</v>
      </c>
      <c r="J377" s="56">
        <f t="shared" si="37"/>
        <v>68460</v>
      </c>
      <c r="K377" s="57">
        <f t="shared" si="38"/>
        <v>1</v>
      </c>
      <c r="L377" s="57">
        <f t="shared" si="39"/>
        <v>-1</v>
      </c>
      <c r="M377" s="57">
        <f t="shared" si="40"/>
        <v>-1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233</v>
      </c>
      <c r="C378" s="51" t="s">
        <v>234</v>
      </c>
      <c r="D378" s="56">
        <v>276416.18</v>
      </c>
      <c r="E378" s="56">
        <v>169101</v>
      </c>
      <c r="F378" s="56">
        <v>45482.400000000001</v>
      </c>
      <c r="G378" s="56">
        <v>132510.06</v>
      </c>
      <c r="H378" s="56">
        <v>0</v>
      </c>
      <c r="I378" s="56">
        <f t="shared" si="36"/>
        <v>132510.06</v>
      </c>
      <c r="J378" s="56">
        <f t="shared" si="37"/>
        <v>36590.94</v>
      </c>
      <c r="K378" s="57">
        <f t="shared" si="38"/>
        <v>0.21638511895257864</v>
      </c>
      <c r="L378" s="57">
        <f t="shared" si="39"/>
        <v>-0.73103411570599819</v>
      </c>
      <c r="M378" s="57">
        <f t="shared" si="40"/>
        <v>0.56722976209484266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132</v>
      </c>
      <c r="C379" s="51" t="s">
        <v>133</v>
      </c>
      <c r="D379" s="56">
        <v>42239798.5</v>
      </c>
      <c r="E379" s="56">
        <v>1483560.23</v>
      </c>
      <c r="F379" s="56">
        <v>0</v>
      </c>
      <c r="G379" s="56">
        <v>342000</v>
      </c>
      <c r="H379" s="56">
        <v>0</v>
      </c>
      <c r="I379" s="56">
        <f t="shared" si="36"/>
        <v>342000</v>
      </c>
      <c r="J379" s="56">
        <f t="shared" si="37"/>
        <v>1141560.23</v>
      </c>
      <c r="K379" s="57">
        <f t="shared" si="38"/>
        <v>0.76947346451852516</v>
      </c>
      <c r="L379" s="57">
        <f t="shared" si="39"/>
        <v>-1</v>
      </c>
      <c r="M379" s="57">
        <f t="shared" si="40"/>
        <v>-0.53894692903705033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134</v>
      </c>
      <c r="C380" s="51" t="s">
        <v>135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36"/>
        <v>0</v>
      </c>
      <c r="J380" s="56">
        <f t="shared" si="37"/>
        <v>0</v>
      </c>
      <c r="K380" s="57" t="str">
        <f t="shared" si="38"/>
        <v>NA</v>
      </c>
      <c r="L380" s="57" t="str">
        <f t="shared" si="39"/>
        <v>NA</v>
      </c>
      <c r="M380" s="57" t="str">
        <f t="shared" si="40"/>
        <v>NA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138</v>
      </c>
      <c r="C381" s="51" t="s">
        <v>139</v>
      </c>
      <c r="D381" s="56">
        <v>64125</v>
      </c>
      <c r="E381" s="56">
        <v>61172</v>
      </c>
      <c r="F381" s="56">
        <v>1195</v>
      </c>
      <c r="G381" s="56">
        <v>10660</v>
      </c>
      <c r="H381" s="56">
        <v>0</v>
      </c>
      <c r="I381" s="56">
        <f t="shared" si="36"/>
        <v>10660</v>
      </c>
      <c r="J381" s="56">
        <f t="shared" si="37"/>
        <v>50512</v>
      </c>
      <c r="K381" s="57">
        <f t="shared" si="38"/>
        <v>0.82573726541554959</v>
      </c>
      <c r="L381" s="57">
        <f t="shared" si="39"/>
        <v>-0.98046491859020468</v>
      </c>
      <c r="M381" s="57">
        <f t="shared" si="40"/>
        <v>-0.65147453083109919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140</v>
      </c>
      <c r="C382" s="51" t="s">
        <v>141</v>
      </c>
      <c r="D382" s="56">
        <v>0</v>
      </c>
      <c r="E382" s="56">
        <v>0</v>
      </c>
      <c r="F382" s="56">
        <v>588.47</v>
      </c>
      <c r="G382" s="56">
        <v>826.74</v>
      </c>
      <c r="H382" s="56">
        <v>0</v>
      </c>
      <c r="I382" s="56">
        <f t="shared" si="36"/>
        <v>826.74</v>
      </c>
      <c r="J382" s="56">
        <f t="shared" si="37"/>
        <v>-826.74</v>
      </c>
      <c r="K382" s="57" t="str">
        <f t="shared" si="38"/>
        <v>NA</v>
      </c>
      <c r="L382" s="57" t="str">
        <f t="shared" si="39"/>
        <v>NA</v>
      </c>
      <c r="M382" s="57" t="str">
        <f t="shared" si="40"/>
        <v>NA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142</v>
      </c>
      <c r="C383" s="51" t="s">
        <v>143</v>
      </c>
      <c r="D383" s="56">
        <v>55227.96</v>
      </c>
      <c r="E383" s="56">
        <v>48094.38</v>
      </c>
      <c r="F383" s="56">
        <v>8787.6899999999987</v>
      </c>
      <c r="G383" s="56">
        <v>28646.11</v>
      </c>
      <c r="H383" s="56">
        <v>0</v>
      </c>
      <c r="I383" s="56">
        <f t="shared" si="36"/>
        <v>28646.11</v>
      </c>
      <c r="J383" s="56">
        <f t="shared" si="37"/>
        <v>19448.269999999997</v>
      </c>
      <c r="K383" s="57">
        <f t="shared" si="38"/>
        <v>0.40437718502660808</v>
      </c>
      <c r="L383" s="57">
        <f t="shared" si="39"/>
        <v>-0.81728239349379295</v>
      </c>
      <c r="M383" s="57">
        <f t="shared" si="40"/>
        <v>0.1912456299467839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156</v>
      </c>
      <c r="C384" s="51" t="s">
        <v>157</v>
      </c>
      <c r="D384" s="56">
        <v>7325.0300000000007</v>
      </c>
      <c r="E384" s="56">
        <v>49058.84</v>
      </c>
      <c r="F384" s="56">
        <v>477.02</v>
      </c>
      <c r="G384" s="56">
        <v>15109.400000000001</v>
      </c>
      <c r="H384" s="56">
        <v>0</v>
      </c>
      <c r="I384" s="56">
        <f t="shared" si="36"/>
        <v>15109.400000000001</v>
      </c>
      <c r="J384" s="56">
        <f t="shared" si="37"/>
        <v>33949.439999999995</v>
      </c>
      <c r="K384" s="57">
        <f t="shared" si="38"/>
        <v>0.6920147316976919</v>
      </c>
      <c r="L384" s="57">
        <f t="shared" si="39"/>
        <v>-0.99027657400786495</v>
      </c>
      <c r="M384" s="57">
        <f t="shared" si="40"/>
        <v>-0.38402946339538391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158</v>
      </c>
      <c r="C385" s="51" t="s">
        <v>159</v>
      </c>
      <c r="D385" s="56">
        <v>26298445</v>
      </c>
      <c r="E385" s="56">
        <v>2966862</v>
      </c>
      <c r="F385" s="56">
        <v>0</v>
      </c>
      <c r="G385" s="56">
        <v>0</v>
      </c>
      <c r="H385" s="56">
        <v>4282.25</v>
      </c>
      <c r="I385" s="56">
        <f t="shared" si="36"/>
        <v>4282.25</v>
      </c>
      <c r="J385" s="56">
        <f t="shared" si="37"/>
        <v>2962579.75</v>
      </c>
      <c r="K385" s="57">
        <f t="shared" si="38"/>
        <v>0.99855663997853628</v>
      </c>
      <c r="L385" s="57">
        <f t="shared" si="39"/>
        <v>-1</v>
      </c>
      <c r="M385" s="57">
        <f t="shared" si="40"/>
        <v>-1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241</v>
      </c>
      <c r="C386" s="51" t="s">
        <v>242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36"/>
        <v>0</v>
      </c>
      <c r="J386" s="56">
        <f t="shared" si="37"/>
        <v>0</v>
      </c>
      <c r="K386" s="57" t="str">
        <f t="shared" si="38"/>
        <v>NA</v>
      </c>
      <c r="L386" s="57" t="str">
        <f t="shared" si="39"/>
        <v>NA</v>
      </c>
      <c r="M386" s="57" t="str">
        <f t="shared" si="40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172</v>
      </c>
      <c r="C387" s="51" t="s">
        <v>173</v>
      </c>
      <c r="D387" s="56">
        <v>8335</v>
      </c>
      <c r="E387" s="56">
        <v>13350</v>
      </c>
      <c r="F387" s="56">
        <v>0</v>
      </c>
      <c r="G387" s="56">
        <v>350.9</v>
      </c>
      <c r="H387" s="56">
        <v>0</v>
      </c>
      <c r="I387" s="56">
        <f t="shared" si="36"/>
        <v>350.9</v>
      </c>
      <c r="J387" s="56">
        <f t="shared" si="37"/>
        <v>12999.1</v>
      </c>
      <c r="K387" s="57">
        <f t="shared" si="38"/>
        <v>0.97371535580524349</v>
      </c>
      <c r="L387" s="57">
        <f t="shared" si="39"/>
        <v>-1</v>
      </c>
      <c r="M387" s="57">
        <f t="shared" si="40"/>
        <v>-0.94743071161048698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174</v>
      </c>
      <c r="C388" s="51" t="s">
        <v>175</v>
      </c>
      <c r="D388" s="56">
        <v>118200</v>
      </c>
      <c r="E388" s="56">
        <v>122400</v>
      </c>
      <c r="F388" s="56">
        <v>0</v>
      </c>
      <c r="G388" s="56">
        <v>0</v>
      </c>
      <c r="H388" s="56">
        <v>0</v>
      </c>
      <c r="I388" s="56">
        <f t="shared" si="36"/>
        <v>0</v>
      </c>
      <c r="J388" s="56">
        <f t="shared" si="37"/>
        <v>122400</v>
      </c>
      <c r="K388" s="57">
        <f t="shared" si="38"/>
        <v>1</v>
      </c>
      <c r="L388" s="57">
        <f t="shared" si="39"/>
        <v>-1</v>
      </c>
      <c r="M388" s="57">
        <f t="shared" si="40"/>
        <v>-1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180</v>
      </c>
      <c r="C389" s="51" t="s">
        <v>181</v>
      </c>
      <c r="D389" s="56">
        <v>42500</v>
      </c>
      <c r="E389" s="56">
        <v>47500</v>
      </c>
      <c r="F389" s="56">
        <v>78.06</v>
      </c>
      <c r="G389" s="56">
        <v>1476.84</v>
      </c>
      <c r="H389" s="56">
        <v>0</v>
      </c>
      <c r="I389" s="56">
        <f t="shared" si="36"/>
        <v>1476.84</v>
      </c>
      <c r="J389" s="56">
        <f t="shared" si="37"/>
        <v>46023.16</v>
      </c>
      <c r="K389" s="57">
        <f t="shared" si="38"/>
        <v>0.96890863157894747</v>
      </c>
      <c r="L389" s="57">
        <f t="shared" si="39"/>
        <v>-0.99835663157894738</v>
      </c>
      <c r="M389" s="57">
        <f t="shared" si="40"/>
        <v>-0.93781726315789471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186</v>
      </c>
      <c r="C390" s="51" t="s">
        <v>187</v>
      </c>
      <c r="D390" s="56">
        <v>209500</v>
      </c>
      <c r="E390" s="56">
        <v>210000</v>
      </c>
      <c r="F390" s="56">
        <v>0</v>
      </c>
      <c r="G390" s="56">
        <v>156.82</v>
      </c>
      <c r="H390" s="56">
        <v>5618.48</v>
      </c>
      <c r="I390" s="56">
        <f t="shared" si="36"/>
        <v>5775.2999999999993</v>
      </c>
      <c r="J390" s="56">
        <f t="shared" si="37"/>
        <v>204224.7</v>
      </c>
      <c r="K390" s="57">
        <f t="shared" si="38"/>
        <v>0.97249857142857143</v>
      </c>
      <c r="L390" s="57">
        <f t="shared" si="39"/>
        <v>-1</v>
      </c>
      <c r="M390" s="57">
        <f t="shared" si="40"/>
        <v>-0.99850647619047617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189</v>
      </c>
      <c r="C391" s="51" t="s">
        <v>190</v>
      </c>
      <c r="D391" s="56">
        <v>0</v>
      </c>
      <c r="E391" s="56">
        <v>2100</v>
      </c>
      <c r="F391" s="56">
        <v>0</v>
      </c>
      <c r="G391" s="56">
        <v>0</v>
      </c>
      <c r="H391" s="56">
        <v>0</v>
      </c>
      <c r="I391" s="56">
        <f t="shared" si="36"/>
        <v>0</v>
      </c>
      <c r="J391" s="56">
        <f t="shared" si="37"/>
        <v>2100</v>
      </c>
      <c r="K391" s="57">
        <f t="shared" si="38"/>
        <v>1</v>
      </c>
      <c r="L391" s="57">
        <f t="shared" si="39"/>
        <v>-1</v>
      </c>
      <c r="M391" s="57">
        <f t="shared" si="40"/>
        <v>-1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193</v>
      </c>
      <c r="C392" s="51" t="s">
        <v>194</v>
      </c>
      <c r="D392" s="56">
        <v>95000</v>
      </c>
      <c r="E392" s="56">
        <v>79797.649999999994</v>
      </c>
      <c r="F392" s="56">
        <v>0</v>
      </c>
      <c r="G392" s="56">
        <v>208.3</v>
      </c>
      <c r="H392" s="56">
        <v>1298.02</v>
      </c>
      <c r="I392" s="56">
        <f t="shared" si="36"/>
        <v>1506.32</v>
      </c>
      <c r="J392" s="56">
        <f t="shared" si="37"/>
        <v>78291.329999999987</v>
      </c>
      <c r="K392" s="57">
        <f t="shared" si="38"/>
        <v>0.98112325362964936</v>
      </c>
      <c r="L392" s="57">
        <f t="shared" si="39"/>
        <v>-1</v>
      </c>
      <c r="M392" s="57">
        <f t="shared" si="40"/>
        <v>-0.99477929487898442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197</v>
      </c>
      <c r="C393" s="51" t="s">
        <v>198</v>
      </c>
      <c r="D393" s="56">
        <v>50000</v>
      </c>
      <c r="E393" s="56">
        <v>129470</v>
      </c>
      <c r="F393" s="56">
        <v>0</v>
      </c>
      <c r="G393" s="56">
        <v>61758.400000000001</v>
      </c>
      <c r="H393" s="56">
        <v>0</v>
      </c>
      <c r="I393" s="56">
        <f t="shared" si="36"/>
        <v>61758.400000000001</v>
      </c>
      <c r="J393" s="56">
        <f t="shared" si="37"/>
        <v>67711.600000000006</v>
      </c>
      <c r="K393" s="57">
        <f t="shared" si="38"/>
        <v>0.52299065420560753</v>
      </c>
      <c r="L393" s="57">
        <f t="shared" si="39"/>
        <v>-1</v>
      </c>
      <c r="M393" s="57">
        <f t="shared" si="40"/>
        <v>-4.5981308411214929E-2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211</v>
      </c>
      <c r="C394" s="51" t="s">
        <v>212</v>
      </c>
      <c r="D394" s="56">
        <v>25375.87</v>
      </c>
      <c r="E394" s="56">
        <v>25375.87</v>
      </c>
      <c r="F394" s="56">
        <v>0</v>
      </c>
      <c r="G394" s="56">
        <v>0</v>
      </c>
      <c r="H394" s="56">
        <v>0</v>
      </c>
      <c r="I394" s="56">
        <f t="shared" si="36"/>
        <v>0</v>
      </c>
      <c r="J394" s="56">
        <f t="shared" si="37"/>
        <v>25375.87</v>
      </c>
      <c r="K394" s="57">
        <f t="shared" si="38"/>
        <v>1</v>
      </c>
      <c r="L394" s="57">
        <f t="shared" si="39"/>
        <v>-1</v>
      </c>
      <c r="M394" s="57">
        <f t="shared" si="40"/>
        <v>-1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213</v>
      </c>
      <c r="C395" s="51" t="s">
        <v>214</v>
      </c>
      <c r="D395" s="56">
        <v>11566415</v>
      </c>
      <c r="E395" s="56">
        <v>-81.39</v>
      </c>
      <c r="F395" s="56">
        <v>0</v>
      </c>
      <c r="G395" s="56">
        <v>0</v>
      </c>
      <c r="H395" s="56">
        <v>0</v>
      </c>
      <c r="I395" s="56">
        <f t="shared" si="36"/>
        <v>0</v>
      </c>
      <c r="J395" s="56">
        <f t="shared" si="37"/>
        <v>-81.39</v>
      </c>
      <c r="K395" s="57">
        <f t="shared" si="38"/>
        <v>1</v>
      </c>
      <c r="L395" s="57">
        <f t="shared" si="39"/>
        <v>-1</v>
      </c>
      <c r="M395" s="57">
        <f t="shared" si="40"/>
        <v>-1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215</v>
      </c>
      <c r="C396" s="51" t="s">
        <v>216</v>
      </c>
      <c r="D396" s="56">
        <v>2500</v>
      </c>
      <c r="E396" s="56">
        <v>34490</v>
      </c>
      <c r="F396" s="56">
        <v>0</v>
      </c>
      <c r="G396" s="56">
        <v>0</v>
      </c>
      <c r="H396" s="56">
        <v>0</v>
      </c>
      <c r="I396" s="56">
        <f t="shared" si="36"/>
        <v>0</v>
      </c>
      <c r="J396" s="56">
        <f t="shared" si="37"/>
        <v>34490</v>
      </c>
      <c r="K396" s="57">
        <f t="shared" si="38"/>
        <v>1</v>
      </c>
      <c r="L396" s="57">
        <f t="shared" si="39"/>
        <v>-1</v>
      </c>
      <c r="M396" s="57">
        <f t="shared" si="40"/>
        <v>-1</v>
      </c>
      <c r="R396" s="53"/>
      <c r="S396" s="53"/>
      <c r="T396" s="53"/>
      <c r="U396" s="53"/>
      <c r="V396" s="53"/>
    </row>
    <row r="397" spans="1:22" s="51" customFormat="1" x14ac:dyDescent="0.2">
      <c r="A397" s="63" t="s">
        <v>388</v>
      </c>
      <c r="B397" s="63"/>
      <c r="C397" s="63"/>
      <c r="D397" s="64">
        <v>81059163.540000007</v>
      </c>
      <c r="E397" s="64">
        <v>5510710.580000001</v>
      </c>
      <c r="F397" s="64">
        <v>56608.639999999992</v>
      </c>
      <c r="G397" s="64">
        <v>593703.56999999995</v>
      </c>
      <c r="H397" s="64">
        <v>11198.75</v>
      </c>
      <c r="I397" s="64">
        <f t="shared" si="36"/>
        <v>604902.31999999995</v>
      </c>
      <c r="J397" s="64">
        <f t="shared" si="37"/>
        <v>4905808.2600000007</v>
      </c>
      <c r="K397" s="65">
        <f t="shared" si="38"/>
        <v>0.8902315207415592</v>
      </c>
      <c r="L397" s="65">
        <f t="shared" si="39"/>
        <v>-0.98972752439486678</v>
      </c>
      <c r="M397" s="65">
        <f t="shared" si="40"/>
        <v>-0.78452739936852223</v>
      </c>
      <c r="R397" s="53"/>
      <c r="S397" s="53"/>
      <c r="T397" s="53"/>
      <c r="U397" s="53"/>
      <c r="V397" s="53"/>
    </row>
    <row r="398" spans="1:22" s="51" customFormat="1" x14ac:dyDescent="0.2">
      <c r="A398" s="51" t="s">
        <v>389</v>
      </c>
      <c r="B398" s="51" t="s">
        <v>108</v>
      </c>
      <c r="C398" s="51" t="s">
        <v>109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36"/>
        <v>0</v>
      </c>
      <c r="J398" s="56">
        <f t="shared" si="37"/>
        <v>0</v>
      </c>
      <c r="K398" s="57" t="str">
        <f t="shared" si="38"/>
        <v>NA</v>
      </c>
      <c r="L398" s="57" t="str">
        <f t="shared" si="39"/>
        <v>NA</v>
      </c>
      <c r="M398" s="57" t="str">
        <f t="shared" si="40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116</v>
      </c>
      <c r="C399" s="51" t="s">
        <v>117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36"/>
        <v>0</v>
      </c>
      <c r="J399" s="56">
        <f t="shared" si="37"/>
        <v>0</v>
      </c>
      <c r="K399" s="57" t="str">
        <f t="shared" si="38"/>
        <v>NA</v>
      </c>
      <c r="L399" s="57" t="str">
        <f t="shared" si="39"/>
        <v>NA</v>
      </c>
      <c r="M399" s="57" t="str">
        <f t="shared" si="40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229</v>
      </c>
      <c r="C400" s="51" t="s">
        <v>230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36"/>
        <v>0</v>
      </c>
      <c r="J400" s="56">
        <f t="shared" si="37"/>
        <v>0</v>
      </c>
      <c r="K400" s="57" t="str">
        <f t="shared" si="38"/>
        <v>NA</v>
      </c>
      <c r="L400" s="57" t="str">
        <f t="shared" si="39"/>
        <v>NA</v>
      </c>
      <c r="M400" s="57" t="str">
        <f t="shared" si="40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231</v>
      </c>
      <c r="C401" s="51" t="s">
        <v>232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36"/>
        <v>0</v>
      </c>
      <c r="J401" s="56">
        <f t="shared" si="37"/>
        <v>0</v>
      </c>
      <c r="K401" s="57" t="str">
        <f t="shared" si="38"/>
        <v>NA</v>
      </c>
      <c r="L401" s="57" t="str">
        <f t="shared" si="39"/>
        <v>NA</v>
      </c>
      <c r="M401" s="57" t="str">
        <f t="shared" si="40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233</v>
      </c>
      <c r="C402" s="51" t="s">
        <v>234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36"/>
        <v>0</v>
      </c>
      <c r="J402" s="56">
        <f t="shared" si="37"/>
        <v>0</v>
      </c>
      <c r="K402" s="57" t="str">
        <f t="shared" si="38"/>
        <v>NA</v>
      </c>
      <c r="L402" s="57" t="str">
        <f t="shared" si="39"/>
        <v>NA</v>
      </c>
      <c r="M402" s="57" t="str">
        <f t="shared" si="40"/>
        <v>NA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132</v>
      </c>
      <c r="C403" s="51" t="s">
        <v>133</v>
      </c>
      <c r="D403" s="56">
        <v>0</v>
      </c>
      <c r="E403" s="56">
        <v>160810.16</v>
      </c>
      <c r="F403" s="56">
        <v>25783.75</v>
      </c>
      <c r="G403" s="56">
        <v>170180.47999999998</v>
      </c>
      <c r="H403" s="56">
        <v>0</v>
      </c>
      <c r="I403" s="56">
        <f t="shared" si="36"/>
        <v>170180.47999999998</v>
      </c>
      <c r="J403" s="56">
        <f t="shared" si="37"/>
        <v>-9370.3199999999779</v>
      </c>
      <c r="K403" s="57">
        <f t="shared" si="38"/>
        <v>-5.8269452626624946E-2</v>
      </c>
      <c r="L403" s="57">
        <f t="shared" si="39"/>
        <v>-0.83966342673870853</v>
      </c>
      <c r="M403" s="57">
        <f t="shared" si="40"/>
        <v>1.1165389052532499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138</v>
      </c>
      <c r="C404" s="51" t="s">
        <v>139</v>
      </c>
      <c r="D404" s="56">
        <v>0</v>
      </c>
      <c r="E404" s="56">
        <v>0</v>
      </c>
      <c r="F404" s="56">
        <v>1058.56</v>
      </c>
      <c r="G404" s="56">
        <v>3014.07</v>
      </c>
      <c r="H404" s="56">
        <v>0</v>
      </c>
      <c r="I404" s="56">
        <f t="shared" si="36"/>
        <v>3014.07</v>
      </c>
      <c r="J404" s="56">
        <f t="shared" si="37"/>
        <v>-3014.07</v>
      </c>
      <c r="K404" s="57" t="str">
        <f t="shared" si="38"/>
        <v>NA</v>
      </c>
      <c r="L404" s="57" t="str">
        <f t="shared" si="39"/>
        <v>NA</v>
      </c>
      <c r="M404" s="57" t="str">
        <f t="shared" si="40"/>
        <v>NA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140</v>
      </c>
      <c r="C405" s="51" t="s">
        <v>141</v>
      </c>
      <c r="D405" s="56">
        <v>0</v>
      </c>
      <c r="E405" s="56">
        <v>0</v>
      </c>
      <c r="F405" s="56">
        <v>85.66</v>
      </c>
      <c r="G405" s="56">
        <v>310.33</v>
      </c>
      <c r="H405" s="56">
        <v>0</v>
      </c>
      <c r="I405" s="56">
        <f t="shared" si="36"/>
        <v>310.33</v>
      </c>
      <c r="J405" s="56">
        <f t="shared" si="37"/>
        <v>-310.33</v>
      </c>
      <c r="K405" s="57" t="str">
        <f t="shared" si="38"/>
        <v>NA</v>
      </c>
      <c r="L405" s="57" t="str">
        <f t="shared" si="39"/>
        <v>NA</v>
      </c>
      <c r="M405" s="57" t="str">
        <f t="shared" si="40"/>
        <v>NA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142</v>
      </c>
      <c r="C406" s="51" t="s">
        <v>143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36"/>
        <v>0</v>
      </c>
      <c r="J406" s="56">
        <f t="shared" si="37"/>
        <v>0</v>
      </c>
      <c r="K406" s="57" t="str">
        <f t="shared" si="38"/>
        <v>NA</v>
      </c>
      <c r="L406" s="57" t="str">
        <f t="shared" si="39"/>
        <v>NA</v>
      </c>
      <c r="M406" s="57" t="str">
        <f t="shared" si="40"/>
        <v>NA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156</v>
      </c>
      <c r="C407" s="51" t="s">
        <v>157</v>
      </c>
      <c r="D407" s="56">
        <v>0</v>
      </c>
      <c r="E407" s="56">
        <v>13400.779999999999</v>
      </c>
      <c r="F407" s="56">
        <v>1163.99</v>
      </c>
      <c r="G407" s="56">
        <v>8299.7900000000009</v>
      </c>
      <c r="H407" s="56">
        <v>0</v>
      </c>
      <c r="I407" s="56">
        <f t="shared" si="36"/>
        <v>8299.7900000000009</v>
      </c>
      <c r="J407" s="56">
        <f t="shared" si="37"/>
        <v>5100.989999999998</v>
      </c>
      <c r="K407" s="57">
        <f t="shared" si="38"/>
        <v>0.3806487383570209</v>
      </c>
      <c r="L407" s="57">
        <f t="shared" si="39"/>
        <v>-0.91314013064911148</v>
      </c>
      <c r="M407" s="57">
        <f t="shared" si="40"/>
        <v>0.23870252328595823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158</v>
      </c>
      <c r="C408" s="51" t="s">
        <v>159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36"/>
        <v>0</v>
      </c>
      <c r="J408" s="56">
        <f t="shared" si="37"/>
        <v>0</v>
      </c>
      <c r="K408" s="57" t="str">
        <f t="shared" si="38"/>
        <v>NA</v>
      </c>
      <c r="L408" s="57" t="str">
        <f t="shared" si="39"/>
        <v>NA</v>
      </c>
      <c r="M408" s="57" t="str">
        <f t="shared" si="40"/>
        <v>NA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278</v>
      </c>
      <c r="C409" s="51" t="s">
        <v>279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36"/>
        <v>0</v>
      </c>
      <c r="J409" s="56">
        <f t="shared" si="37"/>
        <v>0</v>
      </c>
      <c r="K409" s="57" t="str">
        <f t="shared" si="38"/>
        <v>NA</v>
      </c>
      <c r="L409" s="57" t="str">
        <f t="shared" si="39"/>
        <v>NA</v>
      </c>
      <c r="M409" s="57" t="str">
        <f t="shared" si="40"/>
        <v>NA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168</v>
      </c>
      <c r="C410" s="51" t="s">
        <v>169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36"/>
        <v>0</v>
      </c>
      <c r="J410" s="56">
        <f t="shared" si="37"/>
        <v>0</v>
      </c>
      <c r="K410" s="57" t="str">
        <f t="shared" si="38"/>
        <v>NA</v>
      </c>
      <c r="L410" s="57" t="str">
        <f t="shared" si="39"/>
        <v>NA</v>
      </c>
      <c r="M410" s="57" t="str">
        <f t="shared" si="40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172</v>
      </c>
      <c r="C411" s="51" t="s">
        <v>173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36"/>
        <v>0</v>
      </c>
      <c r="J411" s="56">
        <f t="shared" si="37"/>
        <v>0</v>
      </c>
      <c r="K411" s="57" t="str">
        <f t="shared" si="38"/>
        <v>NA</v>
      </c>
      <c r="L411" s="57" t="str">
        <f t="shared" si="39"/>
        <v>NA</v>
      </c>
      <c r="M411" s="57" t="str">
        <f t="shared" si="40"/>
        <v>NA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180</v>
      </c>
      <c r="C412" s="51" t="s">
        <v>181</v>
      </c>
      <c r="D412" s="56">
        <v>0</v>
      </c>
      <c r="E412" s="56">
        <v>10000</v>
      </c>
      <c r="F412" s="56">
        <v>0</v>
      </c>
      <c r="G412" s="56">
        <v>0</v>
      </c>
      <c r="H412" s="56">
        <v>0</v>
      </c>
      <c r="I412" s="56">
        <f t="shared" si="36"/>
        <v>0</v>
      </c>
      <c r="J412" s="56">
        <f t="shared" si="37"/>
        <v>10000</v>
      </c>
      <c r="K412" s="57">
        <f t="shared" si="38"/>
        <v>1</v>
      </c>
      <c r="L412" s="57">
        <f t="shared" si="39"/>
        <v>-1</v>
      </c>
      <c r="M412" s="57">
        <f t="shared" si="40"/>
        <v>-1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184</v>
      </c>
      <c r="C413" s="51" t="s">
        <v>185</v>
      </c>
      <c r="D413" s="56">
        <v>0</v>
      </c>
      <c r="E413" s="56">
        <v>0</v>
      </c>
      <c r="F413" s="56">
        <v>0</v>
      </c>
      <c r="G413" s="56">
        <v>0</v>
      </c>
      <c r="H413" s="56">
        <v>45</v>
      </c>
      <c r="I413" s="56">
        <f t="shared" si="36"/>
        <v>45</v>
      </c>
      <c r="J413" s="56">
        <f t="shared" si="37"/>
        <v>-45</v>
      </c>
      <c r="K413" s="57" t="str">
        <f t="shared" si="38"/>
        <v>NA</v>
      </c>
      <c r="L413" s="57" t="str">
        <f t="shared" si="39"/>
        <v>NA</v>
      </c>
      <c r="M413" s="57" t="str">
        <f t="shared" si="40"/>
        <v>NA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186</v>
      </c>
      <c r="C414" s="51" t="s">
        <v>187</v>
      </c>
      <c r="D414" s="56">
        <v>2000</v>
      </c>
      <c r="E414" s="56">
        <v>2000</v>
      </c>
      <c r="F414" s="56">
        <v>0</v>
      </c>
      <c r="G414" s="56">
        <v>0</v>
      </c>
      <c r="H414" s="56">
        <v>0</v>
      </c>
      <c r="I414" s="56">
        <f t="shared" si="36"/>
        <v>0</v>
      </c>
      <c r="J414" s="56">
        <f t="shared" si="37"/>
        <v>2000</v>
      </c>
      <c r="K414" s="57">
        <f t="shared" si="38"/>
        <v>1</v>
      </c>
      <c r="L414" s="57">
        <f t="shared" si="39"/>
        <v>-1</v>
      </c>
      <c r="M414" s="57">
        <f t="shared" si="40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189</v>
      </c>
      <c r="C415" s="51" t="s">
        <v>190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36"/>
        <v>0</v>
      </c>
      <c r="J415" s="56">
        <f t="shared" si="37"/>
        <v>0</v>
      </c>
      <c r="K415" s="57" t="str">
        <f t="shared" si="38"/>
        <v>NA</v>
      </c>
      <c r="L415" s="57" t="str">
        <f t="shared" si="39"/>
        <v>NA</v>
      </c>
      <c r="M415" s="57" t="str">
        <f t="shared" si="40"/>
        <v>NA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191</v>
      </c>
      <c r="C416" s="51" t="s">
        <v>192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f t="shared" si="36"/>
        <v>0</v>
      </c>
      <c r="J416" s="56">
        <f t="shared" si="37"/>
        <v>0</v>
      </c>
      <c r="K416" s="57" t="str">
        <f t="shared" si="38"/>
        <v>NA</v>
      </c>
      <c r="L416" s="57" t="str">
        <f t="shared" si="39"/>
        <v>NA</v>
      </c>
      <c r="M416" s="57" t="str">
        <f t="shared" si="40"/>
        <v>NA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193</v>
      </c>
      <c r="C417" s="51" t="s">
        <v>194</v>
      </c>
      <c r="D417" s="56">
        <v>0</v>
      </c>
      <c r="E417" s="56">
        <v>77085.240000000005</v>
      </c>
      <c r="F417" s="56">
        <v>0</v>
      </c>
      <c r="G417" s="56">
        <v>0</v>
      </c>
      <c r="H417" s="56">
        <v>0</v>
      </c>
      <c r="I417" s="56">
        <f t="shared" si="36"/>
        <v>0</v>
      </c>
      <c r="J417" s="56">
        <f t="shared" si="37"/>
        <v>77085.240000000005</v>
      </c>
      <c r="K417" s="57">
        <f t="shared" si="38"/>
        <v>1</v>
      </c>
      <c r="L417" s="57">
        <f t="shared" si="39"/>
        <v>-1</v>
      </c>
      <c r="M417" s="57">
        <f t="shared" si="40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197</v>
      </c>
      <c r="C418" s="51" t="s">
        <v>198</v>
      </c>
      <c r="D418" s="56">
        <v>500</v>
      </c>
      <c r="E418" s="56">
        <v>139893.41</v>
      </c>
      <c r="F418" s="56">
        <v>0</v>
      </c>
      <c r="G418" s="56">
        <v>0</v>
      </c>
      <c r="H418" s="56">
        <v>0</v>
      </c>
      <c r="I418" s="56">
        <f t="shared" si="36"/>
        <v>0</v>
      </c>
      <c r="J418" s="56">
        <f t="shared" si="37"/>
        <v>139893.41</v>
      </c>
      <c r="K418" s="57">
        <f t="shared" si="38"/>
        <v>1</v>
      </c>
      <c r="L418" s="57">
        <f t="shared" si="39"/>
        <v>-1</v>
      </c>
      <c r="M418" s="57">
        <f t="shared" si="40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205</v>
      </c>
      <c r="C419" s="51" t="s">
        <v>206</v>
      </c>
      <c r="D419" s="56">
        <v>2500</v>
      </c>
      <c r="E419" s="56">
        <v>2500</v>
      </c>
      <c r="F419" s="56">
        <v>0</v>
      </c>
      <c r="G419" s="56">
        <v>0</v>
      </c>
      <c r="H419" s="56">
        <v>0</v>
      </c>
      <c r="I419" s="56">
        <f t="shared" si="36"/>
        <v>0</v>
      </c>
      <c r="J419" s="56">
        <f t="shared" si="37"/>
        <v>2500</v>
      </c>
      <c r="K419" s="57">
        <f t="shared" si="38"/>
        <v>1</v>
      </c>
      <c r="L419" s="57">
        <f t="shared" si="39"/>
        <v>-1</v>
      </c>
      <c r="M419" s="57">
        <f t="shared" si="40"/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209</v>
      </c>
      <c r="C420" s="51" t="s">
        <v>210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36"/>
        <v>0</v>
      </c>
      <c r="J420" s="56">
        <f t="shared" si="37"/>
        <v>0</v>
      </c>
      <c r="K420" s="57" t="str">
        <f t="shared" si="38"/>
        <v>NA</v>
      </c>
      <c r="L420" s="57" t="str">
        <f t="shared" si="39"/>
        <v>NA</v>
      </c>
      <c r="M420" s="57" t="str">
        <f t="shared" si="40"/>
        <v>NA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215</v>
      </c>
      <c r="C421" s="51" t="s">
        <v>216</v>
      </c>
      <c r="D421" s="56">
        <v>1500</v>
      </c>
      <c r="E421" s="56">
        <v>1500</v>
      </c>
      <c r="F421" s="56">
        <v>0</v>
      </c>
      <c r="G421" s="56">
        <v>0</v>
      </c>
      <c r="H421" s="56">
        <v>0</v>
      </c>
      <c r="I421" s="56">
        <f t="shared" si="36"/>
        <v>0</v>
      </c>
      <c r="J421" s="56">
        <f t="shared" si="37"/>
        <v>1500</v>
      </c>
      <c r="K421" s="57">
        <f t="shared" si="38"/>
        <v>1</v>
      </c>
      <c r="L421" s="57">
        <f t="shared" si="39"/>
        <v>-1</v>
      </c>
      <c r="M421" s="57">
        <f t="shared" si="40"/>
        <v>-1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217</v>
      </c>
      <c r="C422" s="51" t="s">
        <v>218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36"/>
        <v>0</v>
      </c>
      <c r="J422" s="56">
        <f t="shared" si="37"/>
        <v>0</v>
      </c>
      <c r="K422" s="57" t="str">
        <f t="shared" si="38"/>
        <v>NA</v>
      </c>
      <c r="L422" s="57" t="str">
        <f t="shared" si="39"/>
        <v>NA</v>
      </c>
      <c r="M422" s="57" t="str">
        <f t="shared" si="40"/>
        <v>NA</v>
      </c>
      <c r="R422" s="53"/>
      <c r="S422" s="53"/>
      <c r="T422" s="53"/>
      <c r="U422" s="53"/>
      <c r="V422" s="53"/>
    </row>
    <row r="423" spans="1:22" s="51" customFormat="1" x14ac:dyDescent="0.2">
      <c r="A423" s="63" t="s">
        <v>390</v>
      </c>
      <c r="B423" s="63"/>
      <c r="C423" s="63"/>
      <c r="D423" s="64">
        <v>6500</v>
      </c>
      <c r="E423" s="64">
        <v>407189.58999999997</v>
      </c>
      <c r="F423" s="64">
        <v>28091.960000000003</v>
      </c>
      <c r="G423" s="64">
        <v>181804.66999999998</v>
      </c>
      <c r="H423" s="64">
        <v>45</v>
      </c>
      <c r="I423" s="64">
        <f t="shared" si="36"/>
        <v>181849.66999999998</v>
      </c>
      <c r="J423" s="64">
        <f t="shared" si="37"/>
        <v>225339.91999999998</v>
      </c>
      <c r="K423" s="65">
        <f t="shared" si="38"/>
        <v>0.55340294922569111</v>
      </c>
      <c r="L423" s="65">
        <f t="shared" si="39"/>
        <v>-0.93101012233637892</v>
      </c>
      <c r="M423" s="65">
        <f t="shared" si="40"/>
        <v>-0.10702692571290932</v>
      </c>
      <c r="R423" s="53"/>
      <c r="S423" s="53"/>
      <c r="T423" s="53"/>
      <c r="U423" s="53"/>
      <c r="V423" s="53"/>
    </row>
    <row r="424" spans="1:22" s="51" customFormat="1" x14ac:dyDescent="0.2">
      <c r="A424" s="51" t="s">
        <v>391</v>
      </c>
      <c r="B424" s="51" t="s">
        <v>118</v>
      </c>
      <c r="C424" s="51" t="s">
        <v>119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36"/>
        <v>0</v>
      </c>
      <c r="J424" s="56">
        <f t="shared" si="37"/>
        <v>0</v>
      </c>
      <c r="K424" s="57" t="str">
        <f t="shared" si="38"/>
        <v>NA</v>
      </c>
      <c r="L424" s="57" t="str">
        <f t="shared" si="39"/>
        <v>NA</v>
      </c>
      <c r="M424" s="57" t="str">
        <f t="shared" si="40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457</v>
      </c>
      <c r="C425" s="51" t="s">
        <v>458</v>
      </c>
      <c r="D425" s="56">
        <v>14969725</v>
      </c>
      <c r="E425" s="56">
        <v>3602297</v>
      </c>
      <c r="F425" s="56">
        <v>0</v>
      </c>
      <c r="G425" s="56">
        <v>0</v>
      </c>
      <c r="H425" s="56">
        <v>0</v>
      </c>
      <c r="I425" s="56">
        <f t="shared" si="36"/>
        <v>0</v>
      </c>
      <c r="J425" s="56">
        <f t="shared" si="37"/>
        <v>3602297</v>
      </c>
      <c r="K425" s="57">
        <f t="shared" si="38"/>
        <v>1</v>
      </c>
      <c r="L425" s="57">
        <f t="shared" si="39"/>
        <v>-1</v>
      </c>
      <c r="M425" s="57">
        <f t="shared" si="40"/>
        <v>-1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130</v>
      </c>
      <c r="C426" s="51" t="s">
        <v>131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36"/>
        <v>0</v>
      </c>
      <c r="J426" s="56">
        <f t="shared" si="37"/>
        <v>0</v>
      </c>
      <c r="K426" s="57" t="str">
        <f t="shared" si="38"/>
        <v>NA</v>
      </c>
      <c r="L426" s="57" t="str">
        <f t="shared" si="39"/>
        <v>NA</v>
      </c>
      <c r="M426" s="57" t="str">
        <f t="shared" si="40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132</v>
      </c>
      <c r="C427" s="51" t="s">
        <v>133</v>
      </c>
      <c r="D427" s="56">
        <v>3150000</v>
      </c>
      <c r="E427" s="56">
        <v>5757984.1399999997</v>
      </c>
      <c r="F427" s="56">
        <v>0</v>
      </c>
      <c r="G427" s="56">
        <v>1144840.0799999998</v>
      </c>
      <c r="H427" s="56">
        <v>0</v>
      </c>
      <c r="I427" s="56">
        <f t="shared" si="36"/>
        <v>1144840.0799999998</v>
      </c>
      <c r="J427" s="56">
        <f t="shared" si="37"/>
        <v>4613144.0599999996</v>
      </c>
      <c r="K427" s="57">
        <f t="shared" si="38"/>
        <v>0.80117345720927946</v>
      </c>
      <c r="L427" s="57">
        <f t="shared" si="39"/>
        <v>-1</v>
      </c>
      <c r="M427" s="57">
        <f t="shared" si="40"/>
        <v>-0.60234691441855903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138</v>
      </c>
      <c r="C428" s="51" t="s">
        <v>139</v>
      </c>
      <c r="D428" s="56">
        <v>305000</v>
      </c>
      <c r="E428" s="56">
        <v>158760</v>
      </c>
      <c r="F428" s="56">
        <v>0</v>
      </c>
      <c r="G428" s="56">
        <v>0</v>
      </c>
      <c r="H428" s="56">
        <v>0</v>
      </c>
      <c r="I428" s="56">
        <f t="shared" si="36"/>
        <v>0</v>
      </c>
      <c r="J428" s="56">
        <f t="shared" si="37"/>
        <v>158760</v>
      </c>
      <c r="K428" s="57">
        <f t="shared" si="38"/>
        <v>1</v>
      </c>
      <c r="L428" s="57">
        <f t="shared" si="39"/>
        <v>-1</v>
      </c>
      <c r="M428" s="57">
        <f t="shared" si="40"/>
        <v>-1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142</v>
      </c>
      <c r="C429" s="51" t="s">
        <v>143</v>
      </c>
      <c r="D429" s="56">
        <v>283781</v>
      </c>
      <c r="E429" s="56">
        <v>189572</v>
      </c>
      <c r="F429" s="56">
        <v>0</v>
      </c>
      <c r="G429" s="56">
        <v>0</v>
      </c>
      <c r="H429" s="56">
        <v>0</v>
      </c>
      <c r="I429" s="56">
        <f t="shared" si="36"/>
        <v>0</v>
      </c>
      <c r="J429" s="56">
        <f t="shared" si="37"/>
        <v>189572</v>
      </c>
      <c r="K429" s="57">
        <f t="shared" si="38"/>
        <v>1</v>
      </c>
      <c r="L429" s="57">
        <f t="shared" si="39"/>
        <v>-1</v>
      </c>
      <c r="M429" s="57">
        <f t="shared" si="40"/>
        <v>-1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146</v>
      </c>
      <c r="C430" s="51" t="s">
        <v>147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36"/>
        <v>0</v>
      </c>
      <c r="J430" s="56">
        <f t="shared" si="37"/>
        <v>0</v>
      </c>
      <c r="K430" s="57" t="str">
        <f t="shared" si="38"/>
        <v>NA</v>
      </c>
      <c r="L430" s="57" t="str">
        <f t="shared" si="39"/>
        <v>NA</v>
      </c>
      <c r="M430" s="57" t="str">
        <f t="shared" si="40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156</v>
      </c>
      <c r="C431" s="51" t="s">
        <v>157</v>
      </c>
      <c r="D431" s="56">
        <v>119446</v>
      </c>
      <c r="E431" s="56">
        <v>282191.63000000006</v>
      </c>
      <c r="F431" s="56">
        <v>0</v>
      </c>
      <c r="G431" s="56">
        <v>78133.26999999999</v>
      </c>
      <c r="H431" s="56">
        <v>0</v>
      </c>
      <c r="I431" s="56">
        <f t="shared" si="36"/>
        <v>78133.26999999999</v>
      </c>
      <c r="J431" s="56">
        <f t="shared" si="37"/>
        <v>204058.36000000007</v>
      </c>
      <c r="K431" s="57">
        <f t="shared" si="38"/>
        <v>0.72311981755093169</v>
      </c>
      <c r="L431" s="57">
        <f t="shared" si="39"/>
        <v>-1</v>
      </c>
      <c r="M431" s="57">
        <f t="shared" si="40"/>
        <v>-0.44623963510186343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158</v>
      </c>
      <c r="C432" s="51" t="s">
        <v>159</v>
      </c>
      <c r="D432" s="56">
        <v>26102645</v>
      </c>
      <c r="E432" s="56">
        <v>448044.82</v>
      </c>
      <c r="F432" s="56">
        <v>0</v>
      </c>
      <c r="G432" s="56">
        <v>80557.05</v>
      </c>
      <c r="H432" s="56">
        <v>0</v>
      </c>
      <c r="I432" s="56">
        <f t="shared" si="36"/>
        <v>80557.05</v>
      </c>
      <c r="J432" s="56">
        <f t="shared" si="37"/>
        <v>367487.77</v>
      </c>
      <c r="K432" s="57">
        <f t="shared" si="38"/>
        <v>0.82020314396224914</v>
      </c>
      <c r="L432" s="57">
        <f t="shared" si="39"/>
        <v>-1</v>
      </c>
      <c r="M432" s="57">
        <f t="shared" si="40"/>
        <v>-0.64040628792449839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186</v>
      </c>
      <c r="C433" s="51" t="s">
        <v>187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36"/>
        <v>0</v>
      </c>
      <c r="J433" s="56">
        <f t="shared" si="37"/>
        <v>0</v>
      </c>
      <c r="K433" s="57" t="str">
        <f t="shared" si="38"/>
        <v>NA</v>
      </c>
      <c r="L433" s="57" t="str">
        <f t="shared" si="39"/>
        <v>NA</v>
      </c>
      <c r="M433" s="57" t="str">
        <f t="shared" si="40"/>
        <v>NA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193</v>
      </c>
      <c r="C434" s="51" t="s">
        <v>194</v>
      </c>
      <c r="D434" s="56">
        <v>1296450</v>
      </c>
      <c r="E434" s="56">
        <v>1517208</v>
      </c>
      <c r="F434" s="56">
        <v>0</v>
      </c>
      <c r="G434" s="56">
        <v>0</v>
      </c>
      <c r="H434" s="56">
        <v>0</v>
      </c>
      <c r="I434" s="56">
        <f t="shared" si="36"/>
        <v>0</v>
      </c>
      <c r="J434" s="56">
        <f t="shared" si="37"/>
        <v>1517208</v>
      </c>
      <c r="K434" s="57">
        <f t="shared" si="38"/>
        <v>1</v>
      </c>
      <c r="L434" s="57">
        <f t="shared" si="39"/>
        <v>-1</v>
      </c>
      <c r="M434" s="57">
        <f t="shared" si="40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459</v>
      </c>
      <c r="C435" s="51" t="s">
        <v>460</v>
      </c>
      <c r="D435" s="56">
        <v>6709293</v>
      </c>
      <c r="E435" s="56">
        <v>7206318</v>
      </c>
      <c r="F435" s="56">
        <v>0</v>
      </c>
      <c r="G435" s="56">
        <v>0</v>
      </c>
      <c r="H435" s="56">
        <v>0</v>
      </c>
      <c r="I435" s="56">
        <f t="shared" si="36"/>
        <v>0</v>
      </c>
      <c r="J435" s="56">
        <f t="shared" si="37"/>
        <v>7206318</v>
      </c>
      <c r="K435" s="57">
        <f t="shared" si="38"/>
        <v>1</v>
      </c>
      <c r="L435" s="57">
        <f t="shared" si="39"/>
        <v>-1</v>
      </c>
      <c r="M435" s="57">
        <f t="shared" si="40"/>
        <v>-1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461</v>
      </c>
      <c r="C436" s="51" t="s">
        <v>462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36"/>
        <v>0</v>
      </c>
      <c r="J436" s="56">
        <f t="shared" si="37"/>
        <v>0</v>
      </c>
      <c r="K436" s="57" t="str">
        <f t="shared" si="38"/>
        <v>NA</v>
      </c>
      <c r="L436" s="57" t="str">
        <f t="shared" si="39"/>
        <v>NA</v>
      </c>
      <c r="M436" s="57" t="str">
        <f t="shared" si="40"/>
        <v>NA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209</v>
      </c>
      <c r="C437" s="51" t="s">
        <v>210</v>
      </c>
      <c r="D437" s="56">
        <v>0</v>
      </c>
      <c r="E437" s="56">
        <v>6395</v>
      </c>
      <c r="F437" s="56">
        <v>0</v>
      </c>
      <c r="G437" s="56">
        <v>0</v>
      </c>
      <c r="H437" s="56">
        <v>0</v>
      </c>
      <c r="I437" s="56">
        <f t="shared" si="36"/>
        <v>0</v>
      </c>
      <c r="J437" s="56">
        <f t="shared" si="37"/>
        <v>6395</v>
      </c>
      <c r="K437" s="57">
        <f t="shared" si="38"/>
        <v>1</v>
      </c>
      <c r="L437" s="57">
        <f t="shared" si="39"/>
        <v>-1</v>
      </c>
      <c r="M437" s="57">
        <f t="shared" si="40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211</v>
      </c>
      <c r="C438" s="51" t="s">
        <v>212</v>
      </c>
      <c r="D438" s="56">
        <v>810801</v>
      </c>
      <c r="E438" s="56">
        <v>2572610</v>
      </c>
      <c r="F438" s="56">
        <v>0</v>
      </c>
      <c r="G438" s="56">
        <v>0</v>
      </c>
      <c r="H438" s="56">
        <v>0</v>
      </c>
      <c r="I438" s="56">
        <f t="shared" si="36"/>
        <v>0</v>
      </c>
      <c r="J438" s="56">
        <f t="shared" si="37"/>
        <v>2572610</v>
      </c>
      <c r="K438" s="57">
        <f t="shared" si="38"/>
        <v>1</v>
      </c>
      <c r="L438" s="57">
        <f t="shared" si="39"/>
        <v>-1</v>
      </c>
      <c r="M438" s="57">
        <f t="shared" si="40"/>
        <v>-1</v>
      </c>
      <c r="R438" s="53"/>
      <c r="S438" s="53"/>
      <c r="T438" s="53"/>
      <c r="U438" s="53"/>
      <c r="V438" s="53"/>
    </row>
    <row r="439" spans="1:22" s="51" customFormat="1" x14ac:dyDescent="0.2">
      <c r="A439" s="63" t="s">
        <v>392</v>
      </c>
      <c r="B439" s="63"/>
      <c r="C439" s="63"/>
      <c r="D439" s="64">
        <v>53747141</v>
      </c>
      <c r="E439" s="64">
        <v>21741380.590000004</v>
      </c>
      <c r="F439" s="64">
        <v>0</v>
      </c>
      <c r="G439" s="64">
        <v>1303530.3999999999</v>
      </c>
      <c r="H439" s="64">
        <v>0</v>
      </c>
      <c r="I439" s="64">
        <f t="shared" si="36"/>
        <v>1303530.3999999999</v>
      </c>
      <c r="J439" s="64">
        <f t="shared" si="37"/>
        <v>20437850.190000005</v>
      </c>
      <c r="K439" s="65">
        <f t="shared" si="38"/>
        <v>0.94004380749401162</v>
      </c>
      <c r="L439" s="65">
        <f t="shared" si="39"/>
        <v>-1</v>
      </c>
      <c r="M439" s="65">
        <f t="shared" si="40"/>
        <v>-0.88008761498802313</v>
      </c>
      <c r="R439" s="53"/>
      <c r="S439" s="53"/>
      <c r="T439" s="53"/>
      <c r="U439" s="53"/>
      <c r="V439" s="53"/>
    </row>
    <row r="440" spans="1:22" s="51" customFormat="1" x14ac:dyDescent="0.2">
      <c r="A440" s="51" t="s">
        <v>393</v>
      </c>
      <c r="B440" s="51" t="s">
        <v>130</v>
      </c>
      <c r="C440" s="51" t="s">
        <v>131</v>
      </c>
      <c r="D440" s="56">
        <v>0</v>
      </c>
      <c r="E440" s="56">
        <v>0</v>
      </c>
      <c r="F440" s="56">
        <v>-253197.5</v>
      </c>
      <c r="G440" s="56">
        <v>0</v>
      </c>
      <c r="H440" s="56">
        <v>0</v>
      </c>
      <c r="I440" s="56">
        <f t="shared" si="36"/>
        <v>0</v>
      </c>
      <c r="J440" s="56">
        <f t="shared" si="37"/>
        <v>0</v>
      </c>
      <c r="K440" s="57" t="str">
        <f t="shared" si="38"/>
        <v>NA</v>
      </c>
      <c r="L440" s="57" t="str">
        <f t="shared" si="39"/>
        <v>NA</v>
      </c>
      <c r="M440" s="57" t="str">
        <f t="shared" si="40"/>
        <v>NA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132</v>
      </c>
      <c r="C441" s="51" t="s">
        <v>133</v>
      </c>
      <c r="D441" s="56">
        <v>0</v>
      </c>
      <c r="E441" s="56">
        <v>0</v>
      </c>
      <c r="F441" s="56">
        <v>1527.5</v>
      </c>
      <c r="G441" s="56">
        <v>1527.5</v>
      </c>
      <c r="H441" s="56">
        <v>0</v>
      </c>
      <c r="I441" s="56">
        <f t="shared" si="36"/>
        <v>1527.5</v>
      </c>
      <c r="J441" s="56">
        <f t="shared" si="37"/>
        <v>-1527.5</v>
      </c>
      <c r="K441" s="57" t="str">
        <f t="shared" si="38"/>
        <v>NA</v>
      </c>
      <c r="L441" s="57" t="str">
        <f t="shared" si="39"/>
        <v>NA</v>
      </c>
      <c r="M441" s="57" t="str">
        <f t="shared" si="40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138</v>
      </c>
      <c r="C442" s="51" t="s">
        <v>139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36"/>
        <v>0</v>
      </c>
      <c r="J442" s="56">
        <f t="shared" si="37"/>
        <v>0</v>
      </c>
      <c r="K442" s="57" t="str">
        <f t="shared" si="38"/>
        <v>NA</v>
      </c>
      <c r="L442" s="57" t="str">
        <f t="shared" si="39"/>
        <v>NA</v>
      </c>
      <c r="M442" s="57" t="str">
        <f t="shared" si="40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140</v>
      </c>
      <c r="C443" s="51" t="s">
        <v>141</v>
      </c>
      <c r="D443" s="56">
        <v>0</v>
      </c>
      <c r="E443" s="56">
        <v>0</v>
      </c>
      <c r="F443" s="56">
        <v>21.4</v>
      </c>
      <c r="G443" s="56">
        <v>21.4</v>
      </c>
      <c r="H443" s="56">
        <v>0</v>
      </c>
      <c r="I443" s="56">
        <f t="shared" si="36"/>
        <v>21.4</v>
      </c>
      <c r="J443" s="56">
        <f t="shared" si="37"/>
        <v>-21.4</v>
      </c>
      <c r="K443" s="57" t="str">
        <f t="shared" si="38"/>
        <v>NA</v>
      </c>
      <c r="L443" s="57" t="str">
        <f t="shared" si="39"/>
        <v>NA</v>
      </c>
      <c r="M443" s="57" t="str">
        <f t="shared" si="40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156</v>
      </c>
      <c r="C444" s="51" t="s">
        <v>157</v>
      </c>
      <c r="D444" s="56">
        <v>0</v>
      </c>
      <c r="E444" s="56">
        <v>0</v>
      </c>
      <c r="F444" s="56">
        <v>-8479.48</v>
      </c>
      <c r="G444" s="56">
        <v>24.79</v>
      </c>
      <c r="H444" s="56">
        <v>0</v>
      </c>
      <c r="I444" s="56">
        <f t="shared" si="36"/>
        <v>24.79</v>
      </c>
      <c r="J444" s="56">
        <f t="shared" si="37"/>
        <v>-24.79</v>
      </c>
      <c r="K444" s="57" t="str">
        <f t="shared" si="38"/>
        <v>NA</v>
      </c>
      <c r="L444" s="57" t="str">
        <f t="shared" si="39"/>
        <v>NA</v>
      </c>
      <c r="M444" s="57" t="str">
        <f t="shared" si="40"/>
        <v>NA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158</v>
      </c>
      <c r="C445" s="51" t="s">
        <v>159</v>
      </c>
      <c r="D445" s="56">
        <v>430000</v>
      </c>
      <c r="E445" s="56">
        <v>760000</v>
      </c>
      <c r="F445" s="56">
        <v>66805</v>
      </c>
      <c r="G445" s="56">
        <v>273151.5</v>
      </c>
      <c r="H445" s="56">
        <v>68083</v>
      </c>
      <c r="I445" s="56">
        <f t="shared" si="36"/>
        <v>341234.5</v>
      </c>
      <c r="J445" s="56">
        <f t="shared" si="37"/>
        <v>418765.5</v>
      </c>
      <c r="K445" s="57">
        <f t="shared" si="38"/>
        <v>0.55100723684210529</v>
      </c>
      <c r="L445" s="57">
        <f t="shared" si="39"/>
        <v>-0.91209868421052631</v>
      </c>
      <c r="M445" s="57">
        <f t="shared" si="40"/>
        <v>-0.28118026315789474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257</v>
      </c>
      <c r="C446" s="51" t="s">
        <v>258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36"/>
        <v>0</v>
      </c>
      <c r="J446" s="56">
        <f t="shared" si="37"/>
        <v>0</v>
      </c>
      <c r="K446" s="57" t="str">
        <f t="shared" si="38"/>
        <v>NA</v>
      </c>
      <c r="L446" s="57" t="str">
        <f t="shared" si="39"/>
        <v>NA</v>
      </c>
      <c r="M446" s="57" t="str">
        <f t="shared" si="40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463</v>
      </c>
      <c r="C447" s="51" t="s">
        <v>464</v>
      </c>
      <c r="D447" s="56">
        <v>30000</v>
      </c>
      <c r="E447" s="56">
        <v>15000</v>
      </c>
      <c r="F447" s="56">
        <v>0</v>
      </c>
      <c r="G447" s="56">
        <v>8900</v>
      </c>
      <c r="H447" s="56">
        <v>6100</v>
      </c>
      <c r="I447" s="56">
        <f t="shared" si="36"/>
        <v>15000</v>
      </c>
      <c r="J447" s="56">
        <f t="shared" si="37"/>
        <v>0</v>
      </c>
      <c r="K447" s="57">
        <f t="shared" si="38"/>
        <v>0</v>
      </c>
      <c r="L447" s="57">
        <f t="shared" si="39"/>
        <v>-1</v>
      </c>
      <c r="M447" s="57">
        <f t="shared" si="40"/>
        <v>0.18666666666666668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235</v>
      </c>
      <c r="C448" s="51" t="s">
        <v>236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36"/>
        <v>0</v>
      </c>
      <c r="J448" s="56">
        <f t="shared" si="37"/>
        <v>0</v>
      </c>
      <c r="K448" s="57" t="str">
        <f t="shared" si="38"/>
        <v>NA</v>
      </c>
      <c r="L448" s="57" t="str">
        <f t="shared" si="39"/>
        <v>NA</v>
      </c>
      <c r="M448" s="57" t="str">
        <f t="shared" si="40"/>
        <v>NA</v>
      </c>
      <c r="R448" s="53"/>
      <c r="S448" s="53"/>
      <c r="T448" s="53"/>
      <c r="U448" s="53"/>
      <c r="V448" s="53"/>
    </row>
    <row r="449" spans="2:22" s="51" customFormat="1" x14ac:dyDescent="0.2">
      <c r="B449" s="51" t="s">
        <v>465</v>
      </c>
      <c r="C449" s="51" t="s">
        <v>466</v>
      </c>
      <c r="D449" s="56">
        <v>55000</v>
      </c>
      <c r="E449" s="56">
        <v>2000</v>
      </c>
      <c r="F449" s="56">
        <v>0</v>
      </c>
      <c r="G449" s="56">
        <v>227.5</v>
      </c>
      <c r="H449" s="56">
        <v>4350</v>
      </c>
      <c r="I449" s="56">
        <f t="shared" si="36"/>
        <v>4577.5</v>
      </c>
      <c r="J449" s="56">
        <f t="shared" si="37"/>
        <v>-2577.5</v>
      </c>
      <c r="K449" s="57">
        <f t="shared" si="38"/>
        <v>-1.2887500000000001</v>
      </c>
      <c r="L449" s="57">
        <f t="shared" si="39"/>
        <v>-1</v>
      </c>
      <c r="M449" s="57">
        <f t="shared" si="40"/>
        <v>-0.77249999999999996</v>
      </c>
      <c r="R449" s="53"/>
      <c r="S449" s="53"/>
      <c r="T449" s="53"/>
      <c r="U449" s="53"/>
      <c r="V449" s="53"/>
    </row>
    <row r="450" spans="2:22" s="51" customFormat="1" x14ac:dyDescent="0.2">
      <c r="B450" s="51" t="s">
        <v>467</v>
      </c>
      <c r="C450" s="51" t="s">
        <v>468</v>
      </c>
      <c r="D450" s="56">
        <v>20000</v>
      </c>
      <c r="E450" s="56">
        <v>12000</v>
      </c>
      <c r="F450" s="56">
        <v>0</v>
      </c>
      <c r="G450" s="56">
        <v>4805.57</v>
      </c>
      <c r="H450" s="56">
        <v>3312.75</v>
      </c>
      <c r="I450" s="56">
        <f t="shared" si="36"/>
        <v>8118.32</v>
      </c>
      <c r="J450" s="56">
        <f t="shared" si="37"/>
        <v>3881.6800000000003</v>
      </c>
      <c r="K450" s="57">
        <f t="shared" si="38"/>
        <v>0.32347333333333333</v>
      </c>
      <c r="L450" s="57">
        <f t="shared" si="39"/>
        <v>-1</v>
      </c>
      <c r="M450" s="57">
        <f t="shared" si="40"/>
        <v>-0.1990716666666667</v>
      </c>
      <c r="R450" s="53"/>
      <c r="S450" s="53"/>
      <c r="T450" s="53"/>
      <c r="U450" s="53"/>
      <c r="V450" s="53"/>
    </row>
    <row r="451" spans="2:22" s="51" customFormat="1" x14ac:dyDescent="0.2">
      <c r="B451" s="51" t="s">
        <v>469</v>
      </c>
      <c r="C451" s="51" t="s">
        <v>470</v>
      </c>
      <c r="D451" s="56">
        <v>128000</v>
      </c>
      <c r="E451" s="56">
        <v>466000</v>
      </c>
      <c r="F451" s="56">
        <v>35153.75</v>
      </c>
      <c r="G451" s="56">
        <v>405940.85</v>
      </c>
      <c r="H451" s="56">
        <v>0</v>
      </c>
      <c r="I451" s="56">
        <f t="shared" si="36"/>
        <v>405940.85</v>
      </c>
      <c r="J451" s="56">
        <f t="shared" si="37"/>
        <v>60059.150000000023</v>
      </c>
      <c r="K451" s="57">
        <f t="shared" si="38"/>
        <v>0.12888229613733912</v>
      </c>
      <c r="L451" s="57">
        <f t="shared" si="39"/>
        <v>-0.92456276824034334</v>
      </c>
      <c r="M451" s="57">
        <f t="shared" si="40"/>
        <v>0.74223540772532182</v>
      </c>
      <c r="R451" s="53"/>
      <c r="S451" s="53"/>
      <c r="T451" s="53"/>
      <c r="U451" s="53"/>
      <c r="V451" s="53"/>
    </row>
    <row r="452" spans="2:22" s="51" customFormat="1" x14ac:dyDescent="0.2">
      <c r="B452" s="51" t="s">
        <v>168</v>
      </c>
      <c r="C452" s="51" t="s">
        <v>169</v>
      </c>
      <c r="D452" s="56">
        <v>0</v>
      </c>
      <c r="E452" s="56">
        <v>0</v>
      </c>
      <c r="F452" s="56">
        <v>0</v>
      </c>
      <c r="G452" s="56">
        <v>0</v>
      </c>
      <c r="H452" s="56">
        <v>0</v>
      </c>
      <c r="I452" s="56">
        <f t="shared" si="36"/>
        <v>0</v>
      </c>
      <c r="J452" s="56">
        <f t="shared" si="37"/>
        <v>0</v>
      </c>
      <c r="K452" s="57" t="str">
        <f t="shared" si="38"/>
        <v>NA</v>
      </c>
      <c r="L452" s="57" t="str">
        <f t="shared" si="39"/>
        <v>NA</v>
      </c>
      <c r="M452" s="57" t="str">
        <f t="shared" si="40"/>
        <v>NA</v>
      </c>
      <c r="R452" s="53"/>
      <c r="S452" s="53"/>
      <c r="T452" s="53"/>
      <c r="U452" s="53"/>
      <c r="V452" s="53"/>
    </row>
    <row r="453" spans="2:22" s="51" customFormat="1" x14ac:dyDescent="0.2">
      <c r="B453" s="51" t="s">
        <v>243</v>
      </c>
      <c r="C453" s="51" t="s">
        <v>244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36"/>
        <v>0</v>
      </c>
      <c r="J453" s="56">
        <f t="shared" si="37"/>
        <v>0</v>
      </c>
      <c r="K453" s="57" t="str">
        <f t="shared" si="38"/>
        <v>NA</v>
      </c>
      <c r="L453" s="57" t="str">
        <f t="shared" si="39"/>
        <v>NA</v>
      </c>
      <c r="M453" s="57" t="str">
        <f t="shared" si="40"/>
        <v>NA</v>
      </c>
      <c r="R453" s="53"/>
      <c r="S453" s="53"/>
      <c r="T453" s="53"/>
      <c r="U453" s="53"/>
      <c r="V453" s="53"/>
    </row>
    <row r="454" spans="2:22" s="51" customFormat="1" x14ac:dyDescent="0.2">
      <c r="B454" s="51" t="s">
        <v>180</v>
      </c>
      <c r="C454" s="51" t="s">
        <v>181</v>
      </c>
      <c r="D454" s="56">
        <v>8000</v>
      </c>
      <c r="E454" s="56">
        <v>8000</v>
      </c>
      <c r="F454" s="56">
        <v>0</v>
      </c>
      <c r="G454" s="56">
        <v>5042.3999999999996</v>
      </c>
      <c r="H454" s="56">
        <v>1351.84</v>
      </c>
      <c r="I454" s="56">
        <f t="shared" si="36"/>
        <v>6394.24</v>
      </c>
      <c r="J454" s="56">
        <f t="shared" si="37"/>
        <v>1605.7600000000002</v>
      </c>
      <c r="K454" s="57">
        <f t="shared" si="38"/>
        <v>0.20072000000000004</v>
      </c>
      <c r="L454" s="57">
        <f t="shared" si="39"/>
        <v>-1</v>
      </c>
      <c r="M454" s="57">
        <f t="shared" si="40"/>
        <v>0.26059999999999989</v>
      </c>
      <c r="R454" s="53"/>
      <c r="S454" s="53"/>
      <c r="T454" s="53"/>
      <c r="U454" s="53"/>
      <c r="V454" s="53"/>
    </row>
    <row r="455" spans="2:22" s="51" customFormat="1" x14ac:dyDescent="0.2">
      <c r="B455" s="51" t="s">
        <v>471</v>
      </c>
      <c r="C455" s="51" t="s">
        <v>472</v>
      </c>
      <c r="D455" s="56">
        <v>45000</v>
      </c>
      <c r="E455" s="56">
        <v>35000</v>
      </c>
      <c r="F455" s="56">
        <v>0</v>
      </c>
      <c r="G455" s="56">
        <v>4863.13</v>
      </c>
      <c r="H455" s="56">
        <v>935</v>
      </c>
      <c r="I455" s="56">
        <f t="shared" si="36"/>
        <v>5798.13</v>
      </c>
      <c r="J455" s="56">
        <f t="shared" si="37"/>
        <v>29201.87</v>
      </c>
      <c r="K455" s="57">
        <f t="shared" si="38"/>
        <v>0.83433914285714283</v>
      </c>
      <c r="L455" s="57">
        <f t="shared" si="39"/>
        <v>-1</v>
      </c>
      <c r="M455" s="57">
        <f t="shared" si="40"/>
        <v>-0.72210685714285705</v>
      </c>
      <c r="R455" s="53"/>
      <c r="S455" s="53"/>
      <c r="T455" s="53"/>
      <c r="U455" s="53"/>
      <c r="V455" s="53"/>
    </row>
    <row r="456" spans="2:22" s="51" customFormat="1" x14ac:dyDescent="0.2">
      <c r="B456" s="51" t="s">
        <v>473</v>
      </c>
      <c r="C456" s="51" t="s">
        <v>474</v>
      </c>
      <c r="D456" s="56">
        <v>30000</v>
      </c>
      <c r="E456" s="56">
        <v>70000</v>
      </c>
      <c r="F456" s="56">
        <v>7566.48</v>
      </c>
      <c r="G456" s="56">
        <v>9287.1</v>
      </c>
      <c r="H456" s="56">
        <v>24193.870000000003</v>
      </c>
      <c r="I456" s="56">
        <f t="shared" si="36"/>
        <v>33480.97</v>
      </c>
      <c r="J456" s="56">
        <f t="shared" si="37"/>
        <v>36519.03</v>
      </c>
      <c r="K456" s="57">
        <f t="shared" si="38"/>
        <v>0.52170042857142851</v>
      </c>
      <c r="L456" s="57">
        <f t="shared" si="39"/>
        <v>-0.89190742857142868</v>
      </c>
      <c r="M456" s="57">
        <f t="shared" si="40"/>
        <v>-0.7346542857142857</v>
      </c>
      <c r="R456" s="53"/>
      <c r="S456" s="53"/>
      <c r="T456" s="53"/>
      <c r="U456" s="53"/>
      <c r="V456" s="53"/>
    </row>
    <row r="457" spans="2:22" s="51" customFormat="1" x14ac:dyDescent="0.2">
      <c r="B457" s="51" t="s">
        <v>186</v>
      </c>
      <c r="C457" s="51" t="s">
        <v>187</v>
      </c>
      <c r="D457" s="56">
        <v>126082.28</v>
      </c>
      <c r="E457" s="56">
        <v>39082.28</v>
      </c>
      <c r="F457" s="56">
        <v>1070.0999999999999</v>
      </c>
      <c r="G457" s="56">
        <v>5748.2</v>
      </c>
      <c r="H457" s="56">
        <v>26730.59</v>
      </c>
      <c r="I457" s="56">
        <f t="shared" si="36"/>
        <v>32478.79</v>
      </c>
      <c r="J457" s="56">
        <f t="shared" si="37"/>
        <v>6603.489999999998</v>
      </c>
      <c r="K457" s="57">
        <f t="shared" si="38"/>
        <v>0.168963786145537</v>
      </c>
      <c r="L457" s="57">
        <f t="shared" si="39"/>
        <v>-0.97261930470791369</v>
      </c>
      <c r="M457" s="57">
        <f t="shared" si="40"/>
        <v>-0.70584111264747085</v>
      </c>
      <c r="R457" s="53"/>
      <c r="S457" s="53"/>
      <c r="T457" s="53"/>
      <c r="U457" s="53"/>
      <c r="V457" s="53"/>
    </row>
    <row r="458" spans="2:22" s="51" customFormat="1" x14ac:dyDescent="0.2">
      <c r="B458" s="51" t="s">
        <v>475</v>
      </c>
      <c r="C458" s="51" t="s">
        <v>476</v>
      </c>
      <c r="D458" s="56">
        <v>50000</v>
      </c>
      <c r="E458" s="56">
        <v>60000</v>
      </c>
      <c r="F458" s="56">
        <v>0</v>
      </c>
      <c r="G458" s="56">
        <v>34585.29</v>
      </c>
      <c r="H458" s="56">
        <v>22717.95</v>
      </c>
      <c r="I458" s="56">
        <f t="shared" si="36"/>
        <v>57303.240000000005</v>
      </c>
      <c r="J458" s="56">
        <f t="shared" si="37"/>
        <v>2696.7599999999948</v>
      </c>
      <c r="K458" s="57">
        <f t="shared" si="38"/>
        <v>4.494599999999991E-2</v>
      </c>
      <c r="L458" s="57">
        <f t="shared" si="39"/>
        <v>-1</v>
      </c>
      <c r="M458" s="57">
        <f t="shared" si="40"/>
        <v>0.15284300000000003</v>
      </c>
      <c r="R458" s="53"/>
      <c r="S458" s="53"/>
      <c r="T458" s="53"/>
      <c r="U458" s="53"/>
      <c r="V458" s="53"/>
    </row>
    <row r="459" spans="2:22" s="51" customFormat="1" x14ac:dyDescent="0.2">
      <c r="B459" s="51" t="s">
        <v>477</v>
      </c>
      <c r="C459" s="51" t="s">
        <v>478</v>
      </c>
      <c r="D459" s="56">
        <v>350000</v>
      </c>
      <c r="E459" s="56">
        <v>365000</v>
      </c>
      <c r="F459" s="56">
        <v>27296</v>
      </c>
      <c r="G459" s="56">
        <v>249761.44</v>
      </c>
      <c r="H459" s="56">
        <v>87539.47</v>
      </c>
      <c r="I459" s="56">
        <f t="shared" si="36"/>
        <v>337300.91000000003</v>
      </c>
      <c r="J459" s="56">
        <f t="shared" si="37"/>
        <v>27699.089999999967</v>
      </c>
      <c r="K459" s="57">
        <f t="shared" si="38"/>
        <v>7.5887917808219088E-2</v>
      </c>
      <c r="L459" s="57">
        <f t="shared" si="39"/>
        <v>-0.92521643835616441</v>
      </c>
      <c r="M459" s="57">
        <f t="shared" si="40"/>
        <v>0.36855583561643834</v>
      </c>
      <c r="R459" s="53"/>
      <c r="S459" s="53"/>
      <c r="T459" s="53"/>
      <c r="U459" s="53"/>
      <c r="V459" s="53"/>
    </row>
    <row r="460" spans="2:22" s="51" customFormat="1" x14ac:dyDescent="0.2">
      <c r="B460" s="51" t="s">
        <v>479</v>
      </c>
      <c r="C460" s="51" t="s">
        <v>480</v>
      </c>
      <c r="D460" s="56">
        <v>350000</v>
      </c>
      <c r="E460" s="56">
        <v>505000</v>
      </c>
      <c r="F460" s="56">
        <v>27856.69</v>
      </c>
      <c r="G460" s="56">
        <v>409096.45</v>
      </c>
      <c r="H460" s="56">
        <v>70865.37</v>
      </c>
      <c r="I460" s="56">
        <f t="shared" si="36"/>
        <v>479961.82</v>
      </c>
      <c r="J460" s="56">
        <f t="shared" si="37"/>
        <v>25038.179999999993</v>
      </c>
      <c r="K460" s="57">
        <f t="shared" si="38"/>
        <v>4.9580554455445527E-2</v>
      </c>
      <c r="L460" s="57">
        <f t="shared" si="39"/>
        <v>-0.9448382376237624</v>
      </c>
      <c r="M460" s="57">
        <f t="shared" si="40"/>
        <v>0.62018396039603962</v>
      </c>
      <c r="R460" s="53"/>
      <c r="S460" s="53"/>
      <c r="T460" s="53"/>
      <c r="U460" s="53"/>
      <c r="V460" s="53"/>
    </row>
    <row r="461" spans="2:22" s="51" customFormat="1" x14ac:dyDescent="0.2">
      <c r="B461" s="51" t="s">
        <v>211</v>
      </c>
      <c r="C461" s="51" t="s">
        <v>212</v>
      </c>
      <c r="D461" s="56">
        <v>175000</v>
      </c>
      <c r="E461" s="56">
        <v>19000</v>
      </c>
      <c r="F461" s="56">
        <v>0</v>
      </c>
      <c r="G461" s="56">
        <v>18278</v>
      </c>
      <c r="H461" s="56">
        <v>16754.84</v>
      </c>
      <c r="I461" s="56">
        <f t="shared" si="36"/>
        <v>35032.839999999997</v>
      </c>
      <c r="J461" s="56">
        <f t="shared" si="37"/>
        <v>-16032.839999999997</v>
      </c>
      <c r="K461" s="57">
        <f t="shared" si="38"/>
        <v>-0.84383368421052618</v>
      </c>
      <c r="L461" s="57">
        <f t="shared" si="39"/>
        <v>-1</v>
      </c>
      <c r="M461" s="57">
        <f t="shared" si="40"/>
        <v>0.92400000000000004</v>
      </c>
      <c r="R461" s="53"/>
      <c r="S461" s="53"/>
      <c r="T461" s="53"/>
      <c r="U461" s="53"/>
      <c r="V461" s="53"/>
    </row>
    <row r="462" spans="2:22" s="51" customFormat="1" x14ac:dyDescent="0.2">
      <c r="B462" s="51" t="s">
        <v>215</v>
      </c>
      <c r="C462" s="51" t="s">
        <v>216</v>
      </c>
      <c r="D462" s="56">
        <v>60000</v>
      </c>
      <c r="E462" s="56">
        <v>61000</v>
      </c>
      <c r="F462" s="56">
        <v>10200</v>
      </c>
      <c r="G462" s="56">
        <v>51035.16</v>
      </c>
      <c r="H462" s="56">
        <v>1390.32</v>
      </c>
      <c r="I462" s="56">
        <f t="shared" si="36"/>
        <v>52425.48</v>
      </c>
      <c r="J462" s="56">
        <f t="shared" si="37"/>
        <v>8574.5199999999968</v>
      </c>
      <c r="K462" s="57">
        <f t="shared" si="38"/>
        <v>0.14056590163934421</v>
      </c>
      <c r="L462" s="57">
        <f t="shared" si="39"/>
        <v>-0.83278688524590161</v>
      </c>
      <c r="M462" s="57">
        <f t="shared" si="40"/>
        <v>0.67328393442622958</v>
      </c>
      <c r="R462" s="53"/>
      <c r="S462" s="53"/>
      <c r="T462" s="53"/>
      <c r="U462" s="53"/>
      <c r="V462" s="53"/>
    </row>
    <row r="463" spans="2:22" s="51" customFormat="1" x14ac:dyDescent="0.2">
      <c r="B463" s="51" t="s">
        <v>481</v>
      </c>
      <c r="C463" s="51" t="s">
        <v>482</v>
      </c>
      <c r="D463" s="56">
        <v>40000</v>
      </c>
      <c r="E463" s="56">
        <v>50000</v>
      </c>
      <c r="F463" s="56">
        <v>0</v>
      </c>
      <c r="G463" s="56">
        <v>22320</v>
      </c>
      <c r="H463" s="56">
        <v>0</v>
      </c>
      <c r="I463" s="56">
        <f t="shared" si="36"/>
        <v>22320</v>
      </c>
      <c r="J463" s="56">
        <f t="shared" si="37"/>
        <v>27680</v>
      </c>
      <c r="K463" s="57">
        <f t="shared" si="38"/>
        <v>0.55359999999999998</v>
      </c>
      <c r="L463" s="57">
        <f t="shared" si="39"/>
        <v>-1</v>
      </c>
      <c r="M463" s="57">
        <f t="shared" si="40"/>
        <v>-0.1072</v>
      </c>
      <c r="R463" s="53"/>
      <c r="S463" s="53"/>
      <c r="T463" s="53"/>
      <c r="U463" s="53"/>
      <c r="V463" s="53"/>
    </row>
    <row r="464" spans="2:22" s="51" customFormat="1" x14ac:dyDescent="0.2">
      <c r="B464" s="51" t="s">
        <v>217</v>
      </c>
      <c r="C464" s="51" t="s">
        <v>218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36"/>
        <v>0</v>
      </c>
      <c r="J464" s="56">
        <f t="shared" si="37"/>
        <v>0</v>
      </c>
      <c r="K464" s="57" t="str">
        <f t="shared" si="38"/>
        <v>NA</v>
      </c>
      <c r="L464" s="57" t="str">
        <f t="shared" si="39"/>
        <v>NA</v>
      </c>
      <c r="M464" s="57" t="str">
        <f t="shared" si="40"/>
        <v>NA</v>
      </c>
      <c r="R464" s="53"/>
      <c r="S464" s="53"/>
      <c r="T464" s="53"/>
      <c r="U464" s="53"/>
      <c r="V464" s="53"/>
    </row>
    <row r="465" spans="1:22" s="51" customFormat="1" x14ac:dyDescent="0.2">
      <c r="A465" s="63" t="s">
        <v>394</v>
      </c>
      <c r="B465" s="63"/>
      <c r="C465" s="63"/>
      <c r="D465" s="64">
        <v>1897082.28</v>
      </c>
      <c r="E465" s="64">
        <v>2467082.2800000003</v>
      </c>
      <c r="F465" s="64">
        <v>-84180.06</v>
      </c>
      <c r="G465" s="64">
        <v>1504616.2799999998</v>
      </c>
      <c r="H465" s="64">
        <v>334325</v>
      </c>
      <c r="I465" s="64">
        <f t="shared" si="36"/>
        <v>1838941.2799999998</v>
      </c>
      <c r="J465" s="64">
        <f t="shared" si="37"/>
        <v>628141.00000000047</v>
      </c>
      <c r="K465" s="65">
        <f t="shared" si="38"/>
        <v>0.25460885722871002</v>
      </c>
      <c r="L465" s="65">
        <f t="shared" si="39"/>
        <v>-1.0341213021885918</v>
      </c>
      <c r="M465" s="65">
        <f t="shared" si="40"/>
        <v>0.21975362734963153</v>
      </c>
      <c r="R465" s="53"/>
      <c r="S465" s="53"/>
      <c r="T465" s="53"/>
      <c r="U465" s="53"/>
      <c r="V465" s="53"/>
    </row>
    <row r="466" spans="1:22" s="51" customFormat="1" x14ac:dyDescent="0.2">
      <c r="A466" s="51" t="s">
        <v>483</v>
      </c>
      <c r="B466" s="51" t="s">
        <v>158</v>
      </c>
      <c r="C466" s="51" t="s">
        <v>159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36"/>
        <v>0</v>
      </c>
      <c r="J466" s="56">
        <f t="shared" si="37"/>
        <v>0</v>
      </c>
      <c r="K466" s="57" t="str">
        <f t="shared" si="38"/>
        <v>NA</v>
      </c>
      <c r="L466" s="57" t="str">
        <f t="shared" si="39"/>
        <v>NA</v>
      </c>
      <c r="M466" s="57" t="str">
        <f t="shared" si="40"/>
        <v>NA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172</v>
      </c>
      <c r="C467" s="51" t="s">
        <v>173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36"/>
        <v>0</v>
      </c>
      <c r="J467" s="56">
        <f t="shared" si="37"/>
        <v>0</v>
      </c>
      <c r="K467" s="57" t="str">
        <f t="shared" si="38"/>
        <v>NA</v>
      </c>
      <c r="L467" s="57" t="str">
        <f t="shared" si="39"/>
        <v>NA</v>
      </c>
      <c r="M467" s="57" t="str">
        <f t="shared" si="40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186</v>
      </c>
      <c r="C468" s="51" t="s">
        <v>187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36"/>
        <v>0</v>
      </c>
      <c r="J468" s="56">
        <f t="shared" si="37"/>
        <v>0</v>
      </c>
      <c r="K468" s="57" t="str">
        <f t="shared" si="38"/>
        <v>NA</v>
      </c>
      <c r="L468" s="57" t="str">
        <f t="shared" si="39"/>
        <v>NA</v>
      </c>
      <c r="M468" s="57" t="str">
        <f t="shared" si="40"/>
        <v>NA</v>
      </c>
      <c r="R468" s="53"/>
      <c r="S468" s="53"/>
      <c r="T468" s="53"/>
      <c r="U468" s="53"/>
      <c r="V468" s="53"/>
    </row>
    <row r="469" spans="1:22" s="51" customFormat="1" x14ac:dyDescent="0.2">
      <c r="A469" s="63" t="s">
        <v>484</v>
      </c>
      <c r="B469" s="63"/>
      <c r="C469" s="63"/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f t="shared" si="36"/>
        <v>0</v>
      </c>
      <c r="J469" s="64">
        <f t="shared" si="37"/>
        <v>0</v>
      </c>
      <c r="K469" s="65" t="str">
        <f t="shared" si="38"/>
        <v>NA</v>
      </c>
      <c r="L469" s="65" t="str">
        <f t="shared" si="39"/>
        <v>NA</v>
      </c>
      <c r="M469" s="65" t="str">
        <f t="shared" si="40"/>
        <v>NA</v>
      </c>
      <c r="R469" s="53"/>
      <c r="S469" s="53"/>
      <c r="T469" s="53"/>
      <c r="U469" s="53"/>
      <c r="V469" s="53"/>
    </row>
    <row r="470" spans="1:22" s="51" customFormat="1" x14ac:dyDescent="0.2">
      <c r="A470" s="51" t="s">
        <v>485</v>
      </c>
      <c r="B470" s="51" t="s">
        <v>132</v>
      </c>
      <c r="C470" s="51" t="s">
        <v>133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36"/>
        <v>0</v>
      </c>
      <c r="J470" s="56">
        <f t="shared" si="37"/>
        <v>0</v>
      </c>
      <c r="K470" s="57" t="str">
        <f t="shared" si="38"/>
        <v>NA</v>
      </c>
      <c r="L470" s="57" t="str">
        <f t="shared" si="39"/>
        <v>NA</v>
      </c>
      <c r="M470" s="57" t="str">
        <f t="shared" si="40"/>
        <v>NA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156</v>
      </c>
      <c r="C471" s="51" t="s">
        <v>157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36"/>
        <v>0</v>
      </c>
      <c r="J471" s="56">
        <f t="shared" si="37"/>
        <v>0</v>
      </c>
      <c r="K471" s="57" t="str">
        <f t="shared" si="38"/>
        <v>NA</v>
      </c>
      <c r="L471" s="57" t="str">
        <f t="shared" si="39"/>
        <v>NA</v>
      </c>
      <c r="M471" s="57" t="str">
        <f t="shared" si="40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158</v>
      </c>
      <c r="C472" s="51" t="s">
        <v>159</v>
      </c>
      <c r="D472" s="56">
        <v>26102643</v>
      </c>
      <c r="E472" s="56">
        <v>1084000</v>
      </c>
      <c r="F472" s="56">
        <v>0</v>
      </c>
      <c r="G472" s="56">
        <v>658909.89</v>
      </c>
      <c r="H472" s="56">
        <v>24000</v>
      </c>
      <c r="I472" s="56">
        <f t="shared" si="36"/>
        <v>682909.89</v>
      </c>
      <c r="J472" s="56">
        <f t="shared" si="37"/>
        <v>401090.11</v>
      </c>
      <c r="K472" s="57">
        <f t="shared" si="38"/>
        <v>0.37000932656826568</v>
      </c>
      <c r="L472" s="57">
        <f t="shared" si="39"/>
        <v>-1</v>
      </c>
      <c r="M472" s="57">
        <f t="shared" si="40"/>
        <v>0.2157009040590406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314</v>
      </c>
      <c r="C473" s="51" t="s">
        <v>315</v>
      </c>
      <c r="D473" s="56">
        <v>5790672.4500000002</v>
      </c>
      <c r="E473" s="56">
        <v>3647065.6300000004</v>
      </c>
      <c r="F473" s="56">
        <v>0</v>
      </c>
      <c r="G473" s="56">
        <v>171002.61000000002</v>
      </c>
      <c r="H473" s="56">
        <v>246914.93</v>
      </c>
      <c r="I473" s="56">
        <f t="shared" si="36"/>
        <v>417917.54000000004</v>
      </c>
      <c r="J473" s="56">
        <f t="shared" si="37"/>
        <v>3229148.0900000003</v>
      </c>
      <c r="K473" s="57">
        <f t="shared" si="38"/>
        <v>0.88540992063254975</v>
      </c>
      <c r="L473" s="57">
        <f t="shared" si="39"/>
        <v>-1</v>
      </c>
      <c r="M473" s="57">
        <f t="shared" si="40"/>
        <v>-0.90622455017350478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209</v>
      </c>
      <c r="C474" s="51" t="s">
        <v>210</v>
      </c>
      <c r="D474" s="56">
        <v>122405459.95</v>
      </c>
      <c r="E474" s="56">
        <v>132338941.10999998</v>
      </c>
      <c r="F474" s="56">
        <v>528607</v>
      </c>
      <c r="G474" s="56">
        <v>7580760.669999999</v>
      </c>
      <c r="H474" s="56">
        <v>7490220.8300000001</v>
      </c>
      <c r="I474" s="56">
        <f t="shared" si="36"/>
        <v>15070981.5</v>
      </c>
      <c r="J474" s="56">
        <f t="shared" si="37"/>
        <v>117267959.60999998</v>
      </c>
      <c r="K474" s="57">
        <f t="shared" si="38"/>
        <v>0.88611831579132094</v>
      </c>
      <c r="L474" s="57">
        <f t="shared" si="39"/>
        <v>-0.99600565792981055</v>
      </c>
      <c r="M474" s="57">
        <f t="shared" si="40"/>
        <v>-0.88543416463187685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211</v>
      </c>
      <c r="C475" s="51" t="s">
        <v>212</v>
      </c>
      <c r="D475" s="56">
        <v>4488000</v>
      </c>
      <c r="E475" s="56">
        <v>4614423.5</v>
      </c>
      <c r="F475" s="56">
        <v>0</v>
      </c>
      <c r="G475" s="56">
        <v>0</v>
      </c>
      <c r="H475" s="56">
        <v>0</v>
      </c>
      <c r="I475" s="56">
        <f t="shared" ref="I475:I485" si="56">SUM(G475:H475)</f>
        <v>0</v>
      </c>
      <c r="J475" s="56">
        <f t="shared" ref="J475:J485" si="57">E475-I475</f>
        <v>4614423.5</v>
      </c>
      <c r="K475" s="57">
        <f t="shared" ref="K475:K485" si="58">IF(E475=0,"NA",J475/E475)</f>
        <v>1</v>
      </c>
      <c r="L475" s="57">
        <f t="shared" ref="L475:L485" si="59">IF(E475=0,"NA",(  ( F475 - (E475/$L$6)) / (E475/$L$6)))</f>
        <v>-1</v>
      </c>
      <c r="M475" s="57">
        <f t="shared" ref="M475:M485" si="60">IF(E475=0,"NA",(  ( G475 - ($M$6*(E475/12))) / ($M$6*(E475/12))))</f>
        <v>-1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213</v>
      </c>
      <c r="C476" s="51" t="s">
        <v>214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56"/>
        <v>0</v>
      </c>
      <c r="J476" s="56">
        <f t="shared" si="57"/>
        <v>0</v>
      </c>
      <c r="K476" s="57" t="str">
        <f t="shared" si="58"/>
        <v>NA</v>
      </c>
      <c r="L476" s="57" t="str">
        <f t="shared" si="59"/>
        <v>NA</v>
      </c>
      <c r="M476" s="57" t="str">
        <f t="shared" si="60"/>
        <v>NA</v>
      </c>
      <c r="R476" s="53"/>
      <c r="S476" s="53"/>
      <c r="T476" s="53"/>
      <c r="U476" s="53"/>
      <c r="V476" s="53"/>
    </row>
    <row r="477" spans="1:22" s="51" customFormat="1" x14ac:dyDescent="0.2">
      <c r="A477" s="63" t="s">
        <v>486</v>
      </c>
      <c r="B477" s="63"/>
      <c r="C477" s="63"/>
      <c r="D477" s="64">
        <v>158786775.40000001</v>
      </c>
      <c r="E477" s="64">
        <v>141684430.23999998</v>
      </c>
      <c r="F477" s="64">
        <v>528607</v>
      </c>
      <c r="G477" s="64">
        <v>8410673.1699999981</v>
      </c>
      <c r="H477" s="64">
        <v>7761135.7599999998</v>
      </c>
      <c r="I477" s="64">
        <f t="shared" si="56"/>
        <v>16171808.929999998</v>
      </c>
      <c r="J477" s="64">
        <f t="shared" si="57"/>
        <v>125512621.30999999</v>
      </c>
      <c r="K477" s="65">
        <f t="shared" si="58"/>
        <v>0.88586036657234335</v>
      </c>
      <c r="L477" s="65">
        <f t="shared" si="59"/>
        <v>-0.99626912428483083</v>
      </c>
      <c r="M477" s="65">
        <f t="shared" si="60"/>
        <v>-0.88127597145638203</v>
      </c>
      <c r="R477" s="53"/>
      <c r="S477" s="53"/>
      <c r="T477" s="53"/>
      <c r="U477" s="53"/>
      <c r="V477" s="53"/>
    </row>
    <row r="478" spans="1:22" s="51" customFormat="1" x14ac:dyDescent="0.2">
      <c r="A478" s="51" t="s">
        <v>32</v>
      </c>
      <c r="B478" s="51" t="s">
        <v>33</v>
      </c>
      <c r="C478" s="51" t="s">
        <v>34</v>
      </c>
      <c r="D478" s="56">
        <v>891245</v>
      </c>
      <c r="E478" s="56">
        <v>891245</v>
      </c>
      <c r="F478" s="56">
        <v>17960.329999999998</v>
      </c>
      <c r="G478" s="56">
        <v>133135.59</v>
      </c>
      <c r="H478" s="56">
        <v>0</v>
      </c>
      <c r="I478" s="56">
        <f t="shared" si="56"/>
        <v>133135.59</v>
      </c>
      <c r="J478" s="56">
        <f t="shared" si="57"/>
        <v>758109.41</v>
      </c>
      <c r="K478" s="57">
        <f t="shared" si="58"/>
        <v>0.85061841581158948</v>
      </c>
      <c r="L478" s="57">
        <f t="shared" si="59"/>
        <v>-0.9798480440282975</v>
      </c>
      <c r="M478" s="57">
        <f t="shared" si="60"/>
        <v>-0.70123683162317885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382</v>
      </c>
      <c r="C479" s="51" t="s">
        <v>383</v>
      </c>
      <c r="D479" s="56">
        <v>0</v>
      </c>
      <c r="E479" s="56">
        <v>0</v>
      </c>
      <c r="F479" s="56">
        <v>1556953.77</v>
      </c>
      <c r="G479" s="56">
        <v>10210966.99</v>
      </c>
      <c r="H479" s="56">
        <v>0</v>
      </c>
      <c r="I479" s="56">
        <f t="shared" si="56"/>
        <v>10210966.99</v>
      </c>
      <c r="J479" s="56">
        <f t="shared" si="57"/>
        <v>-10210966.99</v>
      </c>
      <c r="K479" s="57" t="str">
        <f t="shared" si="58"/>
        <v>NA</v>
      </c>
      <c r="L479" s="57" t="str">
        <f t="shared" si="59"/>
        <v>NA</v>
      </c>
      <c r="M479" s="57" t="str">
        <f t="shared" si="60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487</v>
      </c>
      <c r="C480" s="51" t="s">
        <v>488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56"/>
        <v>0</v>
      </c>
      <c r="J480" s="56">
        <f t="shared" si="57"/>
        <v>0</v>
      </c>
      <c r="K480" s="57" t="str">
        <f t="shared" si="58"/>
        <v>NA</v>
      </c>
      <c r="L480" s="57" t="str">
        <f t="shared" si="59"/>
        <v>NA</v>
      </c>
      <c r="M480" s="57" t="str">
        <f t="shared" si="60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489</v>
      </c>
      <c r="C481" s="51" t="s">
        <v>490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6"/>
        <v>0</v>
      </c>
      <c r="J481" s="56">
        <f t="shared" si="57"/>
        <v>0</v>
      </c>
      <c r="K481" s="57" t="str">
        <f t="shared" si="58"/>
        <v>NA</v>
      </c>
      <c r="L481" s="57" t="str">
        <f t="shared" si="59"/>
        <v>NA</v>
      </c>
      <c r="M481" s="57" t="str">
        <f t="shared" si="60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491</v>
      </c>
      <c r="C482" s="51" t="s">
        <v>492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56"/>
        <v>0</v>
      </c>
      <c r="J482" s="56">
        <f t="shared" si="57"/>
        <v>0</v>
      </c>
      <c r="K482" s="57" t="str">
        <f t="shared" si="58"/>
        <v>NA</v>
      </c>
      <c r="L482" s="57" t="str">
        <f t="shared" si="59"/>
        <v>NA</v>
      </c>
      <c r="M482" s="57" t="str">
        <f t="shared" si="60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493</v>
      </c>
      <c r="C483" s="51" t="s">
        <v>494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56"/>
        <v>0</v>
      </c>
      <c r="J483" s="56">
        <f t="shared" si="57"/>
        <v>0</v>
      </c>
      <c r="K483" s="57" t="str">
        <f t="shared" si="58"/>
        <v>NA</v>
      </c>
      <c r="L483" s="57" t="str">
        <f t="shared" si="59"/>
        <v>NA</v>
      </c>
      <c r="M483" s="57" t="str">
        <f t="shared" si="60"/>
        <v>NA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495</v>
      </c>
      <c r="C484" s="51" t="s">
        <v>496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56"/>
        <v>0</v>
      </c>
      <c r="J484" s="56">
        <f t="shared" si="57"/>
        <v>0</v>
      </c>
      <c r="K484" s="57" t="str">
        <f t="shared" si="58"/>
        <v>NA</v>
      </c>
      <c r="L484" s="57" t="str">
        <f t="shared" si="59"/>
        <v>NA</v>
      </c>
      <c r="M484" s="57" t="str">
        <f t="shared" si="60"/>
        <v>NA</v>
      </c>
      <c r="R484" s="53"/>
      <c r="S484" s="53"/>
      <c r="T484" s="53"/>
      <c r="U484" s="53"/>
      <c r="V484" s="53"/>
    </row>
    <row r="485" spans="1:22" s="51" customFormat="1" x14ac:dyDescent="0.2">
      <c r="A485" s="63" t="s">
        <v>35</v>
      </c>
      <c r="B485" s="63"/>
      <c r="C485" s="63"/>
      <c r="D485" s="64">
        <v>891245</v>
      </c>
      <c r="E485" s="64">
        <v>891245</v>
      </c>
      <c r="F485" s="64">
        <v>1574914.1</v>
      </c>
      <c r="G485" s="64">
        <v>10344102.58</v>
      </c>
      <c r="H485" s="64">
        <v>0</v>
      </c>
      <c r="I485" s="64">
        <f t="shared" si="56"/>
        <v>10344102.58</v>
      </c>
      <c r="J485" s="64">
        <f t="shared" si="57"/>
        <v>-9452857.5800000001</v>
      </c>
      <c r="K485" s="65">
        <f t="shared" si="58"/>
        <v>-10.606351317538948</v>
      </c>
      <c r="L485" s="65">
        <f t="shared" si="59"/>
        <v>0.76709445775291873</v>
      </c>
      <c r="M485" s="65">
        <f t="shared" si="60"/>
        <v>22.212702635077896</v>
      </c>
      <c r="R485" s="53"/>
      <c r="S485" s="53"/>
      <c r="T485" s="53"/>
      <c r="U485" s="53"/>
      <c r="V485" s="53"/>
    </row>
    <row r="486" spans="1:22" s="10" customFormat="1" x14ac:dyDescent="0.2">
      <c r="A486" s="23"/>
      <c r="B486" s="31"/>
      <c r="C486" s="23"/>
      <c r="D486" s="18"/>
      <c r="E486" s="18"/>
      <c r="F486" s="18"/>
      <c r="G486" s="18"/>
      <c r="H486" s="18"/>
      <c r="I486" s="18"/>
      <c r="J486" s="18"/>
      <c r="K486" s="37"/>
      <c r="L486" s="37"/>
      <c r="M486" s="37"/>
      <c r="N486" s="17"/>
      <c r="O486" s="17"/>
      <c r="P486" s="17"/>
      <c r="Q486" s="17"/>
      <c r="R486" s="17"/>
      <c r="S486" s="17"/>
      <c r="T486" s="17"/>
      <c r="U486" s="17"/>
      <c r="V486" s="17"/>
    </row>
    <row r="487" spans="1:22" ht="15.75" x14ac:dyDescent="0.25">
      <c r="A487" s="25" t="s">
        <v>11</v>
      </c>
      <c r="B487" s="32"/>
      <c r="C487" s="25"/>
      <c r="D487" s="6">
        <f>+D98+D147+D184+D215+D225+D255+D282+D302+D322+D351+D372+D397+D423+D439+D465+D469+D477+D485</f>
        <v>770264303.7299999</v>
      </c>
      <c r="E487" s="6">
        <f t="shared" ref="E487:J487" si="61">+E98+E147+E184+E215+E225+E255+E282+E302+E322+E351+E372+E397+E423+E439+E465+E469+E477+E485</f>
        <v>684997128.5</v>
      </c>
      <c r="F487" s="6">
        <f t="shared" si="61"/>
        <v>11245531.51</v>
      </c>
      <c r="G487" s="6">
        <f t="shared" si="61"/>
        <v>118674007.64999999</v>
      </c>
      <c r="H487" s="6">
        <f t="shared" si="61"/>
        <v>25524010.039999999</v>
      </c>
      <c r="I487" s="6">
        <f t="shared" si="61"/>
        <v>144198017.69000003</v>
      </c>
      <c r="J487" s="6">
        <f t="shared" si="61"/>
        <v>540799110.80999982</v>
      </c>
      <c r="K487" s="38">
        <f>IF(E487=0,"NA",J487/E487)</f>
        <v>0.78949106253078227</v>
      </c>
      <c r="L487" s="38">
        <f>IF(E487=0,"NA",(  ( F487 - (E487/$L$6)) / (E487/$L$6)))</f>
        <v>-0.98358309685965351</v>
      </c>
      <c r="M487" s="38">
        <f>IF(E487=0,"NA",(  ( G487 - ($M$6*(E487/12))) / ($M$6*(E487/12))))</f>
        <v>-0.65350509451077221</v>
      </c>
      <c r="N487" s="10"/>
    </row>
    <row r="495" spans="1:22" x14ac:dyDescent="0.2">
      <c r="K495" s="18"/>
    </row>
    <row r="496" spans="1:22" x14ac:dyDescent="0.2">
      <c r="K496" s="18"/>
    </row>
  </sheetData>
  <autoFilter ref="A7:M487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45291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45291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497</v>
      </c>
      <c r="C8" s="51" t="s">
        <v>498</v>
      </c>
      <c r="D8" s="56">
        <v>429000000</v>
      </c>
      <c r="E8" s="56">
        <v>429000000</v>
      </c>
      <c r="F8" s="56">
        <v>0</v>
      </c>
      <c r="G8" s="56">
        <v>49446164.719999999</v>
      </c>
      <c r="H8" s="56">
        <v>0</v>
      </c>
      <c r="I8" s="56">
        <f t="shared" ref="I8" si="0">SUM(G8:H8)</f>
        <v>49446164.719999999</v>
      </c>
      <c r="J8" s="56">
        <f t="shared" ref="J8" si="1">E8-I8</f>
        <v>379553835.27999997</v>
      </c>
      <c r="K8" s="57">
        <f t="shared" ref="K8:K9" si="2">IF(E8=0,"NA",J8/E8)</f>
        <v>0.88474087477855468</v>
      </c>
      <c r="L8" s="57">
        <f t="shared" ref="L8:L9" si="3">IF(E8=0,"NA",(  ( F8 - (E8/$L$6)) / (E8/$L$6)))</f>
        <v>-1</v>
      </c>
      <c r="M8" s="57">
        <f t="shared" ref="M8:M9" si="4">IF(E8=0,"NA",(  ( G8 - ($M$6*(E8/12))) / ($M$6*(E8/12))))</f>
        <v>-0.76948174955710957</v>
      </c>
      <c r="R8" s="53"/>
      <c r="S8" s="53"/>
      <c r="T8" s="53"/>
      <c r="U8" s="53"/>
      <c r="V8" s="53"/>
    </row>
    <row r="9" spans="1:22" s="51" customFormat="1" x14ac:dyDescent="0.2">
      <c r="B9" s="51" t="s">
        <v>397</v>
      </c>
      <c r="C9" s="51" t="s">
        <v>398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11000</v>
      </c>
      <c r="E10" s="56">
        <v>86573.36</v>
      </c>
      <c r="F10" s="56">
        <v>50</v>
      </c>
      <c r="G10" s="56">
        <v>84567.01</v>
      </c>
      <c r="H10" s="56">
        <v>0</v>
      </c>
      <c r="I10" s="56">
        <f t="shared" ref="I10:I18" si="7">SUM(G10:H10)</f>
        <v>84567.01</v>
      </c>
      <c r="J10" s="56">
        <f t="shared" ref="J10:J23" si="8">E10-I10</f>
        <v>2006.3500000000058</v>
      </c>
      <c r="K10" s="57">
        <f t="shared" ref="K10:K23" si="9">IF(E10=0,"NA",J10/E10)</f>
        <v>2.3175143023211827E-2</v>
      </c>
      <c r="L10" s="57">
        <f t="shared" ref="L10:L23" si="10">IF(E10=0,"NA",(  ( F10 - (E10/$L$6)) / (E10/$L$6)))</f>
        <v>-0.99942245512938388</v>
      </c>
      <c r="M10" s="57">
        <f t="shared" ref="M10:M23" si="11">IF(E10=0,"NA",(  ( G10 - ($M$6*(E10/12))) / ($M$6*(E10/12))))</f>
        <v>0.95364971395357634</v>
      </c>
      <c r="R10" s="53"/>
      <c r="S10" s="53"/>
      <c r="T10" s="53"/>
      <c r="U10" s="53"/>
      <c r="V10" s="53"/>
    </row>
    <row r="11" spans="1:22" s="51" customFormat="1" x14ac:dyDescent="0.2">
      <c r="B11" s="51" t="s">
        <v>399</v>
      </c>
      <c r="C11" s="51" t="s">
        <v>400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ref="I11:I15" si="12">SUM(G11:H11)</f>
        <v>0</v>
      </c>
      <c r="J11" s="56">
        <f t="shared" ref="J11:J17" si="13">E11-I11</f>
        <v>0</v>
      </c>
      <c r="K11" s="57" t="str">
        <f t="shared" ref="K11:K17" si="14">IF(E11=0,"NA",J11/E11)</f>
        <v>NA</v>
      </c>
      <c r="L11" s="57" t="str">
        <f t="shared" ref="L11:L17" si="15">IF(E11=0,"NA",(  ( F11 - (E11/$L$6)) / (E11/$L$6)))</f>
        <v>NA</v>
      </c>
      <c r="M11" s="57" t="str">
        <f t="shared" ref="M11:M17" si="16">IF(E11=0,"NA",(  ( G11 - ($M$6*(E11/12))) / ($M$6*(E11/12))))</f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69</v>
      </c>
      <c r="C12" s="51" t="s">
        <v>70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2"/>
        <v>0</v>
      </c>
      <c r="J12" s="56">
        <f t="shared" si="13"/>
        <v>0</v>
      </c>
      <c r="K12" s="57" t="str">
        <f t="shared" si="14"/>
        <v>NA</v>
      </c>
      <c r="L12" s="57" t="str">
        <f t="shared" si="15"/>
        <v>NA</v>
      </c>
      <c r="M12" s="57" t="str">
        <f t="shared" si="16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50</v>
      </c>
      <c r="G13" s="64">
        <v>49530731.729999997</v>
      </c>
      <c r="H13" s="64">
        <v>0</v>
      </c>
      <c r="I13" s="64">
        <f t="shared" si="12"/>
        <v>49530731.729999997</v>
      </c>
      <c r="J13" s="64">
        <f t="shared" si="13"/>
        <v>379555841.63</v>
      </c>
      <c r="K13" s="65">
        <f t="shared" si="14"/>
        <v>0.88456704356385407</v>
      </c>
      <c r="L13" s="65">
        <f t="shared" si="15"/>
        <v>-0.99999988347339885</v>
      </c>
      <c r="M13" s="65">
        <f t="shared" si="16"/>
        <v>-0.76913408712770825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0</v>
      </c>
      <c r="G14" s="56">
        <v>11173550.67</v>
      </c>
      <c r="H14" s="56">
        <v>0</v>
      </c>
      <c r="I14" s="56">
        <f t="shared" si="12"/>
        <v>11173550.67</v>
      </c>
      <c r="J14" s="56">
        <f t="shared" si="13"/>
        <v>-8373550.6699999999</v>
      </c>
      <c r="K14" s="57">
        <f t="shared" si="14"/>
        <v>-2.9905538107142857</v>
      </c>
      <c r="L14" s="57">
        <f t="shared" si="15"/>
        <v>-1</v>
      </c>
      <c r="M14" s="57">
        <f t="shared" si="16"/>
        <v>6.9811076214285714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0</v>
      </c>
      <c r="G15" s="64">
        <v>11173550.67</v>
      </c>
      <c r="H15" s="64">
        <v>0</v>
      </c>
      <c r="I15" s="64">
        <f t="shared" si="12"/>
        <v>11173550.67</v>
      </c>
      <c r="J15" s="64">
        <f t="shared" si="13"/>
        <v>-8373550.6699999999</v>
      </c>
      <c r="K15" s="65">
        <f t="shared" si="14"/>
        <v>-2.9905538107142857</v>
      </c>
      <c r="L15" s="65">
        <f t="shared" si="15"/>
        <v>-1</v>
      </c>
      <c r="M15" s="65">
        <f t="shared" si="16"/>
        <v>6.9811076214285714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499</v>
      </c>
      <c r="C16" s="51" t="s">
        <v>500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ref="I16:I17" si="17">SUM(G16:H16)</f>
        <v>0</v>
      </c>
      <c r="J16" s="56">
        <f t="shared" si="13"/>
        <v>0</v>
      </c>
      <c r="K16" s="57" t="str">
        <f t="shared" si="14"/>
        <v>NA</v>
      </c>
      <c r="L16" s="57" t="str">
        <f t="shared" si="15"/>
        <v>NA</v>
      </c>
      <c r="M16" s="57" t="str">
        <f t="shared" si="16"/>
        <v>NA</v>
      </c>
      <c r="R16" s="53"/>
      <c r="S16" s="53"/>
      <c r="T16" s="53"/>
      <c r="U16" s="53"/>
      <c r="V16" s="53"/>
    </row>
    <row r="17" spans="1:22" s="51" customFormat="1" x14ac:dyDescent="0.2">
      <c r="A17" s="63" t="s">
        <v>93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si="17"/>
        <v>0</v>
      </c>
      <c r="J17" s="64">
        <f t="shared" si="13"/>
        <v>0</v>
      </c>
      <c r="K17" s="65" t="str">
        <f t="shared" si="14"/>
        <v>NA</v>
      </c>
      <c r="L17" s="65" t="str">
        <f t="shared" si="15"/>
        <v>NA</v>
      </c>
      <c r="M17" s="65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26</v>
      </c>
      <c r="B18" s="51" t="s">
        <v>501</v>
      </c>
      <c r="C18" s="51" t="s">
        <v>502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27</v>
      </c>
      <c r="C19" s="51" t="s">
        <v>28</v>
      </c>
      <c r="D19" s="56">
        <v>0</v>
      </c>
      <c r="E19" s="56">
        <v>0</v>
      </c>
      <c r="F19" s="56">
        <v>0</v>
      </c>
      <c r="G19" s="56">
        <v>47604.51</v>
      </c>
      <c r="H19" s="56">
        <v>0</v>
      </c>
      <c r="I19" s="56">
        <f t="shared" ref="I19:I23" si="18">SUM(G19:H19)</f>
        <v>47604.51</v>
      </c>
      <c r="J19" s="56">
        <f t="shared" si="8"/>
        <v>-47604.51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503</v>
      </c>
      <c r="C20" s="51" t="s">
        <v>504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8"/>
        <v>0</v>
      </c>
      <c r="J20" s="56">
        <f t="shared" si="8"/>
        <v>0</v>
      </c>
      <c r="K20" s="57" t="str">
        <f t="shared" si="9"/>
        <v>NA</v>
      </c>
      <c r="L20" s="57" t="str">
        <f t="shared" si="10"/>
        <v>NA</v>
      </c>
      <c r="M20" s="57" t="str">
        <f t="shared" si="1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505</v>
      </c>
      <c r="C21" s="51" t="s">
        <v>444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8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506</v>
      </c>
      <c r="C22" s="51" t="s">
        <v>507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18"/>
        <v>0</v>
      </c>
      <c r="J22" s="56">
        <f t="shared" si="8"/>
        <v>0</v>
      </c>
      <c r="K22" s="57" t="str">
        <f t="shared" si="9"/>
        <v>NA</v>
      </c>
      <c r="L22" s="57" t="str">
        <f t="shared" si="10"/>
        <v>NA</v>
      </c>
      <c r="M22" s="57" t="str">
        <f t="shared" si="11"/>
        <v>NA</v>
      </c>
      <c r="R22" s="53"/>
      <c r="S22" s="53"/>
      <c r="T22" s="53"/>
      <c r="U22" s="53"/>
      <c r="V22" s="53"/>
    </row>
    <row r="23" spans="1:22" s="51" customFormat="1" x14ac:dyDescent="0.2">
      <c r="A23" s="63" t="s">
        <v>29</v>
      </c>
      <c r="B23" s="63"/>
      <c r="C23" s="63"/>
      <c r="D23" s="64">
        <v>0</v>
      </c>
      <c r="E23" s="64">
        <v>0</v>
      </c>
      <c r="F23" s="64">
        <v>0</v>
      </c>
      <c r="G23" s="64">
        <v>47604.51</v>
      </c>
      <c r="H23" s="64">
        <v>0</v>
      </c>
      <c r="I23" s="64">
        <f t="shared" si="18"/>
        <v>47604.51</v>
      </c>
      <c r="J23" s="64">
        <f t="shared" si="8"/>
        <v>-47604.51</v>
      </c>
      <c r="K23" s="65" t="str">
        <f t="shared" si="9"/>
        <v>NA</v>
      </c>
      <c r="L23" s="65" t="str">
        <f t="shared" si="10"/>
        <v>NA</v>
      </c>
      <c r="M23" s="65" t="str">
        <f t="shared" si="11"/>
        <v>NA</v>
      </c>
      <c r="R23" s="53"/>
      <c r="S23" s="53"/>
      <c r="T23" s="53"/>
      <c r="U23" s="53"/>
      <c r="V23" s="53"/>
    </row>
    <row r="24" spans="1:22" s="17" customFormat="1" x14ac:dyDescent="0.2">
      <c r="A24" s="44"/>
      <c r="B24" s="45"/>
      <c r="C24" s="44"/>
      <c r="D24" s="46"/>
      <c r="E24" s="46"/>
      <c r="F24" s="46"/>
      <c r="G24" s="46"/>
      <c r="H24" s="46"/>
      <c r="I24" s="46"/>
      <c r="J24" s="46"/>
      <c r="K24" s="41"/>
      <c r="L24" s="41"/>
      <c r="M24" s="41"/>
    </row>
    <row r="25" spans="1:22" s="17" customFormat="1" ht="15.75" x14ac:dyDescent="0.25">
      <c r="A25" s="25" t="s">
        <v>12</v>
      </c>
      <c r="B25" s="32"/>
      <c r="C25" s="25"/>
      <c r="D25" s="6">
        <f>+D13+D15+D17+D23</f>
        <v>431811000</v>
      </c>
      <c r="E25" s="6">
        <f t="shared" ref="E25:J25" si="19">+E13+E15+E17+E23</f>
        <v>431886573.36000001</v>
      </c>
      <c r="F25" s="6">
        <f t="shared" si="19"/>
        <v>50</v>
      </c>
      <c r="G25" s="6">
        <f t="shared" si="19"/>
        <v>60751886.909999996</v>
      </c>
      <c r="H25" s="6">
        <f t="shared" si="19"/>
        <v>0</v>
      </c>
      <c r="I25" s="6">
        <f t="shared" si="19"/>
        <v>60751886.909999996</v>
      </c>
      <c r="J25" s="6">
        <f t="shared" si="19"/>
        <v>371134686.44999999</v>
      </c>
      <c r="K25" s="38">
        <f t="shared" ref="K25" si="20">IF(E25=0,"NA",J25/E25)</f>
        <v>0.85933369857423159</v>
      </c>
      <c r="L25" s="38">
        <f t="shared" ref="L25" si="21">IF(E25=0,"NA",(  ( F25 - (E25/$L$6)) / (E25/$L$6)))</f>
        <v>-0.99999988422886221</v>
      </c>
      <c r="M25" s="38">
        <f t="shared" ref="M25" si="22">IF(E25=0,"NA",(  ( G25 - ($M$6*(E25/12))) / ($M$6*(E25/12))))</f>
        <v>-0.71866739714846317</v>
      </c>
    </row>
    <row r="26" spans="1:22" s="16" customFormat="1" x14ac:dyDescent="0.2">
      <c r="A26" s="17"/>
      <c r="B26" s="43"/>
      <c r="C26" s="17"/>
      <c r="D26" s="18"/>
      <c r="E26" s="18"/>
      <c r="F26" s="18"/>
      <c r="G26" s="18"/>
      <c r="H26" s="18"/>
      <c r="I26" s="18"/>
      <c r="J26" s="18"/>
      <c r="K26" s="37"/>
      <c r="L26" s="37"/>
      <c r="M26" s="37"/>
    </row>
    <row r="27" spans="1:22" s="51" customFormat="1" x14ac:dyDescent="0.2">
      <c r="A27" s="51" t="s">
        <v>100</v>
      </c>
      <c r="B27" s="51" t="s">
        <v>158</v>
      </c>
      <c r="C27" s="51" t="s">
        <v>159</v>
      </c>
      <c r="D27" s="56">
        <v>5000</v>
      </c>
      <c r="E27" s="56">
        <v>5000</v>
      </c>
      <c r="F27" s="56">
        <v>0</v>
      </c>
      <c r="G27" s="56">
        <v>0</v>
      </c>
      <c r="H27" s="56">
        <v>0</v>
      </c>
      <c r="I27" s="56">
        <f t="shared" ref="I27:I46" si="23">SUM(G27:H27)</f>
        <v>0</v>
      </c>
      <c r="J27" s="56">
        <f t="shared" ref="J27:J46" si="24">E27-I27</f>
        <v>5000</v>
      </c>
      <c r="K27" s="57">
        <f t="shared" ref="K27:K46" si="25">IF(E27=0,"NA",J27/E27)</f>
        <v>1</v>
      </c>
      <c r="L27" s="57">
        <f t="shared" ref="L27:L46" si="26">IF(E27=0,"NA",(  ( F27 - (E27/$L$6)) / (E27/$L$6)))</f>
        <v>-1</v>
      </c>
      <c r="M27" s="57">
        <f t="shared" ref="M27:M46" si="27">IF(E27=0,"NA",(  ( G27 - ($M$6*(E27/12))) / ($M$6*(E27/12))))</f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186</v>
      </c>
      <c r="C28" s="51" t="s">
        <v>187</v>
      </c>
      <c r="D28" s="56">
        <v>500</v>
      </c>
      <c r="E28" s="56">
        <v>500</v>
      </c>
      <c r="F28" s="56">
        <v>0</v>
      </c>
      <c r="G28" s="56">
        <v>291.55</v>
      </c>
      <c r="H28" s="56">
        <v>0</v>
      </c>
      <c r="I28" s="56">
        <f t="shared" ref="I28:I31" si="28">SUM(G28:H28)</f>
        <v>291.55</v>
      </c>
      <c r="J28" s="56">
        <f t="shared" ref="J28:J45" si="29">E28-I28</f>
        <v>208.45</v>
      </c>
      <c r="K28" s="57">
        <f t="shared" ref="K28:K45" si="30">IF(E28=0,"NA",J28/E28)</f>
        <v>0.41689999999999999</v>
      </c>
      <c r="L28" s="57">
        <f t="shared" ref="L28:L45" si="31">IF(E28=0,"NA",(  ( F28 - (E28/$L$6)) / (E28/$L$6)))</f>
        <v>-1</v>
      </c>
      <c r="M28" s="57">
        <f t="shared" ref="M28:M45" si="32">IF(E28=0,"NA",(  ( G28 - ($M$6*(E28/12))) / ($M$6*(E28/12))))</f>
        <v>0.16620000000000004</v>
      </c>
      <c r="R28" s="53"/>
      <c r="S28" s="53"/>
      <c r="T28" s="53"/>
      <c r="U28" s="53"/>
      <c r="V28" s="53"/>
    </row>
    <row r="29" spans="1:22" s="51" customFormat="1" x14ac:dyDescent="0.2">
      <c r="B29" s="51" t="s">
        <v>193</v>
      </c>
      <c r="C29" s="51" t="s">
        <v>194</v>
      </c>
      <c r="D29" s="56">
        <v>0</v>
      </c>
      <c r="E29" s="56">
        <v>-960000</v>
      </c>
      <c r="F29" s="56">
        <v>35671.03</v>
      </c>
      <c r="G29" s="56">
        <v>413694.37</v>
      </c>
      <c r="H29" s="56">
        <v>601104.4</v>
      </c>
      <c r="I29" s="56">
        <f t="shared" si="28"/>
        <v>1014798.77</v>
      </c>
      <c r="J29" s="56">
        <f t="shared" si="29"/>
        <v>-1974798.77</v>
      </c>
      <c r="K29" s="57">
        <f t="shared" si="30"/>
        <v>2.0570820520833335</v>
      </c>
      <c r="L29" s="57">
        <f t="shared" si="31"/>
        <v>-1.0371573229166666</v>
      </c>
      <c r="M29" s="57">
        <f t="shared" si="32"/>
        <v>-1.8618632708333334</v>
      </c>
      <c r="R29" s="53"/>
      <c r="S29" s="53"/>
      <c r="T29" s="53"/>
      <c r="U29" s="53"/>
      <c r="V29" s="53"/>
    </row>
    <row r="30" spans="1:22" s="51" customFormat="1" x14ac:dyDescent="0.2">
      <c r="B30" s="51" t="s">
        <v>197</v>
      </c>
      <c r="C30" s="51" t="s">
        <v>198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8"/>
        <v>0</v>
      </c>
      <c r="J30" s="56">
        <f t="shared" si="29"/>
        <v>0</v>
      </c>
      <c r="K30" s="57" t="str">
        <f t="shared" si="30"/>
        <v>NA</v>
      </c>
      <c r="L30" s="57" t="str">
        <f t="shared" si="31"/>
        <v>NA</v>
      </c>
      <c r="M30" s="57" t="str">
        <f t="shared" si="32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211</v>
      </c>
      <c r="C31" s="51" t="s">
        <v>212</v>
      </c>
      <c r="D31" s="56">
        <v>0</v>
      </c>
      <c r="E31" s="56">
        <v>960000</v>
      </c>
      <c r="F31" s="56">
        <v>0</v>
      </c>
      <c r="G31" s="56">
        <v>201775.48</v>
      </c>
      <c r="H31" s="56">
        <v>273017.06</v>
      </c>
      <c r="I31" s="56">
        <f t="shared" si="28"/>
        <v>474792.54000000004</v>
      </c>
      <c r="J31" s="56">
        <f t="shared" si="29"/>
        <v>485207.45999999996</v>
      </c>
      <c r="K31" s="57">
        <f t="shared" si="30"/>
        <v>0.50542443749999999</v>
      </c>
      <c r="L31" s="57">
        <f t="shared" si="31"/>
        <v>-1</v>
      </c>
      <c r="M31" s="57">
        <f t="shared" si="32"/>
        <v>-0.57963441666666671</v>
      </c>
      <c r="R31" s="53"/>
      <c r="S31" s="53"/>
      <c r="T31" s="53"/>
      <c r="U31" s="53"/>
      <c r="V31" s="53"/>
    </row>
    <row r="32" spans="1:22" s="51" customFormat="1" x14ac:dyDescent="0.2">
      <c r="B32" s="51" t="s">
        <v>213</v>
      </c>
      <c r="C32" s="51" t="s">
        <v>214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0" si="33">SUM(G32:H32)</f>
        <v>0</v>
      </c>
      <c r="J32" s="56">
        <f t="shared" ref="J32:J40" si="34">E32-I32</f>
        <v>0</v>
      </c>
      <c r="K32" s="57" t="str">
        <f t="shared" ref="K32:K40" si="35">IF(E32=0,"NA",J32/E32)</f>
        <v>NA</v>
      </c>
      <c r="L32" s="57" t="str">
        <f t="shared" ref="L32:L40" si="36">IF(E32=0,"NA",(  ( F32 - (E32/$L$6)) / (E32/$L$6)))</f>
        <v>NA</v>
      </c>
      <c r="M32" s="57" t="str">
        <f t="shared" ref="M32:M40" si="37">IF(E32=0,"NA",(  ( G32 - ($M$6*(E32/12))) / ($M$6*(E32/12))))</f>
        <v>NA</v>
      </c>
      <c r="R32" s="53"/>
      <c r="S32" s="53"/>
      <c r="T32" s="53"/>
      <c r="U32" s="53"/>
      <c r="V32" s="53"/>
    </row>
    <row r="33" spans="1:22" s="51" customFormat="1" x14ac:dyDescent="0.2">
      <c r="A33" s="63" t="s">
        <v>219</v>
      </c>
      <c r="B33" s="63"/>
      <c r="C33" s="63"/>
      <c r="D33" s="64">
        <v>5500</v>
      </c>
      <c r="E33" s="64">
        <v>5500</v>
      </c>
      <c r="F33" s="64">
        <v>35671.03</v>
      </c>
      <c r="G33" s="64">
        <v>615761.4</v>
      </c>
      <c r="H33" s="64">
        <v>874121.46</v>
      </c>
      <c r="I33" s="64">
        <f t="shared" si="33"/>
        <v>1489882.8599999999</v>
      </c>
      <c r="J33" s="64">
        <f t="shared" si="34"/>
        <v>-1484382.8599999999</v>
      </c>
      <c r="K33" s="65">
        <f t="shared" si="35"/>
        <v>-269.88779272727271</v>
      </c>
      <c r="L33" s="65">
        <f t="shared" si="36"/>
        <v>5.4856418181818176</v>
      </c>
      <c r="M33" s="65">
        <f t="shared" si="37"/>
        <v>222.91323636363637</v>
      </c>
      <c r="R33" s="53"/>
      <c r="S33" s="53"/>
      <c r="T33" s="53"/>
      <c r="U33" s="53"/>
      <c r="V33" s="53"/>
    </row>
    <row r="34" spans="1:22" s="51" customFormat="1" x14ac:dyDescent="0.2">
      <c r="A34" s="51" t="s">
        <v>220</v>
      </c>
      <c r="B34" s="51" t="s">
        <v>132</v>
      </c>
      <c r="C34" s="51" t="s">
        <v>133</v>
      </c>
      <c r="D34" s="56">
        <v>0</v>
      </c>
      <c r="E34" s="56">
        <v>8000</v>
      </c>
      <c r="F34" s="56">
        <v>0</v>
      </c>
      <c r="G34" s="56">
        <v>7715.18</v>
      </c>
      <c r="H34" s="56">
        <v>0</v>
      </c>
      <c r="I34" s="56">
        <f t="shared" si="33"/>
        <v>7715.18</v>
      </c>
      <c r="J34" s="56">
        <f t="shared" si="34"/>
        <v>284.81999999999971</v>
      </c>
      <c r="K34" s="57">
        <f t="shared" si="35"/>
        <v>3.5602499999999961E-2</v>
      </c>
      <c r="L34" s="57">
        <f t="shared" si="36"/>
        <v>-1</v>
      </c>
      <c r="M34" s="57">
        <f t="shared" si="37"/>
        <v>0.92879500000000004</v>
      </c>
      <c r="R34" s="53"/>
      <c r="S34" s="53"/>
      <c r="T34" s="53"/>
      <c r="U34" s="53"/>
      <c r="V34" s="53"/>
    </row>
    <row r="35" spans="1:22" s="51" customFormat="1" x14ac:dyDescent="0.2">
      <c r="B35" s="51" t="s">
        <v>156</v>
      </c>
      <c r="C35" s="51" t="s">
        <v>157</v>
      </c>
      <c r="D35" s="56">
        <v>0</v>
      </c>
      <c r="E35" s="56">
        <v>0</v>
      </c>
      <c r="F35" s="56">
        <v>0</v>
      </c>
      <c r="G35" s="56">
        <v>331.83</v>
      </c>
      <c r="H35" s="56">
        <v>0</v>
      </c>
      <c r="I35" s="56">
        <f t="shared" si="33"/>
        <v>331.83</v>
      </c>
      <c r="J35" s="56">
        <f t="shared" si="34"/>
        <v>-331.83</v>
      </c>
      <c r="K35" s="57" t="str">
        <f t="shared" si="35"/>
        <v>NA</v>
      </c>
      <c r="L35" s="57" t="str">
        <f t="shared" si="36"/>
        <v>NA</v>
      </c>
      <c r="M35" s="57" t="str">
        <f t="shared" si="37"/>
        <v>NA</v>
      </c>
      <c r="R35" s="53"/>
      <c r="S35" s="53"/>
      <c r="T35" s="53"/>
      <c r="U35" s="53"/>
      <c r="V35" s="53"/>
    </row>
    <row r="36" spans="1:22" s="51" customFormat="1" x14ac:dyDescent="0.2">
      <c r="B36" s="51" t="s">
        <v>158</v>
      </c>
      <c r="C36" s="51" t="s">
        <v>159</v>
      </c>
      <c r="D36" s="56">
        <v>0</v>
      </c>
      <c r="E36" s="56">
        <v>17573.36</v>
      </c>
      <c r="F36" s="56">
        <v>0</v>
      </c>
      <c r="G36" s="56">
        <v>16857.07</v>
      </c>
      <c r="H36" s="56">
        <v>32.4</v>
      </c>
      <c r="I36" s="56">
        <f t="shared" si="33"/>
        <v>16889.47</v>
      </c>
      <c r="J36" s="56">
        <f t="shared" si="34"/>
        <v>683.88999999999942</v>
      </c>
      <c r="K36" s="57">
        <f t="shared" si="35"/>
        <v>3.8916291477554626E-2</v>
      </c>
      <c r="L36" s="57">
        <f t="shared" si="36"/>
        <v>-1</v>
      </c>
      <c r="M36" s="57">
        <f t="shared" si="37"/>
        <v>0.91848001748100527</v>
      </c>
      <c r="R36" s="53"/>
      <c r="S36" s="53"/>
      <c r="T36" s="53"/>
      <c r="U36" s="53"/>
      <c r="V36" s="53"/>
    </row>
    <row r="37" spans="1:22" s="51" customFormat="1" x14ac:dyDescent="0.2">
      <c r="B37" s="51" t="s">
        <v>174</v>
      </c>
      <c r="C37" s="51" t="s">
        <v>175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33"/>
        <v>0</v>
      </c>
      <c r="J37" s="56">
        <f t="shared" si="34"/>
        <v>0</v>
      </c>
      <c r="K37" s="57" t="str">
        <f t="shared" si="35"/>
        <v>NA</v>
      </c>
      <c r="L37" s="57" t="str">
        <f t="shared" si="36"/>
        <v>NA</v>
      </c>
      <c r="M37" s="57" t="str">
        <f t="shared" si="37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186</v>
      </c>
      <c r="C38" s="51" t="s">
        <v>187</v>
      </c>
      <c r="D38" s="56">
        <v>0</v>
      </c>
      <c r="E38" s="56">
        <v>50000</v>
      </c>
      <c r="F38" s="56">
        <v>0</v>
      </c>
      <c r="G38" s="56">
        <v>33272.559999999998</v>
      </c>
      <c r="H38" s="56">
        <v>0.5</v>
      </c>
      <c r="I38" s="56">
        <f t="shared" si="33"/>
        <v>33273.06</v>
      </c>
      <c r="J38" s="56">
        <f t="shared" si="34"/>
        <v>16726.940000000002</v>
      </c>
      <c r="K38" s="57">
        <f t="shared" si="35"/>
        <v>0.33453880000000003</v>
      </c>
      <c r="L38" s="57">
        <f t="shared" si="36"/>
        <v>-1</v>
      </c>
      <c r="M38" s="57">
        <f t="shared" si="37"/>
        <v>0.33090239999999993</v>
      </c>
      <c r="R38" s="53"/>
      <c r="S38" s="53"/>
      <c r="T38" s="53"/>
      <c r="U38" s="53"/>
      <c r="V38" s="53"/>
    </row>
    <row r="39" spans="1:22" s="51" customFormat="1" x14ac:dyDescent="0.2">
      <c r="B39" s="51" t="s">
        <v>193</v>
      </c>
      <c r="C39" s="51" t="s">
        <v>194</v>
      </c>
      <c r="D39" s="56">
        <v>0</v>
      </c>
      <c r="E39" s="56">
        <v>0</v>
      </c>
      <c r="F39" s="56">
        <v>0</v>
      </c>
      <c r="G39" s="56">
        <v>209.96</v>
      </c>
      <c r="H39" s="56">
        <v>0</v>
      </c>
      <c r="I39" s="56">
        <f t="shared" si="33"/>
        <v>209.96</v>
      </c>
      <c r="J39" s="56">
        <f t="shared" si="34"/>
        <v>-209.96</v>
      </c>
      <c r="K39" s="57" t="str">
        <f t="shared" si="35"/>
        <v>NA</v>
      </c>
      <c r="L39" s="57" t="str">
        <f t="shared" si="36"/>
        <v>NA</v>
      </c>
      <c r="M39" s="57" t="str">
        <f t="shared" si="37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205</v>
      </c>
      <c r="C40" s="51" t="s">
        <v>206</v>
      </c>
      <c r="D40" s="56">
        <v>500</v>
      </c>
      <c r="E40" s="56">
        <v>500</v>
      </c>
      <c r="F40" s="56">
        <v>0</v>
      </c>
      <c r="G40" s="56">
        <v>0</v>
      </c>
      <c r="H40" s="56">
        <v>0</v>
      </c>
      <c r="I40" s="56">
        <f t="shared" si="33"/>
        <v>0</v>
      </c>
      <c r="J40" s="56">
        <f t="shared" si="34"/>
        <v>500</v>
      </c>
      <c r="K40" s="57">
        <f t="shared" si="35"/>
        <v>1</v>
      </c>
      <c r="L40" s="57">
        <f t="shared" si="36"/>
        <v>-1</v>
      </c>
      <c r="M40" s="57">
        <f t="shared" si="37"/>
        <v>-1</v>
      </c>
      <c r="R40" s="53"/>
      <c r="S40" s="53"/>
      <c r="T40" s="53"/>
      <c r="U40" s="53"/>
      <c r="V40" s="53"/>
    </row>
    <row r="41" spans="1:22" s="51" customFormat="1" x14ac:dyDescent="0.2">
      <c r="B41" s="51" t="s">
        <v>207</v>
      </c>
      <c r="C41" s="51" t="s">
        <v>208</v>
      </c>
      <c r="D41" s="56">
        <v>5000</v>
      </c>
      <c r="E41" s="56">
        <v>5000</v>
      </c>
      <c r="F41" s="56">
        <v>0</v>
      </c>
      <c r="G41" s="56">
        <v>0</v>
      </c>
      <c r="H41" s="56">
        <v>0</v>
      </c>
      <c r="I41" s="56">
        <f t="shared" ref="I41:I45" si="38">SUM(G41:H41)</f>
        <v>0</v>
      </c>
      <c r="J41" s="56">
        <f t="shared" si="29"/>
        <v>5000</v>
      </c>
      <c r="K41" s="57">
        <f t="shared" si="30"/>
        <v>1</v>
      </c>
      <c r="L41" s="57">
        <f t="shared" si="31"/>
        <v>-1</v>
      </c>
      <c r="M41" s="57">
        <f t="shared" si="32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215</v>
      </c>
      <c r="C42" s="51" t="s">
        <v>216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f t="shared" si="38"/>
        <v>0</v>
      </c>
      <c r="J42" s="56">
        <f t="shared" si="29"/>
        <v>0</v>
      </c>
      <c r="K42" s="57" t="str">
        <f t="shared" si="30"/>
        <v>NA</v>
      </c>
      <c r="L42" s="57" t="str">
        <f t="shared" si="31"/>
        <v>NA</v>
      </c>
      <c r="M42" s="57" t="str">
        <f t="shared" si="32"/>
        <v>NA</v>
      </c>
      <c r="R42" s="53"/>
      <c r="S42" s="53"/>
      <c r="T42" s="53"/>
      <c r="U42" s="53"/>
      <c r="V42" s="53"/>
    </row>
    <row r="43" spans="1:22" s="51" customFormat="1" x14ac:dyDescent="0.2">
      <c r="A43" s="63" t="s">
        <v>249</v>
      </c>
      <c r="B43" s="63"/>
      <c r="C43" s="63"/>
      <c r="D43" s="64">
        <v>5500</v>
      </c>
      <c r="E43" s="64">
        <v>81073.36</v>
      </c>
      <c r="F43" s="64">
        <v>0</v>
      </c>
      <c r="G43" s="64">
        <v>58386.6</v>
      </c>
      <c r="H43" s="64">
        <v>32.9</v>
      </c>
      <c r="I43" s="64">
        <f t="shared" si="38"/>
        <v>58419.5</v>
      </c>
      <c r="J43" s="64">
        <f t="shared" si="29"/>
        <v>22653.86</v>
      </c>
      <c r="K43" s="65">
        <f t="shared" si="30"/>
        <v>0.27942421530327594</v>
      </c>
      <c r="L43" s="65">
        <f t="shared" si="31"/>
        <v>-1</v>
      </c>
      <c r="M43" s="65">
        <f t="shared" si="32"/>
        <v>0.44033995877314075</v>
      </c>
      <c r="R43" s="53"/>
      <c r="S43" s="53"/>
      <c r="T43" s="53"/>
      <c r="U43" s="53"/>
      <c r="V43" s="53"/>
    </row>
    <row r="44" spans="1:22" s="51" customFormat="1" x14ac:dyDescent="0.2">
      <c r="A44" s="51" t="s">
        <v>250</v>
      </c>
      <c r="B44" s="51" t="s">
        <v>158</v>
      </c>
      <c r="C44" s="51" t="s">
        <v>159</v>
      </c>
      <c r="D44" s="56">
        <v>0</v>
      </c>
      <c r="E44" s="56">
        <v>17000000</v>
      </c>
      <c r="F44" s="56">
        <v>36174</v>
      </c>
      <c r="G44" s="56">
        <v>196334</v>
      </c>
      <c r="H44" s="56">
        <v>10548739.630000001</v>
      </c>
      <c r="I44" s="56">
        <f t="shared" si="38"/>
        <v>10745073.630000001</v>
      </c>
      <c r="J44" s="56">
        <f t="shared" si="29"/>
        <v>6254926.3699999992</v>
      </c>
      <c r="K44" s="57">
        <f t="shared" si="30"/>
        <v>0.36793684529411758</v>
      </c>
      <c r="L44" s="57">
        <f t="shared" si="31"/>
        <v>-0.99787211764705885</v>
      </c>
      <c r="M44" s="57">
        <f t="shared" si="32"/>
        <v>-0.97690188235294118</v>
      </c>
      <c r="R44" s="53"/>
      <c r="S44" s="53"/>
      <c r="T44" s="53"/>
      <c r="U44" s="53"/>
      <c r="V44" s="53"/>
    </row>
    <row r="45" spans="1:22" s="51" customFormat="1" x14ac:dyDescent="0.2">
      <c r="B45" s="51" t="s">
        <v>197</v>
      </c>
      <c r="C45" s="51" t="s">
        <v>198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si="38"/>
        <v>0</v>
      </c>
      <c r="J45" s="56">
        <f t="shared" si="29"/>
        <v>0</v>
      </c>
      <c r="K45" s="57" t="str">
        <f t="shared" si="30"/>
        <v>NA</v>
      </c>
      <c r="L45" s="57" t="str">
        <f t="shared" si="31"/>
        <v>NA</v>
      </c>
      <c r="M45" s="57" t="str">
        <f t="shared" si="32"/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213</v>
      </c>
      <c r="C46" s="51" t="s">
        <v>214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3"/>
        <v>0</v>
      </c>
      <c r="J46" s="56">
        <f t="shared" si="24"/>
        <v>0</v>
      </c>
      <c r="K46" s="57" t="str">
        <f t="shared" si="25"/>
        <v>NA</v>
      </c>
      <c r="L46" s="57" t="str">
        <f t="shared" si="26"/>
        <v>NA</v>
      </c>
      <c r="M46" s="57" t="str">
        <f t="shared" si="27"/>
        <v>NA</v>
      </c>
      <c r="R46" s="53"/>
      <c r="S46" s="53"/>
      <c r="T46" s="53"/>
      <c r="U46" s="53"/>
      <c r="V46" s="53"/>
    </row>
    <row r="47" spans="1:22" s="51" customFormat="1" x14ac:dyDescent="0.2">
      <c r="A47" s="63" t="s">
        <v>263</v>
      </c>
      <c r="B47" s="63"/>
      <c r="C47" s="63"/>
      <c r="D47" s="64">
        <v>0</v>
      </c>
      <c r="E47" s="64">
        <v>17000000</v>
      </c>
      <c r="F47" s="64">
        <v>36174</v>
      </c>
      <c r="G47" s="64">
        <v>196334</v>
      </c>
      <c r="H47" s="64">
        <v>10548739.630000001</v>
      </c>
      <c r="I47" s="64">
        <f t="shared" ref="I47" si="39">SUM(G47:H47)</f>
        <v>10745073.630000001</v>
      </c>
      <c r="J47" s="64">
        <f t="shared" ref="J47:J96" si="40">E47-I47</f>
        <v>6254926.3699999992</v>
      </c>
      <c r="K47" s="65">
        <f t="shared" ref="K47:K96" si="41">IF(E47=0,"NA",J47/E47)</f>
        <v>0.36793684529411758</v>
      </c>
      <c r="L47" s="65">
        <f t="shared" ref="L47:L96" si="42">IF(E47=0,"NA",(  ( F47 - (E47/$L$6)) / (E47/$L$6)))</f>
        <v>-0.99787211764705885</v>
      </c>
      <c r="M47" s="65">
        <f t="shared" ref="M47:M96" si="43">IF(E47=0,"NA",(  ( G47 - ($M$6*(E47/12))) / ($M$6*(E47/12))))</f>
        <v>-0.97690188235294118</v>
      </c>
      <c r="R47" s="53"/>
      <c r="S47" s="53"/>
      <c r="T47" s="53"/>
      <c r="U47" s="53"/>
      <c r="V47" s="53"/>
    </row>
    <row r="48" spans="1:22" s="51" customFormat="1" x14ac:dyDescent="0.2">
      <c r="A48" s="51" t="s">
        <v>313</v>
      </c>
      <c r="B48" s="51" t="s">
        <v>118</v>
      </c>
      <c r="C48" s="51" t="s">
        <v>119</v>
      </c>
      <c r="D48" s="56">
        <v>0</v>
      </c>
      <c r="E48" s="56">
        <v>0</v>
      </c>
      <c r="F48" s="56">
        <v>3408.46</v>
      </c>
      <c r="G48" s="56">
        <v>10169.11</v>
      </c>
      <c r="H48" s="56">
        <v>0</v>
      </c>
      <c r="I48" s="56">
        <f t="shared" ref="I48:I59" si="44">SUM(G48:H48)</f>
        <v>10169.11</v>
      </c>
      <c r="J48" s="56">
        <f t="shared" ref="J48:J59" si="45">E48-I48</f>
        <v>-10169.11</v>
      </c>
      <c r="K48" s="57" t="str">
        <f t="shared" ref="K48:K59" si="46">IF(E48=0,"NA",J48/E48)</f>
        <v>NA</v>
      </c>
      <c r="L48" s="57" t="str">
        <f t="shared" ref="L48:L59" si="47">IF(E48=0,"NA",(  ( F48 - (E48/$L$6)) / (E48/$L$6)))</f>
        <v>NA</v>
      </c>
      <c r="M48" s="57" t="str">
        <f t="shared" ref="M48:M59" si="48">IF(E48=0,"NA",(  ( G48 - ($M$6*(E48/12))) / ($M$6*(E48/12))))</f>
        <v>NA</v>
      </c>
      <c r="R48" s="53"/>
      <c r="S48" s="53"/>
      <c r="T48" s="53"/>
      <c r="U48" s="53"/>
      <c r="V48" s="53"/>
    </row>
    <row r="49" spans="1:22" s="51" customFormat="1" x14ac:dyDescent="0.2">
      <c r="B49" s="51" t="s">
        <v>130</v>
      </c>
      <c r="C49" s="51" t="s">
        <v>131</v>
      </c>
      <c r="D49" s="56">
        <v>10000000</v>
      </c>
      <c r="E49" s="56">
        <v>7000000</v>
      </c>
      <c r="F49" s="56">
        <v>27585.24</v>
      </c>
      <c r="G49" s="56">
        <v>338796.65</v>
      </c>
      <c r="H49" s="56">
        <v>0</v>
      </c>
      <c r="I49" s="56">
        <f t="shared" si="44"/>
        <v>338796.65</v>
      </c>
      <c r="J49" s="56">
        <f t="shared" si="45"/>
        <v>6661203.3499999996</v>
      </c>
      <c r="K49" s="57">
        <f t="shared" si="46"/>
        <v>0.95160047857142849</v>
      </c>
      <c r="L49" s="57">
        <f t="shared" si="47"/>
        <v>-0.99605925142857143</v>
      </c>
      <c r="M49" s="57">
        <f t="shared" si="48"/>
        <v>-0.9032009571428572</v>
      </c>
      <c r="R49" s="53"/>
      <c r="S49" s="53"/>
      <c r="T49" s="53"/>
      <c r="U49" s="53"/>
      <c r="V49" s="53"/>
    </row>
    <row r="50" spans="1:22" s="51" customFormat="1" x14ac:dyDescent="0.2">
      <c r="B50" s="51" t="s">
        <v>233</v>
      </c>
      <c r="C50" s="51" t="s">
        <v>234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4"/>
        <v>0</v>
      </c>
      <c r="J50" s="56">
        <f t="shared" si="45"/>
        <v>0</v>
      </c>
      <c r="K50" s="57" t="str">
        <f t="shared" si="46"/>
        <v>NA</v>
      </c>
      <c r="L50" s="57" t="str">
        <f t="shared" si="47"/>
        <v>NA</v>
      </c>
      <c r="M50" s="57" t="str">
        <f t="shared" si="48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138</v>
      </c>
      <c r="C51" s="51" t="s">
        <v>139</v>
      </c>
      <c r="D51" s="56">
        <v>0</v>
      </c>
      <c r="E51" s="56">
        <v>1000000</v>
      </c>
      <c r="F51" s="56">
        <v>3585</v>
      </c>
      <c r="G51" s="56">
        <v>33974.25</v>
      </c>
      <c r="H51" s="56">
        <v>0</v>
      </c>
      <c r="I51" s="56">
        <f t="shared" si="44"/>
        <v>33974.25</v>
      </c>
      <c r="J51" s="56">
        <f t="shared" si="45"/>
        <v>966025.75</v>
      </c>
      <c r="K51" s="57">
        <f t="shared" si="46"/>
        <v>0.96602575000000002</v>
      </c>
      <c r="L51" s="57">
        <f t="shared" si="47"/>
        <v>-0.99641500000000005</v>
      </c>
      <c r="M51" s="57">
        <f t="shared" si="48"/>
        <v>-0.93205150000000003</v>
      </c>
      <c r="R51" s="53"/>
      <c r="S51" s="53"/>
      <c r="T51" s="53"/>
      <c r="U51" s="53"/>
      <c r="V51" s="53"/>
    </row>
    <row r="52" spans="1:22" s="51" customFormat="1" x14ac:dyDescent="0.2">
      <c r="B52" s="51" t="s">
        <v>140</v>
      </c>
      <c r="C52" s="51" t="s">
        <v>141</v>
      </c>
      <c r="D52" s="56">
        <v>0</v>
      </c>
      <c r="E52" s="56">
        <v>0</v>
      </c>
      <c r="F52" s="56">
        <v>384.12</v>
      </c>
      <c r="G52" s="56">
        <v>1121.32</v>
      </c>
      <c r="H52" s="56">
        <v>0</v>
      </c>
      <c r="I52" s="56">
        <f t="shared" si="44"/>
        <v>1121.32</v>
      </c>
      <c r="J52" s="56">
        <f t="shared" si="45"/>
        <v>-1121.32</v>
      </c>
      <c r="K52" s="57" t="str">
        <f t="shared" si="46"/>
        <v>NA</v>
      </c>
      <c r="L52" s="57" t="str">
        <f t="shared" si="47"/>
        <v>NA</v>
      </c>
      <c r="M52" s="57" t="str">
        <f t="shared" si="48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142</v>
      </c>
      <c r="C53" s="51" t="s">
        <v>143</v>
      </c>
      <c r="D53" s="56">
        <v>0</v>
      </c>
      <c r="E53" s="56">
        <v>1000000</v>
      </c>
      <c r="F53" s="56">
        <v>5992.76</v>
      </c>
      <c r="G53" s="56">
        <v>65500.07</v>
      </c>
      <c r="H53" s="56">
        <v>0</v>
      </c>
      <c r="I53" s="56">
        <f t="shared" si="44"/>
        <v>65500.07</v>
      </c>
      <c r="J53" s="56">
        <f t="shared" si="45"/>
        <v>934499.93</v>
      </c>
      <c r="K53" s="57">
        <f t="shared" si="46"/>
        <v>0.93449993000000009</v>
      </c>
      <c r="L53" s="57">
        <f t="shared" si="47"/>
        <v>-0.99400723999999996</v>
      </c>
      <c r="M53" s="57">
        <f t="shared" si="48"/>
        <v>-0.86899985999999996</v>
      </c>
      <c r="R53" s="53"/>
      <c r="S53" s="53"/>
      <c r="T53" s="53"/>
      <c r="U53" s="53"/>
      <c r="V53" s="53"/>
    </row>
    <row r="54" spans="1:22" s="51" customFormat="1" x14ac:dyDescent="0.2">
      <c r="B54" s="51" t="s">
        <v>156</v>
      </c>
      <c r="C54" s="51" t="s">
        <v>157</v>
      </c>
      <c r="D54" s="56">
        <v>0</v>
      </c>
      <c r="E54" s="56">
        <v>1000000</v>
      </c>
      <c r="F54" s="56">
        <v>334.87</v>
      </c>
      <c r="G54" s="56">
        <v>9336.9699999999993</v>
      </c>
      <c r="H54" s="56">
        <v>0</v>
      </c>
      <c r="I54" s="56">
        <f t="shared" si="44"/>
        <v>9336.9699999999993</v>
      </c>
      <c r="J54" s="56">
        <f t="shared" si="45"/>
        <v>990663.03</v>
      </c>
      <c r="K54" s="57">
        <f t="shared" si="46"/>
        <v>0.99066303</v>
      </c>
      <c r="L54" s="57">
        <f t="shared" si="47"/>
        <v>-0.99966513000000001</v>
      </c>
      <c r="M54" s="57">
        <f t="shared" si="48"/>
        <v>-0.98132606000000011</v>
      </c>
      <c r="R54" s="53"/>
      <c r="S54" s="53"/>
      <c r="T54" s="53"/>
      <c r="U54" s="53"/>
      <c r="V54" s="53"/>
    </row>
    <row r="55" spans="1:22" s="51" customFormat="1" x14ac:dyDescent="0.2">
      <c r="B55" s="51" t="s">
        <v>158</v>
      </c>
      <c r="C55" s="51" t="s">
        <v>159</v>
      </c>
      <c r="D55" s="56">
        <v>5294.12</v>
      </c>
      <c r="E55" s="56">
        <v>93812.69</v>
      </c>
      <c r="F55" s="56">
        <v>0</v>
      </c>
      <c r="G55" s="56">
        <v>6287.0600000000013</v>
      </c>
      <c r="H55" s="56">
        <v>15683.269999999999</v>
      </c>
      <c r="I55" s="56">
        <f t="shared" si="44"/>
        <v>21970.33</v>
      </c>
      <c r="J55" s="56">
        <f t="shared" si="45"/>
        <v>71842.36</v>
      </c>
      <c r="K55" s="57">
        <f t="shared" si="46"/>
        <v>0.76580641702098085</v>
      </c>
      <c r="L55" s="57">
        <f t="shared" si="47"/>
        <v>-1</v>
      </c>
      <c r="M55" s="57">
        <f t="shared" si="48"/>
        <v>-0.86596568118876038</v>
      </c>
      <c r="R55" s="53"/>
      <c r="S55" s="53"/>
      <c r="T55" s="53"/>
      <c r="U55" s="53"/>
      <c r="V55" s="53"/>
    </row>
    <row r="56" spans="1:22" s="51" customFormat="1" x14ac:dyDescent="0.2">
      <c r="B56" s="51" t="s">
        <v>166</v>
      </c>
      <c r="C56" s="51" t="s">
        <v>167</v>
      </c>
      <c r="D56" s="56">
        <v>0</v>
      </c>
      <c r="E56" s="56">
        <v>2279</v>
      </c>
      <c r="F56" s="56">
        <v>0</v>
      </c>
      <c r="G56" s="56">
        <v>0</v>
      </c>
      <c r="H56" s="56">
        <v>0</v>
      </c>
      <c r="I56" s="56">
        <f t="shared" si="44"/>
        <v>0</v>
      </c>
      <c r="J56" s="56">
        <f t="shared" si="45"/>
        <v>2279</v>
      </c>
      <c r="K56" s="57">
        <f t="shared" si="46"/>
        <v>1</v>
      </c>
      <c r="L56" s="57">
        <f t="shared" si="47"/>
        <v>-1</v>
      </c>
      <c r="M56" s="57">
        <f t="shared" si="48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193</v>
      </c>
      <c r="C57" s="51" t="s">
        <v>194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44"/>
        <v>0</v>
      </c>
      <c r="J57" s="56">
        <f t="shared" si="45"/>
        <v>0</v>
      </c>
      <c r="K57" s="57" t="str">
        <f t="shared" si="46"/>
        <v>NA</v>
      </c>
      <c r="L57" s="57" t="str">
        <f t="shared" si="47"/>
        <v>NA</v>
      </c>
      <c r="M57" s="57" t="str">
        <f t="shared" si="48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207</v>
      </c>
      <c r="C58" s="51" t="s">
        <v>208</v>
      </c>
      <c r="D58" s="56">
        <v>30000.069999999989</v>
      </c>
      <c r="E58" s="56">
        <v>897822.23</v>
      </c>
      <c r="F58" s="56">
        <v>0</v>
      </c>
      <c r="G58" s="56">
        <v>44055.520000000004</v>
      </c>
      <c r="H58" s="56">
        <v>16392.2</v>
      </c>
      <c r="I58" s="56">
        <f t="shared" si="44"/>
        <v>60447.72</v>
      </c>
      <c r="J58" s="56">
        <f t="shared" si="45"/>
        <v>837374.51</v>
      </c>
      <c r="K58" s="57">
        <f t="shared" si="46"/>
        <v>0.93267295241731762</v>
      </c>
      <c r="L58" s="57">
        <f t="shared" si="47"/>
        <v>-1</v>
      </c>
      <c r="M58" s="57">
        <f t="shared" si="48"/>
        <v>-0.90186137404951527</v>
      </c>
      <c r="R58" s="53"/>
      <c r="S58" s="53"/>
      <c r="T58" s="53"/>
      <c r="U58" s="53"/>
      <c r="V58" s="53"/>
    </row>
    <row r="59" spans="1:22" s="51" customFormat="1" x14ac:dyDescent="0.2">
      <c r="B59" s="51" t="s">
        <v>209</v>
      </c>
      <c r="C59" s="51" t="s">
        <v>210</v>
      </c>
      <c r="D59" s="56">
        <v>5000</v>
      </c>
      <c r="E59" s="56">
        <v>5000</v>
      </c>
      <c r="F59" s="56">
        <v>0</v>
      </c>
      <c r="G59" s="56">
        <v>0</v>
      </c>
      <c r="H59" s="56">
        <v>0</v>
      </c>
      <c r="I59" s="56">
        <f t="shared" si="44"/>
        <v>0</v>
      </c>
      <c r="J59" s="56">
        <f t="shared" si="45"/>
        <v>5000</v>
      </c>
      <c r="K59" s="57">
        <f t="shared" si="46"/>
        <v>1</v>
      </c>
      <c r="L59" s="57">
        <f t="shared" si="47"/>
        <v>-1</v>
      </c>
      <c r="M59" s="57">
        <f t="shared" si="48"/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211</v>
      </c>
      <c r="C60" s="51" t="s">
        <v>212</v>
      </c>
      <c r="D60" s="56">
        <v>10588.24</v>
      </c>
      <c r="E60" s="56">
        <v>0</v>
      </c>
      <c r="F60" s="56">
        <v>0</v>
      </c>
      <c r="G60" s="56">
        <v>0</v>
      </c>
      <c r="H60" s="56">
        <v>0</v>
      </c>
      <c r="I60" s="56">
        <f t="shared" ref="I60:I70" si="49">SUM(G60:H60)</f>
        <v>0</v>
      </c>
      <c r="J60" s="56">
        <f t="shared" si="40"/>
        <v>0</v>
      </c>
      <c r="K60" s="57" t="str">
        <f t="shared" si="41"/>
        <v>NA</v>
      </c>
      <c r="L60" s="57" t="str">
        <f t="shared" si="42"/>
        <v>NA</v>
      </c>
      <c r="M60" s="57" t="str">
        <f t="shared" si="43"/>
        <v>NA</v>
      </c>
      <c r="R60" s="53"/>
      <c r="S60" s="53"/>
      <c r="T60" s="53"/>
      <c r="U60" s="53"/>
      <c r="V60" s="53"/>
    </row>
    <row r="61" spans="1:22" s="51" customFormat="1" x14ac:dyDescent="0.2">
      <c r="A61" s="63" t="s">
        <v>376</v>
      </c>
      <c r="B61" s="63"/>
      <c r="C61" s="63"/>
      <c r="D61" s="64">
        <v>10050882.43</v>
      </c>
      <c r="E61" s="64">
        <v>10998913.92</v>
      </c>
      <c r="F61" s="64">
        <v>41290.450000000004</v>
      </c>
      <c r="G61" s="64">
        <v>509240.95</v>
      </c>
      <c r="H61" s="64">
        <v>32075.47</v>
      </c>
      <c r="I61" s="64">
        <f t="shared" si="49"/>
        <v>541316.42000000004</v>
      </c>
      <c r="J61" s="64">
        <f t="shared" si="40"/>
        <v>10457597.5</v>
      </c>
      <c r="K61" s="65">
        <f t="shared" si="41"/>
        <v>0.95078455709925225</v>
      </c>
      <c r="L61" s="65">
        <f t="shared" si="42"/>
        <v>-0.99624595207305711</v>
      </c>
      <c r="M61" s="65">
        <f t="shared" si="43"/>
        <v>-0.90740159370208073</v>
      </c>
      <c r="R61" s="53"/>
      <c r="S61" s="53"/>
      <c r="T61" s="53"/>
      <c r="U61" s="53"/>
      <c r="V61" s="53"/>
    </row>
    <row r="62" spans="1:22" s="51" customFormat="1" x14ac:dyDescent="0.2">
      <c r="A62" s="51" t="s">
        <v>377</v>
      </c>
      <c r="B62" s="51" t="s">
        <v>253</v>
      </c>
      <c r="C62" s="51" t="s">
        <v>254</v>
      </c>
      <c r="D62" s="56">
        <v>8000</v>
      </c>
      <c r="E62" s="56">
        <v>8000</v>
      </c>
      <c r="F62" s="56">
        <v>0</v>
      </c>
      <c r="G62" s="56">
        <v>0</v>
      </c>
      <c r="H62" s="56">
        <v>0</v>
      </c>
      <c r="I62" s="56">
        <f t="shared" si="49"/>
        <v>0</v>
      </c>
      <c r="J62" s="56">
        <f t="shared" si="40"/>
        <v>8000</v>
      </c>
      <c r="K62" s="57">
        <f t="shared" si="41"/>
        <v>1</v>
      </c>
      <c r="L62" s="57">
        <f t="shared" si="42"/>
        <v>-1</v>
      </c>
      <c r="M62" s="57">
        <f t="shared" si="43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261</v>
      </c>
      <c r="C63" s="51" t="s">
        <v>262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9"/>
        <v>0</v>
      </c>
      <c r="J63" s="56">
        <f t="shared" si="40"/>
        <v>0</v>
      </c>
      <c r="K63" s="57" t="str">
        <f t="shared" si="41"/>
        <v>NA</v>
      </c>
      <c r="L63" s="57" t="str">
        <f t="shared" si="42"/>
        <v>NA</v>
      </c>
      <c r="M63" s="57" t="str">
        <f t="shared" si="43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211</v>
      </c>
      <c r="C64" s="51" t="s">
        <v>212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9"/>
        <v>0</v>
      </c>
      <c r="J64" s="56">
        <f t="shared" si="40"/>
        <v>0</v>
      </c>
      <c r="K64" s="57" t="str">
        <f t="shared" si="41"/>
        <v>NA</v>
      </c>
      <c r="L64" s="57" t="str">
        <f t="shared" si="42"/>
        <v>NA</v>
      </c>
      <c r="M64" s="57" t="str">
        <f t="shared" si="43"/>
        <v>NA</v>
      </c>
      <c r="R64" s="53"/>
      <c r="S64" s="53"/>
      <c r="T64" s="53"/>
      <c r="U64" s="53"/>
      <c r="V64" s="53"/>
    </row>
    <row r="65" spans="1:22" s="51" customFormat="1" x14ac:dyDescent="0.2">
      <c r="B65" s="51" t="s">
        <v>380</v>
      </c>
      <c r="C65" s="51" t="s">
        <v>381</v>
      </c>
      <c r="D65" s="56">
        <v>1000000</v>
      </c>
      <c r="E65" s="56">
        <v>723685</v>
      </c>
      <c r="F65" s="56">
        <v>0</v>
      </c>
      <c r="G65" s="56">
        <v>0</v>
      </c>
      <c r="H65" s="56">
        <v>0</v>
      </c>
      <c r="I65" s="56">
        <f t="shared" si="49"/>
        <v>0</v>
      </c>
      <c r="J65" s="56">
        <f t="shared" si="40"/>
        <v>723685</v>
      </c>
      <c r="K65" s="57">
        <f t="shared" si="41"/>
        <v>1</v>
      </c>
      <c r="L65" s="57">
        <f t="shared" si="42"/>
        <v>-1</v>
      </c>
      <c r="M65" s="57">
        <f t="shared" si="43"/>
        <v>-1</v>
      </c>
      <c r="R65" s="53"/>
      <c r="S65" s="53"/>
      <c r="T65" s="53"/>
      <c r="U65" s="53"/>
      <c r="V65" s="53"/>
    </row>
    <row r="66" spans="1:22" s="51" customFormat="1" x14ac:dyDescent="0.2">
      <c r="A66" s="63" t="s">
        <v>384</v>
      </c>
      <c r="B66" s="63"/>
      <c r="C66" s="63"/>
      <c r="D66" s="64">
        <v>1008000</v>
      </c>
      <c r="E66" s="64">
        <v>731685</v>
      </c>
      <c r="F66" s="64">
        <v>0</v>
      </c>
      <c r="G66" s="64">
        <v>0</v>
      </c>
      <c r="H66" s="64">
        <v>0</v>
      </c>
      <c r="I66" s="64">
        <f t="shared" si="49"/>
        <v>0</v>
      </c>
      <c r="J66" s="64">
        <f t="shared" si="40"/>
        <v>731685</v>
      </c>
      <c r="K66" s="65">
        <f t="shared" si="41"/>
        <v>1</v>
      </c>
      <c r="L66" s="65">
        <f t="shared" si="42"/>
        <v>-1</v>
      </c>
      <c r="M66" s="65">
        <f t="shared" si="43"/>
        <v>-1</v>
      </c>
      <c r="R66" s="53"/>
      <c r="S66" s="53"/>
      <c r="T66" s="53"/>
      <c r="U66" s="53"/>
      <c r="V66" s="53"/>
    </row>
    <row r="67" spans="1:22" s="51" customFormat="1" x14ac:dyDescent="0.2">
      <c r="A67" s="51" t="s">
        <v>385</v>
      </c>
      <c r="B67" s="51" t="s">
        <v>156</v>
      </c>
      <c r="C67" s="51" t="s">
        <v>157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9"/>
        <v>0</v>
      </c>
      <c r="J67" s="56">
        <f t="shared" si="40"/>
        <v>0</v>
      </c>
      <c r="K67" s="57" t="str">
        <f t="shared" si="41"/>
        <v>NA</v>
      </c>
      <c r="L67" s="57" t="str">
        <f t="shared" si="42"/>
        <v>NA</v>
      </c>
      <c r="M67" s="57" t="str">
        <f t="shared" si="43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158</v>
      </c>
      <c r="C68" s="51" t="s">
        <v>159</v>
      </c>
      <c r="D68" s="56">
        <v>18000000</v>
      </c>
      <c r="E68" s="56">
        <v>18000000</v>
      </c>
      <c r="F68" s="56">
        <v>0</v>
      </c>
      <c r="G68" s="56">
        <v>1265472.6499999999</v>
      </c>
      <c r="H68" s="56">
        <v>11895442.75</v>
      </c>
      <c r="I68" s="56">
        <f t="shared" si="49"/>
        <v>13160915.4</v>
      </c>
      <c r="J68" s="56">
        <f t="shared" si="40"/>
        <v>4839084.5999999996</v>
      </c>
      <c r="K68" s="57">
        <f t="shared" si="41"/>
        <v>0.26883803333333334</v>
      </c>
      <c r="L68" s="57">
        <f t="shared" si="42"/>
        <v>-1</v>
      </c>
      <c r="M68" s="57">
        <f t="shared" si="43"/>
        <v>-0.85939192777777773</v>
      </c>
      <c r="R68" s="53"/>
      <c r="S68" s="53"/>
      <c r="T68" s="53"/>
      <c r="U68" s="53"/>
      <c r="V68" s="53"/>
    </row>
    <row r="69" spans="1:22" s="51" customFormat="1" x14ac:dyDescent="0.2">
      <c r="B69" s="51" t="s">
        <v>186</v>
      </c>
      <c r="C69" s="51" t="s">
        <v>187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49"/>
        <v>0</v>
      </c>
      <c r="J69" s="56">
        <f t="shared" si="40"/>
        <v>0</v>
      </c>
      <c r="K69" s="57" t="str">
        <f t="shared" si="41"/>
        <v>NA</v>
      </c>
      <c r="L69" s="57" t="str">
        <f t="shared" si="42"/>
        <v>NA</v>
      </c>
      <c r="M69" s="57" t="str">
        <f t="shared" si="43"/>
        <v>NA</v>
      </c>
      <c r="R69" s="53"/>
      <c r="S69" s="53"/>
      <c r="T69" s="53"/>
      <c r="U69" s="53"/>
      <c r="V69" s="53"/>
    </row>
    <row r="70" spans="1:22" s="51" customFormat="1" x14ac:dyDescent="0.2">
      <c r="A70" s="63" t="s">
        <v>388</v>
      </c>
      <c r="B70" s="63"/>
      <c r="C70" s="63"/>
      <c r="D70" s="64">
        <v>18000000</v>
      </c>
      <c r="E70" s="64">
        <v>18000000</v>
      </c>
      <c r="F70" s="64">
        <v>0</v>
      </c>
      <c r="G70" s="64">
        <v>1265472.6499999999</v>
      </c>
      <c r="H70" s="64">
        <v>11895442.75</v>
      </c>
      <c r="I70" s="64">
        <f t="shared" si="49"/>
        <v>13160915.4</v>
      </c>
      <c r="J70" s="64">
        <f t="shared" si="40"/>
        <v>4839084.5999999996</v>
      </c>
      <c r="K70" s="65">
        <f t="shared" si="41"/>
        <v>0.26883803333333334</v>
      </c>
      <c r="L70" s="65">
        <f t="shared" si="42"/>
        <v>-1</v>
      </c>
      <c r="M70" s="65">
        <f t="shared" si="43"/>
        <v>-0.85939192777777773</v>
      </c>
      <c r="R70" s="53"/>
      <c r="S70" s="53"/>
      <c r="T70" s="53"/>
      <c r="U70" s="53"/>
      <c r="V70" s="53"/>
    </row>
    <row r="71" spans="1:22" s="51" customFormat="1" x14ac:dyDescent="0.2">
      <c r="A71" s="51" t="s">
        <v>485</v>
      </c>
      <c r="B71" s="51" t="s">
        <v>118</v>
      </c>
      <c r="C71" s="51" t="s">
        <v>119</v>
      </c>
      <c r="D71" s="56">
        <v>39562.400000000001</v>
      </c>
      <c r="E71" s="56">
        <v>39562.400000000001</v>
      </c>
      <c r="F71" s="56">
        <v>0</v>
      </c>
      <c r="G71" s="56">
        <v>0</v>
      </c>
      <c r="H71" s="56">
        <v>0</v>
      </c>
      <c r="I71" s="56">
        <f t="shared" ref="I71:I90" si="50">SUM(G71:H71)</f>
        <v>0</v>
      </c>
      <c r="J71" s="56">
        <f t="shared" ref="J71:J90" si="51">E71-I71</f>
        <v>39562.400000000001</v>
      </c>
      <c r="K71" s="57">
        <f t="shared" ref="K71:K90" si="52">IF(E71=0,"NA",J71/E71)</f>
        <v>1</v>
      </c>
      <c r="L71" s="57">
        <f t="shared" ref="L71:L90" si="53">IF(E71=0,"NA",(  ( F71 - (E71/$L$6)) / (E71/$L$6)))</f>
        <v>-1</v>
      </c>
      <c r="M71" s="57">
        <f t="shared" ref="M71:M90" si="54">IF(E71=0,"NA",(  ( G71 - ($M$6*(E71/12))) / ($M$6*(E71/12))))</f>
        <v>-1</v>
      </c>
      <c r="R71" s="53"/>
      <c r="S71" s="53"/>
      <c r="T71" s="53"/>
      <c r="U71" s="53"/>
      <c r="V71" s="53"/>
    </row>
    <row r="72" spans="1:22" s="51" customFormat="1" x14ac:dyDescent="0.2">
      <c r="B72" s="51" t="s">
        <v>308</v>
      </c>
      <c r="C72" s="51" t="s">
        <v>309</v>
      </c>
      <c r="D72" s="56">
        <v>19837.5</v>
      </c>
      <c r="E72" s="56">
        <v>19837.5</v>
      </c>
      <c r="F72" s="56">
        <v>0</v>
      </c>
      <c r="G72" s="56">
        <v>0</v>
      </c>
      <c r="H72" s="56">
        <v>0</v>
      </c>
      <c r="I72" s="56">
        <f t="shared" si="50"/>
        <v>0</v>
      </c>
      <c r="J72" s="56">
        <f t="shared" si="51"/>
        <v>19837.5</v>
      </c>
      <c r="K72" s="57">
        <f t="shared" si="52"/>
        <v>1</v>
      </c>
      <c r="L72" s="57">
        <f t="shared" si="53"/>
        <v>-1</v>
      </c>
      <c r="M72" s="57">
        <f t="shared" si="54"/>
        <v>-1</v>
      </c>
      <c r="R72" s="53"/>
      <c r="S72" s="53"/>
      <c r="T72" s="53"/>
      <c r="U72" s="53"/>
      <c r="V72" s="53"/>
    </row>
    <row r="73" spans="1:22" s="51" customFormat="1" x14ac:dyDescent="0.2">
      <c r="B73" s="51" t="s">
        <v>130</v>
      </c>
      <c r="C73" s="51" t="s">
        <v>131</v>
      </c>
      <c r="D73" s="56">
        <v>4912961.76</v>
      </c>
      <c r="E73" s="56">
        <v>4912961.76</v>
      </c>
      <c r="F73" s="56">
        <v>0</v>
      </c>
      <c r="G73" s="56">
        <v>0</v>
      </c>
      <c r="H73" s="56">
        <v>0</v>
      </c>
      <c r="I73" s="56">
        <f t="shared" si="50"/>
        <v>0</v>
      </c>
      <c r="J73" s="56">
        <f t="shared" si="51"/>
        <v>4912961.76</v>
      </c>
      <c r="K73" s="57">
        <f t="shared" si="52"/>
        <v>1</v>
      </c>
      <c r="L73" s="57">
        <f t="shared" si="53"/>
        <v>-1</v>
      </c>
      <c r="M73" s="57">
        <f t="shared" si="54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138</v>
      </c>
      <c r="C74" s="51" t="s">
        <v>139</v>
      </c>
      <c r="D74" s="56">
        <v>467208</v>
      </c>
      <c r="E74" s="56">
        <v>467208</v>
      </c>
      <c r="F74" s="56">
        <v>0</v>
      </c>
      <c r="G74" s="56">
        <v>0</v>
      </c>
      <c r="H74" s="56">
        <v>0</v>
      </c>
      <c r="I74" s="56">
        <f t="shared" si="50"/>
        <v>0</v>
      </c>
      <c r="J74" s="56">
        <f t="shared" si="51"/>
        <v>467208</v>
      </c>
      <c r="K74" s="57">
        <f t="shared" si="52"/>
        <v>1</v>
      </c>
      <c r="L74" s="57">
        <f t="shared" si="53"/>
        <v>-1</v>
      </c>
      <c r="M74" s="57">
        <f t="shared" si="54"/>
        <v>-1</v>
      </c>
      <c r="R74" s="53"/>
      <c r="S74" s="53"/>
      <c r="T74" s="53"/>
      <c r="U74" s="53"/>
      <c r="V74" s="53"/>
    </row>
    <row r="75" spans="1:22" s="51" customFormat="1" x14ac:dyDescent="0.2">
      <c r="B75" s="51" t="s">
        <v>140</v>
      </c>
      <c r="C75" s="51" t="s">
        <v>141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50"/>
        <v>0</v>
      </c>
      <c r="J75" s="56">
        <f t="shared" si="51"/>
        <v>0</v>
      </c>
      <c r="K75" s="57" t="str">
        <f t="shared" si="52"/>
        <v>NA</v>
      </c>
      <c r="L75" s="57" t="str">
        <f t="shared" si="53"/>
        <v>NA</v>
      </c>
      <c r="M75" s="57" t="str">
        <f t="shared" si="54"/>
        <v>NA</v>
      </c>
      <c r="R75" s="53"/>
      <c r="S75" s="53"/>
      <c r="T75" s="53"/>
      <c r="U75" s="53"/>
      <c r="V75" s="53"/>
    </row>
    <row r="76" spans="1:22" s="51" customFormat="1" x14ac:dyDescent="0.2">
      <c r="B76" s="51" t="s">
        <v>142</v>
      </c>
      <c r="C76" s="51" t="s">
        <v>143</v>
      </c>
      <c r="D76" s="56">
        <v>743475</v>
      </c>
      <c r="E76" s="56">
        <v>743475</v>
      </c>
      <c r="F76" s="56">
        <v>0</v>
      </c>
      <c r="G76" s="56">
        <v>0</v>
      </c>
      <c r="H76" s="56">
        <v>0</v>
      </c>
      <c r="I76" s="56">
        <f t="shared" si="50"/>
        <v>0</v>
      </c>
      <c r="J76" s="56">
        <f t="shared" si="51"/>
        <v>743475</v>
      </c>
      <c r="K76" s="57">
        <f t="shared" si="52"/>
        <v>1</v>
      </c>
      <c r="L76" s="57">
        <f t="shared" si="53"/>
        <v>-1</v>
      </c>
      <c r="M76" s="57">
        <f t="shared" si="54"/>
        <v>-1</v>
      </c>
      <c r="R76" s="53"/>
      <c r="S76" s="53"/>
      <c r="T76" s="53"/>
      <c r="U76" s="53"/>
      <c r="V76" s="53"/>
    </row>
    <row r="77" spans="1:22" s="51" customFormat="1" x14ac:dyDescent="0.2">
      <c r="B77" s="51" t="s">
        <v>156</v>
      </c>
      <c r="C77" s="51" t="s">
        <v>157</v>
      </c>
      <c r="D77" s="56">
        <v>99677</v>
      </c>
      <c r="E77" s="56">
        <v>99677</v>
      </c>
      <c r="F77" s="56">
        <v>0</v>
      </c>
      <c r="G77" s="56">
        <v>0</v>
      </c>
      <c r="H77" s="56">
        <v>0</v>
      </c>
      <c r="I77" s="56">
        <f t="shared" si="50"/>
        <v>0</v>
      </c>
      <c r="J77" s="56">
        <f t="shared" si="51"/>
        <v>99677</v>
      </c>
      <c r="K77" s="57">
        <f t="shared" si="52"/>
        <v>1</v>
      </c>
      <c r="L77" s="57">
        <f t="shared" si="53"/>
        <v>-1</v>
      </c>
      <c r="M77" s="57">
        <f t="shared" si="54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158</v>
      </c>
      <c r="C78" s="51" t="s">
        <v>159</v>
      </c>
      <c r="D78" s="56">
        <v>2538975.1100000003</v>
      </c>
      <c r="E78" s="56">
        <v>-2489989.5300000012</v>
      </c>
      <c r="F78" s="56">
        <v>0</v>
      </c>
      <c r="G78" s="56">
        <v>67410.14</v>
      </c>
      <c r="H78" s="56">
        <v>720403.75</v>
      </c>
      <c r="I78" s="56">
        <f t="shared" si="50"/>
        <v>787813.89</v>
      </c>
      <c r="J78" s="56">
        <f t="shared" si="51"/>
        <v>-3277803.4200000013</v>
      </c>
      <c r="K78" s="57">
        <f t="shared" si="52"/>
        <v>1.316392450855004</v>
      </c>
      <c r="L78" s="57">
        <f t="shared" si="53"/>
        <v>-1</v>
      </c>
      <c r="M78" s="57">
        <f t="shared" si="54"/>
        <v>-1.0541449184326488</v>
      </c>
      <c r="R78" s="53"/>
      <c r="S78" s="53"/>
      <c r="T78" s="53"/>
      <c r="U78" s="53"/>
      <c r="V78" s="53"/>
    </row>
    <row r="79" spans="1:22" s="51" customFormat="1" x14ac:dyDescent="0.2">
      <c r="B79" s="51" t="s">
        <v>314</v>
      </c>
      <c r="C79" s="51" t="s">
        <v>315</v>
      </c>
      <c r="D79" s="56">
        <v>8318081.9900000002</v>
      </c>
      <c r="E79" s="56">
        <v>35116689.390000001</v>
      </c>
      <c r="F79" s="56">
        <v>121730.49</v>
      </c>
      <c r="G79" s="56">
        <v>2104121.83</v>
      </c>
      <c r="H79" s="56">
        <v>15100174.829999998</v>
      </c>
      <c r="I79" s="56">
        <f t="shared" si="50"/>
        <v>17204296.659999996</v>
      </c>
      <c r="J79" s="56">
        <f t="shared" si="51"/>
        <v>17912392.730000004</v>
      </c>
      <c r="K79" s="57">
        <f t="shared" si="52"/>
        <v>0.51008204478127217</v>
      </c>
      <c r="L79" s="57">
        <f t="shared" si="53"/>
        <v>-0.99653354310686626</v>
      </c>
      <c r="M79" s="57">
        <f t="shared" si="54"/>
        <v>-0.88016399799924305</v>
      </c>
      <c r="R79" s="53"/>
      <c r="S79" s="53"/>
      <c r="T79" s="53"/>
      <c r="U79" s="53"/>
      <c r="V79" s="53"/>
    </row>
    <row r="80" spans="1:22" s="51" customFormat="1" x14ac:dyDescent="0.2">
      <c r="B80" s="51" t="s">
        <v>170</v>
      </c>
      <c r="C80" s="51" t="s">
        <v>171</v>
      </c>
      <c r="D80" s="56">
        <v>0</v>
      </c>
      <c r="E80" s="56">
        <v>237168.95</v>
      </c>
      <c r="F80" s="56">
        <v>0</v>
      </c>
      <c r="G80" s="56">
        <v>0</v>
      </c>
      <c r="H80" s="56">
        <v>0</v>
      </c>
      <c r="I80" s="56">
        <f t="shared" si="50"/>
        <v>0</v>
      </c>
      <c r="J80" s="56">
        <f t="shared" si="51"/>
        <v>237168.95</v>
      </c>
      <c r="K80" s="57">
        <f t="shared" si="52"/>
        <v>1</v>
      </c>
      <c r="L80" s="57">
        <f t="shared" si="53"/>
        <v>-1</v>
      </c>
      <c r="M80" s="57">
        <f t="shared" si="54"/>
        <v>-1</v>
      </c>
      <c r="R80" s="53"/>
      <c r="S80" s="53"/>
      <c r="T80" s="53"/>
      <c r="U80" s="53"/>
      <c r="V80" s="53"/>
    </row>
    <row r="81" spans="1:22" s="51" customFormat="1" x14ac:dyDescent="0.2">
      <c r="B81" s="51" t="s">
        <v>180</v>
      </c>
      <c r="C81" s="51" t="s">
        <v>181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50"/>
        <v>0</v>
      </c>
      <c r="J81" s="56">
        <f t="shared" si="51"/>
        <v>0</v>
      </c>
      <c r="K81" s="57" t="str">
        <f t="shared" si="52"/>
        <v>NA</v>
      </c>
      <c r="L81" s="57" t="str">
        <f t="shared" si="53"/>
        <v>NA</v>
      </c>
      <c r="M81" s="57" t="str">
        <f t="shared" si="54"/>
        <v>NA</v>
      </c>
      <c r="R81" s="53"/>
      <c r="S81" s="53"/>
      <c r="T81" s="53"/>
      <c r="U81" s="53"/>
      <c r="V81" s="53"/>
    </row>
    <row r="82" spans="1:22" s="51" customFormat="1" x14ac:dyDescent="0.2">
      <c r="B82" s="51" t="s">
        <v>193</v>
      </c>
      <c r="C82" s="51" t="s">
        <v>194</v>
      </c>
      <c r="D82" s="56">
        <v>-8575</v>
      </c>
      <c r="E82" s="56">
        <v>2350831.06</v>
      </c>
      <c r="F82" s="56">
        <v>0</v>
      </c>
      <c r="G82" s="56">
        <v>5675</v>
      </c>
      <c r="H82" s="56">
        <v>7486.94</v>
      </c>
      <c r="I82" s="56">
        <f t="shared" si="50"/>
        <v>13161.939999999999</v>
      </c>
      <c r="J82" s="56">
        <f t="shared" si="51"/>
        <v>2337669.1200000001</v>
      </c>
      <c r="K82" s="57">
        <f t="shared" si="52"/>
        <v>0.9944011544581175</v>
      </c>
      <c r="L82" s="57">
        <f t="shared" si="53"/>
        <v>-1</v>
      </c>
      <c r="M82" s="57">
        <f t="shared" si="54"/>
        <v>-0.99517192018043188</v>
      </c>
      <c r="R82" s="53"/>
      <c r="S82" s="53"/>
      <c r="T82" s="53"/>
      <c r="U82" s="53"/>
      <c r="V82" s="53"/>
    </row>
    <row r="83" spans="1:22" s="51" customFormat="1" x14ac:dyDescent="0.2">
      <c r="B83" s="51" t="s">
        <v>197</v>
      </c>
      <c r="C83" s="51" t="s">
        <v>198</v>
      </c>
      <c r="D83" s="56">
        <v>3259000</v>
      </c>
      <c r="E83" s="56">
        <v>5814048.0500000007</v>
      </c>
      <c r="F83" s="56">
        <v>0</v>
      </c>
      <c r="G83" s="56">
        <v>0</v>
      </c>
      <c r="H83" s="56">
        <v>0</v>
      </c>
      <c r="I83" s="56">
        <f t="shared" si="50"/>
        <v>0</v>
      </c>
      <c r="J83" s="56">
        <f t="shared" si="51"/>
        <v>5814048.0500000007</v>
      </c>
      <c r="K83" s="57">
        <f t="shared" si="52"/>
        <v>1</v>
      </c>
      <c r="L83" s="57">
        <f t="shared" si="53"/>
        <v>-1</v>
      </c>
      <c r="M83" s="57">
        <f t="shared" si="54"/>
        <v>-1</v>
      </c>
      <c r="R83" s="53"/>
      <c r="S83" s="53"/>
      <c r="T83" s="53"/>
      <c r="U83" s="53"/>
      <c r="V83" s="53"/>
    </row>
    <row r="84" spans="1:22" s="51" customFormat="1" x14ac:dyDescent="0.2">
      <c r="B84" s="51" t="s">
        <v>370</v>
      </c>
      <c r="C84" s="51" t="s">
        <v>371</v>
      </c>
      <c r="D84" s="56">
        <v>18422211.73</v>
      </c>
      <c r="E84" s="56">
        <v>19321390.949999999</v>
      </c>
      <c r="F84" s="56">
        <v>0</v>
      </c>
      <c r="G84" s="56">
        <v>0</v>
      </c>
      <c r="H84" s="56">
        <v>0</v>
      </c>
      <c r="I84" s="56">
        <f t="shared" si="50"/>
        <v>0</v>
      </c>
      <c r="J84" s="56">
        <f t="shared" si="51"/>
        <v>19321390.949999999</v>
      </c>
      <c r="K84" s="57">
        <f t="shared" si="52"/>
        <v>1</v>
      </c>
      <c r="L84" s="57">
        <f t="shared" si="53"/>
        <v>-1</v>
      </c>
      <c r="M84" s="57">
        <f t="shared" si="54"/>
        <v>-1</v>
      </c>
      <c r="R84" s="53"/>
      <c r="S84" s="53"/>
      <c r="T84" s="53"/>
      <c r="U84" s="53"/>
      <c r="V84" s="53"/>
    </row>
    <row r="85" spans="1:22" s="51" customFormat="1" x14ac:dyDescent="0.2">
      <c r="B85" s="51" t="s">
        <v>207</v>
      </c>
      <c r="C85" s="51" t="s">
        <v>208</v>
      </c>
      <c r="D85" s="56">
        <v>19893</v>
      </c>
      <c r="E85" s="56">
        <v>0</v>
      </c>
      <c r="F85" s="56">
        <v>0</v>
      </c>
      <c r="G85" s="56">
        <v>0</v>
      </c>
      <c r="H85" s="56">
        <v>0</v>
      </c>
      <c r="I85" s="56">
        <f t="shared" si="50"/>
        <v>0</v>
      </c>
      <c r="J85" s="56">
        <f t="shared" si="51"/>
        <v>0</v>
      </c>
      <c r="K85" s="57" t="str">
        <f t="shared" si="52"/>
        <v>NA</v>
      </c>
      <c r="L85" s="57" t="str">
        <f t="shared" si="53"/>
        <v>NA</v>
      </c>
      <c r="M85" s="57" t="str">
        <f t="shared" si="54"/>
        <v>NA</v>
      </c>
      <c r="R85" s="53"/>
      <c r="S85" s="53"/>
      <c r="T85" s="53"/>
      <c r="U85" s="53"/>
      <c r="V85" s="53"/>
    </row>
    <row r="86" spans="1:22" s="51" customFormat="1" x14ac:dyDescent="0.2">
      <c r="B86" s="51" t="s">
        <v>209</v>
      </c>
      <c r="C86" s="51" t="s">
        <v>210</v>
      </c>
      <c r="D86" s="56">
        <v>694936550.00999999</v>
      </c>
      <c r="E86" s="56">
        <v>381235621.53999996</v>
      </c>
      <c r="F86" s="56">
        <v>874737.17999999993</v>
      </c>
      <c r="G86" s="56">
        <v>13370323.42</v>
      </c>
      <c r="H86" s="56">
        <v>54676696.710000001</v>
      </c>
      <c r="I86" s="56">
        <f t="shared" si="50"/>
        <v>68047020.129999995</v>
      </c>
      <c r="J86" s="56">
        <f t="shared" si="51"/>
        <v>313188601.40999997</v>
      </c>
      <c r="K86" s="57">
        <f t="shared" si="52"/>
        <v>0.82150928117597122</v>
      </c>
      <c r="L86" s="57">
        <f t="shared" si="53"/>
        <v>-0.99770552086275011</v>
      </c>
      <c r="M86" s="57">
        <f t="shared" si="54"/>
        <v>-0.9298579531157628</v>
      </c>
      <c r="R86" s="53"/>
      <c r="S86" s="53"/>
      <c r="T86" s="53"/>
      <c r="U86" s="53"/>
      <c r="V86" s="53"/>
    </row>
    <row r="87" spans="1:22" s="51" customFormat="1" x14ac:dyDescent="0.2">
      <c r="B87" s="51" t="s">
        <v>211</v>
      </c>
      <c r="C87" s="51" t="s">
        <v>212</v>
      </c>
      <c r="D87" s="56">
        <v>-2208498</v>
      </c>
      <c r="E87" s="56">
        <v>4965675.5599999996</v>
      </c>
      <c r="F87" s="56">
        <v>0</v>
      </c>
      <c r="G87" s="56">
        <v>9213.24</v>
      </c>
      <c r="H87" s="56">
        <v>0</v>
      </c>
      <c r="I87" s="56">
        <f t="shared" si="50"/>
        <v>9213.24</v>
      </c>
      <c r="J87" s="56">
        <f t="shared" si="51"/>
        <v>4956462.3199999994</v>
      </c>
      <c r="K87" s="57">
        <f t="shared" si="52"/>
        <v>0.99814461498970741</v>
      </c>
      <c r="L87" s="57">
        <f t="shared" si="53"/>
        <v>-1</v>
      </c>
      <c r="M87" s="57">
        <f t="shared" si="54"/>
        <v>-0.99628922997941483</v>
      </c>
      <c r="R87" s="53"/>
      <c r="S87" s="53"/>
      <c r="T87" s="53"/>
      <c r="U87" s="53"/>
      <c r="V87" s="53"/>
    </row>
    <row r="88" spans="1:22" s="51" customFormat="1" x14ac:dyDescent="0.2">
      <c r="B88" s="51" t="s">
        <v>380</v>
      </c>
      <c r="C88" s="51" t="s">
        <v>381</v>
      </c>
      <c r="D88" s="56">
        <v>101832.5</v>
      </c>
      <c r="E88" s="56">
        <v>101832.5</v>
      </c>
      <c r="F88" s="56">
        <v>0</v>
      </c>
      <c r="G88" s="56">
        <v>0</v>
      </c>
      <c r="H88" s="56">
        <v>0</v>
      </c>
      <c r="I88" s="56">
        <f t="shared" si="50"/>
        <v>0</v>
      </c>
      <c r="J88" s="56">
        <f t="shared" si="51"/>
        <v>101832.5</v>
      </c>
      <c r="K88" s="57">
        <f t="shared" si="52"/>
        <v>1</v>
      </c>
      <c r="L88" s="57">
        <f t="shared" si="53"/>
        <v>-1</v>
      </c>
      <c r="M88" s="57">
        <f t="shared" si="54"/>
        <v>-1</v>
      </c>
      <c r="R88" s="53"/>
      <c r="S88" s="53"/>
      <c r="T88" s="53"/>
      <c r="U88" s="53"/>
      <c r="V88" s="53"/>
    </row>
    <row r="89" spans="1:22" s="51" customFormat="1" x14ac:dyDescent="0.2">
      <c r="B89" s="51" t="s">
        <v>213</v>
      </c>
      <c r="C89" s="51" t="s">
        <v>214</v>
      </c>
      <c r="D89" s="56">
        <v>-2339143.3600000003</v>
      </c>
      <c r="E89" s="56">
        <v>1272656.1700000004</v>
      </c>
      <c r="F89" s="56">
        <v>315970.43</v>
      </c>
      <c r="G89" s="56">
        <v>398838.38</v>
      </c>
      <c r="H89" s="56">
        <v>292519.86</v>
      </c>
      <c r="I89" s="56">
        <f t="shared" si="50"/>
        <v>691358.24</v>
      </c>
      <c r="J89" s="56">
        <f t="shared" si="51"/>
        <v>581297.9300000004</v>
      </c>
      <c r="K89" s="57">
        <f t="shared" si="52"/>
        <v>0.45675960538501159</v>
      </c>
      <c r="L89" s="57">
        <f t="shared" si="53"/>
        <v>-0.75172364897268373</v>
      </c>
      <c r="M89" s="57">
        <f t="shared" si="54"/>
        <v>-0.37321895826741658</v>
      </c>
      <c r="R89" s="53"/>
      <c r="S89" s="53"/>
      <c r="T89" s="53"/>
      <c r="U89" s="53"/>
      <c r="V89" s="53"/>
    </row>
    <row r="90" spans="1:22" s="51" customFormat="1" x14ac:dyDescent="0.2">
      <c r="B90" s="51" t="s">
        <v>215</v>
      </c>
      <c r="C90" s="51" t="s">
        <v>216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50"/>
        <v>0</v>
      </c>
      <c r="J90" s="56">
        <f t="shared" si="51"/>
        <v>0</v>
      </c>
      <c r="K90" s="57" t="str">
        <f t="shared" si="52"/>
        <v>NA</v>
      </c>
      <c r="L90" s="57" t="str">
        <f t="shared" si="53"/>
        <v>NA</v>
      </c>
      <c r="M90" s="57" t="str">
        <f t="shared" si="54"/>
        <v>NA</v>
      </c>
      <c r="R90" s="53"/>
      <c r="S90" s="53"/>
      <c r="T90" s="53"/>
      <c r="U90" s="53"/>
      <c r="V90" s="53"/>
    </row>
    <row r="91" spans="1:22" s="51" customFormat="1" x14ac:dyDescent="0.2">
      <c r="B91" s="51" t="s">
        <v>217</v>
      </c>
      <c r="C91" s="51" t="s">
        <v>218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ref="I91:I96" si="55">SUM(G91:H91)</f>
        <v>0</v>
      </c>
      <c r="J91" s="56">
        <f t="shared" si="40"/>
        <v>0</v>
      </c>
      <c r="K91" s="57" t="str">
        <f t="shared" si="41"/>
        <v>NA</v>
      </c>
      <c r="L91" s="57" t="str">
        <f t="shared" si="42"/>
        <v>NA</v>
      </c>
      <c r="M91" s="57" t="str">
        <f t="shared" si="43"/>
        <v>NA</v>
      </c>
      <c r="R91" s="53"/>
      <c r="S91" s="53"/>
      <c r="T91" s="53"/>
      <c r="U91" s="53"/>
      <c r="V91" s="53"/>
    </row>
    <row r="92" spans="1:22" s="51" customFormat="1" x14ac:dyDescent="0.2">
      <c r="A92" s="63" t="s">
        <v>486</v>
      </c>
      <c r="B92" s="63"/>
      <c r="C92" s="63"/>
      <c r="D92" s="64">
        <v>729323049.63999999</v>
      </c>
      <c r="E92" s="64">
        <v>454208646.29999995</v>
      </c>
      <c r="F92" s="64">
        <v>1312438.0999999999</v>
      </c>
      <c r="G92" s="64">
        <v>15955582.010000002</v>
      </c>
      <c r="H92" s="64">
        <v>70797282.090000004</v>
      </c>
      <c r="I92" s="64">
        <f t="shared" si="55"/>
        <v>86752864.100000009</v>
      </c>
      <c r="J92" s="64">
        <f t="shared" si="40"/>
        <v>367455782.19999993</v>
      </c>
      <c r="K92" s="65">
        <f t="shared" si="41"/>
        <v>0.80900217376597294</v>
      </c>
      <c r="L92" s="65">
        <f t="shared" si="42"/>
        <v>-0.99711049512004846</v>
      </c>
      <c r="M92" s="65">
        <f t="shared" si="43"/>
        <v>-0.92974338053678751</v>
      </c>
      <c r="R92" s="53"/>
      <c r="S92" s="53"/>
      <c r="T92" s="53"/>
      <c r="U92" s="53"/>
      <c r="V92" s="53"/>
    </row>
    <row r="93" spans="1:22" s="51" customFormat="1" x14ac:dyDescent="0.2">
      <c r="A93" s="51" t="s">
        <v>32</v>
      </c>
      <c r="B93" s="51" t="s">
        <v>33</v>
      </c>
      <c r="C93" s="51" t="s">
        <v>34</v>
      </c>
      <c r="D93" s="56">
        <v>83403442</v>
      </c>
      <c r="E93" s="56">
        <v>83403442</v>
      </c>
      <c r="F93" s="56">
        <v>0</v>
      </c>
      <c r="G93" s="56">
        <v>0</v>
      </c>
      <c r="H93" s="56">
        <v>0</v>
      </c>
      <c r="I93" s="56">
        <f t="shared" si="55"/>
        <v>0</v>
      </c>
      <c r="J93" s="56">
        <f t="shared" si="40"/>
        <v>83403442</v>
      </c>
      <c r="K93" s="57">
        <f t="shared" si="41"/>
        <v>1</v>
      </c>
      <c r="L93" s="57">
        <f t="shared" si="42"/>
        <v>-1</v>
      </c>
      <c r="M93" s="57">
        <f t="shared" si="43"/>
        <v>-1</v>
      </c>
      <c r="R93" s="53"/>
      <c r="S93" s="53"/>
      <c r="T93" s="53"/>
      <c r="U93" s="53"/>
      <c r="V93" s="53"/>
    </row>
    <row r="94" spans="1:22" s="51" customFormat="1" x14ac:dyDescent="0.2">
      <c r="A94" s="63" t="s">
        <v>35</v>
      </c>
      <c r="B94" s="63"/>
      <c r="C94" s="63"/>
      <c r="D94" s="64">
        <v>83403442</v>
      </c>
      <c r="E94" s="64">
        <v>83403442</v>
      </c>
      <c r="F94" s="64">
        <v>0</v>
      </c>
      <c r="G94" s="64">
        <v>0</v>
      </c>
      <c r="H94" s="64">
        <v>0</v>
      </c>
      <c r="I94" s="64">
        <f t="shared" si="55"/>
        <v>0</v>
      </c>
      <c r="J94" s="64">
        <f t="shared" si="40"/>
        <v>83403442</v>
      </c>
      <c r="K94" s="65">
        <f t="shared" si="41"/>
        <v>1</v>
      </c>
      <c r="L94" s="65">
        <f t="shared" si="42"/>
        <v>-1</v>
      </c>
      <c r="M94" s="65">
        <f t="shared" si="43"/>
        <v>-1</v>
      </c>
      <c r="R94" s="53"/>
      <c r="S94" s="53"/>
      <c r="T94" s="53"/>
      <c r="U94" s="53"/>
      <c r="V94" s="53"/>
    </row>
    <row r="95" spans="1:22" s="51" customFormat="1" x14ac:dyDescent="0.2">
      <c r="A95" s="51" t="s">
        <v>36</v>
      </c>
      <c r="B95" s="51" t="s">
        <v>215</v>
      </c>
      <c r="C95" s="51" t="s">
        <v>216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55"/>
        <v>0</v>
      </c>
      <c r="J95" s="56">
        <f t="shared" si="40"/>
        <v>0</v>
      </c>
      <c r="K95" s="57" t="str">
        <f t="shared" si="41"/>
        <v>NA</v>
      </c>
      <c r="L95" s="57" t="str">
        <f t="shared" si="42"/>
        <v>NA</v>
      </c>
      <c r="M95" s="57" t="str">
        <f t="shared" si="43"/>
        <v>NA</v>
      </c>
      <c r="R95" s="53"/>
      <c r="S95" s="53"/>
      <c r="T95" s="53"/>
      <c r="U95" s="53"/>
      <c r="V95" s="53"/>
    </row>
    <row r="96" spans="1:22" s="51" customFormat="1" x14ac:dyDescent="0.2">
      <c r="B96" s="51" t="s">
        <v>30</v>
      </c>
      <c r="C96" s="51" t="s">
        <v>31</v>
      </c>
      <c r="D96" s="56">
        <v>0</v>
      </c>
      <c r="E96" s="56">
        <v>0</v>
      </c>
      <c r="F96" s="56">
        <v>0</v>
      </c>
      <c r="G96" s="56">
        <v>120912.5</v>
      </c>
      <c r="H96" s="56">
        <v>0</v>
      </c>
      <c r="I96" s="56">
        <f t="shared" si="55"/>
        <v>120912.5</v>
      </c>
      <c r="J96" s="56">
        <f t="shared" si="40"/>
        <v>-120912.5</v>
      </c>
      <c r="K96" s="57" t="str">
        <f t="shared" si="41"/>
        <v>NA</v>
      </c>
      <c r="L96" s="57" t="str">
        <f t="shared" si="42"/>
        <v>NA</v>
      </c>
      <c r="M96" s="57" t="str">
        <f t="shared" si="43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37</v>
      </c>
      <c r="C97" s="51" t="s">
        <v>38</v>
      </c>
      <c r="D97" s="56">
        <v>5572080</v>
      </c>
      <c r="E97" s="56">
        <v>5572080</v>
      </c>
      <c r="F97" s="56">
        <v>0</v>
      </c>
      <c r="G97" s="56">
        <v>5690000</v>
      </c>
      <c r="H97" s="56">
        <v>0</v>
      </c>
      <c r="I97" s="56">
        <f t="shared" ref="I97:I98" si="56">SUM(G97:H97)</f>
        <v>5690000</v>
      </c>
      <c r="J97" s="56">
        <f t="shared" ref="J97:J98" si="57">E97-I97</f>
        <v>-117920</v>
      </c>
      <c r="K97" s="57">
        <f t="shared" ref="K97:K98" si="58">IF(E97=0,"NA",J97/E97)</f>
        <v>-2.1162653802529754E-2</v>
      </c>
      <c r="L97" s="57">
        <f t="shared" ref="L97:L98" si="59">IF(E97=0,"NA",(  ( F97 - (E97/$L$6)) / (E97/$L$6)))</f>
        <v>-1</v>
      </c>
      <c r="M97" s="57">
        <f t="shared" ref="M97:M98" si="60">IF(E97=0,"NA",(  ( G97 - ($M$6*(E97/12))) / ($M$6*(E97/12))))</f>
        <v>1.0423253076050596</v>
      </c>
      <c r="R97" s="53"/>
      <c r="S97" s="53"/>
      <c r="T97" s="53"/>
      <c r="U97" s="53"/>
      <c r="V97" s="53"/>
    </row>
    <row r="98" spans="1:22" s="51" customFormat="1" x14ac:dyDescent="0.2">
      <c r="A98" s="63" t="s">
        <v>39</v>
      </c>
      <c r="B98" s="63"/>
      <c r="C98" s="63"/>
      <c r="D98" s="64">
        <v>5572080</v>
      </c>
      <c r="E98" s="64">
        <v>5572080</v>
      </c>
      <c r="F98" s="64">
        <v>0</v>
      </c>
      <c r="G98" s="64">
        <v>5810912.5</v>
      </c>
      <c r="H98" s="64">
        <v>0</v>
      </c>
      <c r="I98" s="64">
        <f t="shared" si="56"/>
        <v>5810912.5</v>
      </c>
      <c r="J98" s="64">
        <f t="shared" si="57"/>
        <v>-238832.5</v>
      </c>
      <c r="K98" s="65">
        <f t="shared" si="58"/>
        <v>-4.2862360195833511E-2</v>
      </c>
      <c r="L98" s="65">
        <f t="shared" si="59"/>
        <v>-1</v>
      </c>
      <c r="M98" s="65">
        <f t="shared" si="60"/>
        <v>1.0857247203916671</v>
      </c>
      <c r="R98" s="53"/>
      <c r="S98" s="53"/>
      <c r="T98" s="53"/>
      <c r="U98" s="53"/>
      <c r="V98" s="53"/>
    </row>
    <row r="99" spans="1:22" x14ac:dyDescent="0.2">
      <c r="A99" s="23"/>
      <c r="B99" s="31"/>
      <c r="C99" s="23"/>
      <c r="D99" s="18"/>
      <c r="E99" s="18"/>
      <c r="F99" s="18"/>
      <c r="G99" s="18"/>
      <c r="H99" s="18"/>
      <c r="I99" s="18"/>
      <c r="J99" s="18"/>
      <c r="K99" s="47"/>
      <c r="L99" s="37"/>
      <c r="M99" s="37"/>
    </row>
    <row r="100" spans="1:22" s="17" customFormat="1" ht="15.75" x14ac:dyDescent="0.25">
      <c r="A100" s="25" t="s">
        <v>11</v>
      </c>
      <c r="B100" s="32"/>
      <c r="C100" s="25"/>
      <c r="D100" s="6">
        <f>+D33+D43+D47+D61+D66+D70+D92+D94+D98</f>
        <v>847368454.06999993</v>
      </c>
      <c r="E100" s="6">
        <f t="shared" ref="E100:J100" si="61">+E33+E43+E47+E61+E66+E70+E92+E94+E98</f>
        <v>590001340.57999992</v>
      </c>
      <c r="F100" s="6">
        <f t="shared" si="61"/>
        <v>1425573.5799999998</v>
      </c>
      <c r="G100" s="6">
        <f t="shared" si="61"/>
        <v>24411690.109999999</v>
      </c>
      <c r="H100" s="6">
        <f t="shared" si="61"/>
        <v>94147694.300000012</v>
      </c>
      <c r="I100" s="6">
        <f t="shared" si="61"/>
        <v>118559384.41000001</v>
      </c>
      <c r="J100" s="6">
        <f t="shared" si="61"/>
        <v>471441956.16999996</v>
      </c>
      <c r="K100" s="38">
        <f t="shared" ref="K100" si="62">IF(E100=0,"NA",J100/E100)</f>
        <v>0.79905234741763409</v>
      </c>
      <c r="L100" s="38">
        <f t="shared" ref="L100" si="63">IF(E100=0,"NA",(  ( F100 - (E100/$L$6)) / (E100/$L$6)))</f>
        <v>-0.99758377908328377</v>
      </c>
      <c r="M100" s="38">
        <f t="shared" ref="M100" si="64">IF(E100=0,"NA",(  ( G100 - ($M$6*(E100/12))) / ($M$6*(E100/12))))</f>
        <v>-0.91724869612668292</v>
      </c>
    </row>
    <row r="108" spans="1:22" x14ac:dyDescent="0.2">
      <c r="K108" s="5"/>
    </row>
    <row r="109" spans="1:22" x14ac:dyDescent="0.2">
      <c r="K109" s="5"/>
    </row>
    <row r="110" spans="1:22" x14ac:dyDescent="0.2">
      <c r="K110" s="5"/>
      <c r="L110" s="5"/>
      <c r="M110" s="5"/>
    </row>
    <row r="111" spans="1:22" x14ac:dyDescent="0.2">
      <c r="K111" s="5"/>
      <c r="L111" s="5"/>
      <c r="M111" s="5"/>
    </row>
  </sheetData>
  <autoFilter ref="A7:M9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45291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508</v>
      </c>
      <c r="C8" s="51" t="s">
        <v>509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510</v>
      </c>
      <c r="C9" s="51" t="s">
        <v>511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512</v>
      </c>
      <c r="C10" s="51" t="s">
        <v>513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42" si="10">SUM(G10:H10)</f>
        <v>0</v>
      </c>
      <c r="J10" s="56">
        <f t="shared" ref="J10:J42" si="11">E10-I10</f>
        <v>0</v>
      </c>
      <c r="K10" s="57" t="str">
        <f t="shared" ref="K10:K42" si="12">IF(E10=0,"NA",J10/E10)</f>
        <v>NA</v>
      </c>
      <c r="L10" s="57" t="str">
        <f t="shared" ref="L10:L42" si="13">IF(E10=0,"NA",(  ( F10 - (E10/$L$6)) / (E10/$L$6)))</f>
        <v>NA</v>
      </c>
      <c r="M10" s="57" t="str">
        <f t="shared" ref="M10:M42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514</v>
      </c>
      <c r="C11" s="51" t="s">
        <v>515</v>
      </c>
      <c r="D11" s="56">
        <v>60543391</v>
      </c>
      <c r="E11" s="56">
        <v>60543391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60543391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516</v>
      </c>
      <c r="C12" s="51" t="s">
        <v>517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0"/>
        <v>0</v>
      </c>
      <c r="J12" s="56">
        <f t="shared" si="11"/>
        <v>0</v>
      </c>
      <c r="K12" s="57" t="str">
        <f t="shared" si="12"/>
        <v>NA</v>
      </c>
      <c r="L12" s="57" t="str">
        <f t="shared" si="13"/>
        <v>NA</v>
      </c>
      <c r="M12" s="57" t="str">
        <f t="shared" si="14"/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518</v>
      </c>
      <c r="C13" s="51" t="s">
        <v>519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12"/>
        <v>NA</v>
      </c>
      <c r="L13" s="57" t="str">
        <f t="shared" si="13"/>
        <v>NA</v>
      </c>
      <c r="M13" s="57" t="str">
        <f t="shared" si="14"/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520</v>
      </c>
      <c r="C14" s="51" t="s">
        <v>521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ref="I14:I28" si="15">SUM(G14:H14)</f>
        <v>0</v>
      </c>
      <c r="J14" s="56">
        <f t="shared" ref="J14:J28" si="16">E14-I14</f>
        <v>0</v>
      </c>
      <c r="K14" s="57" t="str">
        <f t="shared" ref="K14:K28" si="17">IF(E14=0,"NA",J14/E14)</f>
        <v>NA</v>
      </c>
      <c r="L14" s="57" t="str">
        <f t="shared" ref="L14:L28" si="18">IF(E14=0,"NA",(  ( F14 - (E14/$L$6)) / (E14/$L$6)))</f>
        <v>NA</v>
      </c>
      <c r="M14" s="57" t="str">
        <f t="shared" ref="M14:M28" si="19">IF(E14=0,"NA",(  ( G14 - ($M$6*(E14/12))) / ($M$6*(E14/12))))</f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5436</v>
      </c>
      <c r="G15" s="56">
        <v>1378232.55</v>
      </c>
      <c r="H15" s="56">
        <v>0</v>
      </c>
      <c r="I15" s="56">
        <f t="shared" si="15"/>
        <v>1378232.55</v>
      </c>
      <c r="J15" s="56">
        <f t="shared" si="16"/>
        <v>-871828.18</v>
      </c>
      <c r="K15" s="57">
        <f t="shared" si="17"/>
        <v>-1.7216047720915206</v>
      </c>
      <c r="L15" s="57">
        <f t="shared" si="18"/>
        <v>-0.98926549547745801</v>
      </c>
      <c r="M15" s="57">
        <f t="shared" si="19"/>
        <v>4.4432095441830413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5436</v>
      </c>
      <c r="G16" s="64">
        <v>1378232.55</v>
      </c>
      <c r="H16" s="64">
        <v>0</v>
      </c>
      <c r="I16" s="64">
        <f t="shared" si="15"/>
        <v>1378232.55</v>
      </c>
      <c r="J16" s="64">
        <f t="shared" si="16"/>
        <v>59671562.82</v>
      </c>
      <c r="K16" s="65">
        <f t="shared" si="17"/>
        <v>0.97742445258584332</v>
      </c>
      <c r="L16" s="65">
        <f t="shared" si="18"/>
        <v>-0.99991095793250317</v>
      </c>
      <c r="M16" s="65">
        <f t="shared" si="19"/>
        <v>-0.95484890517168652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114754.16</v>
      </c>
      <c r="H17" s="56">
        <v>0</v>
      </c>
      <c r="I17" s="56">
        <f t="shared" si="15"/>
        <v>114754.16</v>
      </c>
      <c r="J17" s="56">
        <f t="shared" si="16"/>
        <v>-114754.16</v>
      </c>
      <c r="K17" s="57" t="str">
        <f t="shared" si="17"/>
        <v>NA</v>
      </c>
      <c r="L17" s="57" t="str">
        <f t="shared" si="18"/>
        <v>NA</v>
      </c>
      <c r="M17" s="57" t="str">
        <f t="shared" si="19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114754.16</v>
      </c>
      <c r="H18" s="64">
        <v>0</v>
      </c>
      <c r="I18" s="64">
        <f t="shared" si="15"/>
        <v>114754.16</v>
      </c>
      <c r="J18" s="64">
        <f t="shared" si="16"/>
        <v>-114754.16</v>
      </c>
      <c r="K18" s="65" t="str">
        <f t="shared" si="17"/>
        <v>NA</v>
      </c>
      <c r="L18" s="65" t="str">
        <f t="shared" si="18"/>
        <v>NA</v>
      </c>
      <c r="M18" s="65" t="str">
        <f t="shared" si="19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5"/>
        <v>0</v>
      </c>
      <c r="J19" s="56">
        <f t="shared" si="16"/>
        <v>0</v>
      </c>
      <c r="K19" s="57" t="str">
        <f t="shared" si="17"/>
        <v>NA</v>
      </c>
      <c r="L19" s="57" t="str">
        <f t="shared" si="18"/>
        <v>NA</v>
      </c>
      <c r="M19" s="57" t="str">
        <f t="shared" si="19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522</v>
      </c>
      <c r="C20" s="51" t="s">
        <v>523</v>
      </c>
      <c r="D20" s="56">
        <v>0</v>
      </c>
      <c r="E20" s="56">
        <v>0</v>
      </c>
      <c r="F20" s="56">
        <v>0</v>
      </c>
      <c r="G20" s="56">
        <v>428263</v>
      </c>
      <c r="H20" s="56">
        <v>0</v>
      </c>
      <c r="I20" s="56">
        <f t="shared" si="15"/>
        <v>428263</v>
      </c>
      <c r="J20" s="56">
        <f t="shared" si="16"/>
        <v>-428263</v>
      </c>
      <c r="K20" s="57" t="str">
        <f t="shared" si="17"/>
        <v>NA</v>
      </c>
      <c r="L20" s="57" t="str">
        <f t="shared" si="18"/>
        <v>NA</v>
      </c>
      <c r="M20" s="57" t="str">
        <f t="shared" si="1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0</v>
      </c>
      <c r="G21" s="64">
        <v>428263</v>
      </c>
      <c r="H21" s="64">
        <v>0</v>
      </c>
      <c r="I21" s="64">
        <f t="shared" si="15"/>
        <v>428263</v>
      </c>
      <c r="J21" s="64">
        <f t="shared" si="16"/>
        <v>-428263</v>
      </c>
      <c r="K21" s="65" t="str">
        <f t="shared" si="17"/>
        <v>NA</v>
      </c>
      <c r="L21" s="65" t="str">
        <f t="shared" si="18"/>
        <v>NA</v>
      </c>
      <c r="M21" s="65" t="str">
        <f t="shared" si="19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419</v>
      </c>
      <c r="B22" s="51" t="s">
        <v>524</v>
      </c>
      <c r="C22" s="51" t="s">
        <v>525</v>
      </c>
      <c r="D22" s="56">
        <v>2375836</v>
      </c>
      <c r="E22" s="56">
        <v>2375836</v>
      </c>
      <c r="F22" s="56">
        <v>0</v>
      </c>
      <c r="G22" s="56">
        <v>12059094.159999998</v>
      </c>
      <c r="H22" s="56">
        <v>0</v>
      </c>
      <c r="I22" s="56">
        <f t="shared" si="15"/>
        <v>12059094.159999998</v>
      </c>
      <c r="J22" s="56">
        <f t="shared" si="16"/>
        <v>-9683258.1599999983</v>
      </c>
      <c r="K22" s="57">
        <f t="shared" si="17"/>
        <v>-4.0757266747368073</v>
      </c>
      <c r="L22" s="57">
        <f t="shared" si="18"/>
        <v>-1</v>
      </c>
      <c r="M22" s="57">
        <f t="shared" si="19"/>
        <v>9.1514533494736146</v>
      </c>
      <c r="R22" s="53"/>
      <c r="S22" s="53"/>
      <c r="T22" s="53"/>
      <c r="U22" s="53"/>
      <c r="V22" s="53"/>
    </row>
    <row r="23" spans="1:22" s="51" customFormat="1" x14ac:dyDescent="0.2">
      <c r="B23" s="51" t="s">
        <v>526</v>
      </c>
      <c r="C23" s="51" t="s">
        <v>527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528</v>
      </c>
      <c r="C24" s="51" t="s">
        <v>529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5"/>
        <v>0</v>
      </c>
      <c r="J24" s="56">
        <f t="shared" si="16"/>
        <v>0</v>
      </c>
      <c r="K24" s="57" t="str">
        <f t="shared" si="17"/>
        <v>NA</v>
      </c>
      <c r="L24" s="57" t="str">
        <f t="shared" si="18"/>
        <v>NA</v>
      </c>
      <c r="M24" s="57" t="str">
        <f t="shared" si="1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530</v>
      </c>
      <c r="C25" s="51" t="s">
        <v>531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15"/>
        <v>0</v>
      </c>
      <c r="J25" s="56">
        <f t="shared" si="16"/>
        <v>0</v>
      </c>
      <c r="K25" s="57" t="str">
        <f t="shared" si="17"/>
        <v>NA</v>
      </c>
      <c r="L25" s="57" t="str">
        <f t="shared" si="18"/>
        <v>NA</v>
      </c>
      <c r="M25" s="57" t="str">
        <f t="shared" si="1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532</v>
      </c>
      <c r="C26" s="51" t="s">
        <v>533</v>
      </c>
      <c r="D26" s="56">
        <v>4247392</v>
      </c>
      <c r="E26" s="56">
        <v>4247392</v>
      </c>
      <c r="F26" s="56">
        <v>0</v>
      </c>
      <c r="G26" s="56">
        <v>4363123.78</v>
      </c>
      <c r="H26" s="56">
        <v>0</v>
      </c>
      <c r="I26" s="56">
        <f t="shared" si="15"/>
        <v>4363123.78</v>
      </c>
      <c r="J26" s="56">
        <f t="shared" si="16"/>
        <v>-115731.78000000026</v>
      </c>
      <c r="K26" s="57">
        <f t="shared" si="17"/>
        <v>-2.7247727546692243E-2</v>
      </c>
      <c r="L26" s="57">
        <f t="shared" si="18"/>
        <v>-1</v>
      </c>
      <c r="M26" s="57">
        <f t="shared" si="19"/>
        <v>1.0544954550933845</v>
      </c>
      <c r="R26" s="53"/>
      <c r="S26" s="53"/>
      <c r="T26" s="53"/>
      <c r="U26" s="53"/>
      <c r="V26" s="53"/>
    </row>
    <row r="27" spans="1:22" s="51" customFormat="1" x14ac:dyDescent="0.2">
      <c r="B27" s="51" t="s">
        <v>534</v>
      </c>
      <c r="C27" s="51" t="s">
        <v>535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5"/>
        <v>0</v>
      </c>
      <c r="J27" s="56">
        <f t="shared" si="16"/>
        <v>0</v>
      </c>
      <c r="K27" s="57" t="str">
        <f t="shared" si="17"/>
        <v>NA</v>
      </c>
      <c r="L27" s="57" t="str">
        <f t="shared" si="18"/>
        <v>NA</v>
      </c>
      <c r="M27" s="57" t="str">
        <f t="shared" si="1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536</v>
      </c>
      <c r="C28" s="51" t="s">
        <v>537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15"/>
        <v>0</v>
      </c>
      <c r="J28" s="56">
        <f t="shared" si="16"/>
        <v>0</v>
      </c>
      <c r="K28" s="57" t="str">
        <f t="shared" si="17"/>
        <v>NA</v>
      </c>
      <c r="L28" s="57" t="str">
        <f t="shared" si="18"/>
        <v>NA</v>
      </c>
      <c r="M28" s="57" t="str">
        <f t="shared" si="1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538</v>
      </c>
      <c r="C29" s="51" t="s">
        <v>539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0"/>
        <v>0</v>
      </c>
      <c r="J29" s="56">
        <f t="shared" si="11"/>
        <v>0</v>
      </c>
      <c r="K29" s="57" t="str">
        <f t="shared" si="12"/>
        <v>NA</v>
      </c>
      <c r="L29" s="57" t="str">
        <f t="shared" si="13"/>
        <v>NA</v>
      </c>
      <c r="M29" s="57" t="str">
        <f t="shared" si="1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540</v>
      </c>
      <c r="C30" s="51" t="s">
        <v>541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0"/>
        <v>0</v>
      </c>
      <c r="J30" s="56">
        <f t="shared" si="11"/>
        <v>0</v>
      </c>
      <c r="K30" s="57" t="str">
        <f t="shared" si="12"/>
        <v>NA</v>
      </c>
      <c r="L30" s="57" t="str">
        <f t="shared" si="13"/>
        <v>NA</v>
      </c>
      <c r="M30" s="57" t="str">
        <f t="shared" si="1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542</v>
      </c>
      <c r="C31" s="51" t="s">
        <v>543</v>
      </c>
      <c r="D31" s="56">
        <v>500000</v>
      </c>
      <c r="E31" s="56">
        <v>500000</v>
      </c>
      <c r="F31" s="56">
        <v>0</v>
      </c>
      <c r="G31" s="56">
        <v>102014.39999999998</v>
      </c>
      <c r="H31" s="56">
        <v>0</v>
      </c>
      <c r="I31" s="56">
        <f t="shared" si="10"/>
        <v>102014.39999999998</v>
      </c>
      <c r="J31" s="56">
        <f t="shared" si="11"/>
        <v>397985.60000000003</v>
      </c>
      <c r="K31" s="57">
        <f t="shared" si="12"/>
        <v>0.7959712000000001</v>
      </c>
      <c r="L31" s="57">
        <f t="shared" si="13"/>
        <v>-1</v>
      </c>
      <c r="M31" s="57">
        <f t="shared" si="14"/>
        <v>-0.59194240000000009</v>
      </c>
      <c r="R31" s="53"/>
      <c r="S31" s="53"/>
      <c r="T31" s="53"/>
      <c r="U31" s="53"/>
      <c r="V31" s="53"/>
    </row>
    <row r="32" spans="1:22" s="51" customFormat="1" x14ac:dyDescent="0.2">
      <c r="B32" s="51" t="s">
        <v>544</v>
      </c>
      <c r="C32" s="51" t="s">
        <v>545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0"/>
        <v>0</v>
      </c>
      <c r="J32" s="56">
        <f t="shared" si="11"/>
        <v>0</v>
      </c>
      <c r="K32" s="57" t="str">
        <f t="shared" si="12"/>
        <v>NA</v>
      </c>
      <c r="L32" s="57" t="str">
        <f t="shared" si="13"/>
        <v>NA</v>
      </c>
      <c r="M32" s="57" t="str">
        <f t="shared" si="1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546</v>
      </c>
      <c r="C33" s="51" t="s">
        <v>547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10"/>
        <v>0</v>
      </c>
      <c r="J33" s="56">
        <f t="shared" si="11"/>
        <v>0</v>
      </c>
      <c r="K33" s="57" t="str">
        <f t="shared" si="12"/>
        <v>NA</v>
      </c>
      <c r="L33" s="57" t="str">
        <f t="shared" si="13"/>
        <v>NA</v>
      </c>
      <c r="M33" s="57" t="str">
        <f t="shared" si="1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548</v>
      </c>
      <c r="C34" s="51" t="s">
        <v>549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10"/>
        <v>0</v>
      </c>
      <c r="J34" s="56">
        <f t="shared" si="11"/>
        <v>0</v>
      </c>
      <c r="K34" s="57" t="str">
        <f t="shared" si="12"/>
        <v>NA</v>
      </c>
      <c r="L34" s="57" t="str">
        <f t="shared" si="13"/>
        <v>NA</v>
      </c>
      <c r="M34" s="57" t="str">
        <f t="shared" si="1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422</v>
      </c>
      <c r="C35" s="51" t="s">
        <v>423</v>
      </c>
      <c r="D35" s="56">
        <v>50000</v>
      </c>
      <c r="E35" s="56">
        <v>50000</v>
      </c>
      <c r="F35" s="56">
        <v>11869</v>
      </c>
      <c r="G35" s="56">
        <v>60864.39</v>
      </c>
      <c r="H35" s="56">
        <v>0</v>
      </c>
      <c r="I35" s="56">
        <f t="shared" si="10"/>
        <v>60864.39</v>
      </c>
      <c r="J35" s="56">
        <f t="shared" si="11"/>
        <v>-10864.39</v>
      </c>
      <c r="K35" s="57">
        <f t="shared" si="12"/>
        <v>-0.21728779999999998</v>
      </c>
      <c r="L35" s="57">
        <f t="shared" si="13"/>
        <v>-0.76261999999999996</v>
      </c>
      <c r="M35" s="57">
        <f t="shared" si="14"/>
        <v>1.4345756000000001</v>
      </c>
      <c r="R35" s="53"/>
      <c r="S35" s="53"/>
      <c r="T35" s="53"/>
      <c r="U35" s="53"/>
      <c r="V35" s="53"/>
    </row>
    <row r="36" spans="1:38" s="51" customFormat="1" x14ac:dyDescent="0.2">
      <c r="B36" s="51" t="s">
        <v>424</v>
      </c>
      <c r="C36" s="51" t="s">
        <v>425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0"/>
        <v>0</v>
      </c>
      <c r="J36" s="56">
        <f t="shared" si="11"/>
        <v>0</v>
      </c>
      <c r="K36" s="57" t="str">
        <f t="shared" si="12"/>
        <v>NA</v>
      </c>
      <c r="L36" s="57" t="str">
        <f t="shared" si="13"/>
        <v>NA</v>
      </c>
      <c r="M36" s="57" t="str">
        <f t="shared" si="1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426</v>
      </c>
      <c r="C37" s="51" t="s">
        <v>427</v>
      </c>
      <c r="D37" s="56">
        <v>0</v>
      </c>
      <c r="E37" s="56">
        <v>0</v>
      </c>
      <c r="F37" s="56">
        <v>0</v>
      </c>
      <c r="G37" s="56">
        <v>2299578.41</v>
      </c>
      <c r="H37" s="56">
        <v>0</v>
      </c>
      <c r="I37" s="56">
        <f t="shared" si="10"/>
        <v>2299578.41</v>
      </c>
      <c r="J37" s="56">
        <f t="shared" si="11"/>
        <v>-2299578.41</v>
      </c>
      <c r="K37" s="57" t="str">
        <f t="shared" si="12"/>
        <v>NA</v>
      </c>
      <c r="L37" s="57" t="str">
        <f t="shared" si="13"/>
        <v>NA</v>
      </c>
      <c r="M37" s="57" t="str">
        <f t="shared" si="1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550</v>
      </c>
      <c r="C38" s="51" t="s">
        <v>551</v>
      </c>
      <c r="D38" s="56">
        <v>4628750</v>
      </c>
      <c r="E38" s="56">
        <v>4628750</v>
      </c>
      <c r="F38" s="56">
        <v>0</v>
      </c>
      <c r="G38" s="56">
        <v>3094652.5099999993</v>
      </c>
      <c r="H38" s="56">
        <v>0</v>
      </c>
      <c r="I38" s="56">
        <f t="shared" si="10"/>
        <v>3094652.5099999993</v>
      </c>
      <c r="J38" s="56">
        <f t="shared" si="11"/>
        <v>1534097.4900000007</v>
      </c>
      <c r="K38" s="57">
        <f t="shared" si="12"/>
        <v>0.33142802916554159</v>
      </c>
      <c r="L38" s="57">
        <f t="shared" si="13"/>
        <v>-1</v>
      </c>
      <c r="M38" s="57">
        <f t="shared" si="14"/>
        <v>0.33714394166891681</v>
      </c>
      <c r="R38" s="53"/>
      <c r="S38" s="53"/>
      <c r="T38" s="53"/>
      <c r="U38" s="53"/>
      <c r="V38" s="53"/>
    </row>
    <row r="39" spans="1:38" s="51" customFormat="1" x14ac:dyDescent="0.2">
      <c r="A39" s="63" t="s">
        <v>430</v>
      </c>
      <c r="B39" s="63"/>
      <c r="C39" s="63"/>
      <c r="D39" s="64">
        <v>11801978</v>
      </c>
      <c r="E39" s="64">
        <v>11801978</v>
      </c>
      <c r="F39" s="64">
        <v>11869</v>
      </c>
      <c r="G39" s="64">
        <v>21979327.649999999</v>
      </c>
      <c r="H39" s="64">
        <v>0</v>
      </c>
      <c r="I39" s="64">
        <f t="shared" si="10"/>
        <v>21979327.649999999</v>
      </c>
      <c r="J39" s="64">
        <f t="shared" si="11"/>
        <v>-10177349.649999999</v>
      </c>
      <c r="K39" s="65">
        <f t="shared" si="12"/>
        <v>-0.86234270645140998</v>
      </c>
      <c r="L39" s="65">
        <f t="shared" si="13"/>
        <v>-0.99899432112142561</v>
      </c>
      <c r="M39" s="65">
        <f t="shared" si="14"/>
        <v>2.72468541290282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552</v>
      </c>
      <c r="C40" s="51" t="s">
        <v>553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10"/>
        <v>0</v>
      </c>
      <c r="J40" s="56">
        <f t="shared" si="11"/>
        <v>0</v>
      </c>
      <c r="K40" s="57" t="str">
        <f t="shared" si="12"/>
        <v>NA</v>
      </c>
      <c r="L40" s="57" t="str">
        <f t="shared" si="13"/>
        <v>NA</v>
      </c>
      <c r="M40" s="57" t="str">
        <f t="shared" si="1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10"/>
        <v>0</v>
      </c>
      <c r="J41" s="56">
        <f t="shared" si="11"/>
        <v>2800000</v>
      </c>
      <c r="K41" s="57">
        <f t="shared" si="12"/>
        <v>1</v>
      </c>
      <c r="L41" s="57">
        <f t="shared" si="13"/>
        <v>-1</v>
      </c>
      <c r="M41" s="57">
        <f t="shared" si="14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10"/>
        <v>0</v>
      </c>
      <c r="J42" s="64">
        <f t="shared" si="11"/>
        <v>2800000</v>
      </c>
      <c r="K42" s="65">
        <f t="shared" si="12"/>
        <v>1</v>
      </c>
      <c r="L42" s="65">
        <f t="shared" si="13"/>
        <v>-1</v>
      </c>
      <c r="M42" s="65">
        <f t="shared" si="14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0">+E16+E18+E21+E39+E42</f>
        <v>75651773.370000005</v>
      </c>
      <c r="F44" s="6">
        <f t="shared" si="20"/>
        <v>17305</v>
      </c>
      <c r="G44" s="6">
        <f t="shared" si="20"/>
        <v>23900577.359999999</v>
      </c>
      <c r="H44" s="6">
        <f t="shared" si="20"/>
        <v>0</v>
      </c>
      <c r="I44" s="6">
        <f t="shared" si="20"/>
        <v>23900577.359999999</v>
      </c>
      <c r="J44" s="6">
        <f t="shared" si="20"/>
        <v>51751196.010000005</v>
      </c>
      <c r="K44" s="38">
        <f t="shared" ref="K44:K90" si="21">IF(E44=0,"NA",J44/E44)</f>
        <v>0.68407115530383766</v>
      </c>
      <c r="L44" s="38">
        <f>IF(E44=0,"NA",(  ( F44 - (E44/$L$6)) / (E44/$L$6)))</f>
        <v>-0.99977125453602567</v>
      </c>
      <c r="M44" s="38">
        <f>IF(E44=0,"NA",(  ( G44 - ($M$6*(E44/12))) / ($M$6*(E44/12))))</f>
        <v>-0.36814231060767538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270</v>
      </c>
      <c r="B46" s="51" t="s">
        <v>158</v>
      </c>
      <c r="C46" s="51" t="s">
        <v>159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2">SUM(G46:H46)</f>
        <v>0</v>
      </c>
      <c r="J46" s="56">
        <f t="shared" ref="J46:J48" si="23">E46-I46</f>
        <v>0</v>
      </c>
      <c r="K46" s="57" t="str">
        <f t="shared" ref="K46:K48" si="24">IF(E46=0,"NA",J46/E46)</f>
        <v>NA</v>
      </c>
      <c r="L46" s="57" t="str">
        <f t="shared" ref="L46:L48" si="25">IF(E46=0,"NA",(  ( F46 - (E46/$L$6)) / (E46/$L$6)))</f>
        <v>NA</v>
      </c>
      <c r="M46" s="57" t="str">
        <f t="shared" ref="M46:M48" si="2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193</v>
      </c>
      <c r="C47" s="51" t="s">
        <v>194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2"/>
        <v>0</v>
      </c>
      <c r="J47" s="56">
        <f t="shared" si="23"/>
        <v>0</v>
      </c>
      <c r="K47" s="57" t="str">
        <f t="shared" si="24"/>
        <v>NA</v>
      </c>
      <c r="L47" s="57" t="str">
        <f t="shared" si="25"/>
        <v>NA</v>
      </c>
      <c r="M47" s="57" t="str">
        <f t="shared" si="2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454</v>
      </c>
      <c r="C48" s="51" t="s">
        <v>455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2"/>
        <v>0</v>
      </c>
      <c r="J48" s="56">
        <f t="shared" si="23"/>
        <v>0</v>
      </c>
      <c r="K48" s="57" t="str">
        <f t="shared" si="24"/>
        <v>NA</v>
      </c>
      <c r="L48" s="57" t="str">
        <f t="shared" si="25"/>
        <v>NA</v>
      </c>
      <c r="M48" s="57" t="str">
        <f t="shared" si="2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298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4" si="27">SUM(G49:H49)</f>
        <v>0</v>
      </c>
      <c r="J49" s="64">
        <f t="shared" ref="J49:J74" si="28">E49-I49</f>
        <v>0</v>
      </c>
      <c r="K49" s="65" t="str">
        <f t="shared" ref="K49:K74" si="29">IF(E49=0,"NA",J49/E49)</f>
        <v>NA</v>
      </c>
      <c r="L49" s="65" t="str">
        <f t="shared" ref="L49:L74" si="30">IF(E49=0,"NA",(  ( F49 - (E49/$L$6)) / (E49/$L$6)))</f>
        <v>NA</v>
      </c>
      <c r="M49" s="65" t="str">
        <f t="shared" ref="M49:M74" si="3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305</v>
      </c>
      <c r="B50" s="51" t="s">
        <v>306</v>
      </c>
      <c r="C50" s="51" t="s">
        <v>307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27"/>
        <v>0</v>
      </c>
      <c r="J50" s="56">
        <f t="shared" si="28"/>
        <v>0</v>
      </c>
      <c r="K50" s="57" t="str">
        <f t="shared" si="29"/>
        <v>NA</v>
      </c>
      <c r="L50" s="57" t="str">
        <f t="shared" si="30"/>
        <v>NA</v>
      </c>
      <c r="M50" s="57" t="str">
        <f t="shared" si="3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132</v>
      </c>
      <c r="C51" s="51" t="s">
        <v>133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7"/>
        <v>0</v>
      </c>
      <c r="J51" s="56">
        <f t="shared" si="28"/>
        <v>0</v>
      </c>
      <c r="K51" s="57" t="str">
        <f t="shared" si="29"/>
        <v>NA</v>
      </c>
      <c r="L51" s="57" t="str">
        <f t="shared" si="30"/>
        <v>NA</v>
      </c>
      <c r="M51" s="57" t="str">
        <f t="shared" si="3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142</v>
      </c>
      <c r="C52" s="51" t="s">
        <v>143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63" si="32">SUM(G52:H52)</f>
        <v>0</v>
      </c>
      <c r="J52" s="56">
        <f t="shared" ref="J52:J63" si="33">E52-I52</f>
        <v>0</v>
      </c>
      <c r="K52" s="57" t="str">
        <f t="shared" ref="K52:K63" si="34">IF(E52=0,"NA",J52/E52)</f>
        <v>NA</v>
      </c>
      <c r="L52" s="57" t="str">
        <f t="shared" ref="L52:L63" si="35">IF(E52=0,"NA",(  ( F52 - (E52/$L$6)) / (E52/$L$6)))</f>
        <v>NA</v>
      </c>
      <c r="M52" s="57" t="str">
        <f t="shared" ref="M52:M63" si="3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156</v>
      </c>
      <c r="C53" s="51" t="s">
        <v>157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2"/>
        <v>0</v>
      </c>
      <c r="J53" s="56">
        <f t="shared" si="33"/>
        <v>0</v>
      </c>
      <c r="K53" s="57" t="str">
        <f t="shared" si="34"/>
        <v>NA</v>
      </c>
      <c r="L53" s="57" t="str">
        <f t="shared" si="35"/>
        <v>NA</v>
      </c>
      <c r="M53" s="57" t="str">
        <f t="shared" si="3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312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2"/>
        <v>0</v>
      </c>
      <c r="J54" s="64">
        <f t="shared" si="33"/>
        <v>0</v>
      </c>
      <c r="K54" s="65" t="str">
        <f t="shared" si="34"/>
        <v>NA</v>
      </c>
      <c r="L54" s="65" t="str">
        <f t="shared" si="35"/>
        <v>NA</v>
      </c>
      <c r="M54" s="65" t="str">
        <f t="shared" si="3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385</v>
      </c>
      <c r="B55" s="51" t="s">
        <v>142</v>
      </c>
      <c r="C55" s="51" t="s">
        <v>143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2"/>
        <v>0</v>
      </c>
      <c r="J55" s="56">
        <f t="shared" si="33"/>
        <v>0</v>
      </c>
      <c r="K55" s="57" t="str">
        <f t="shared" si="34"/>
        <v>NA</v>
      </c>
      <c r="L55" s="57" t="str">
        <f t="shared" si="35"/>
        <v>NA</v>
      </c>
      <c r="M55" s="57" t="str">
        <f t="shared" si="36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388</v>
      </c>
      <c r="B56" s="63"/>
      <c r="C56" s="63"/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f t="shared" si="32"/>
        <v>0</v>
      </c>
      <c r="J56" s="64">
        <f t="shared" si="33"/>
        <v>0</v>
      </c>
      <c r="K56" s="65" t="str">
        <f t="shared" si="34"/>
        <v>NA</v>
      </c>
      <c r="L56" s="65" t="str">
        <f t="shared" si="35"/>
        <v>NA</v>
      </c>
      <c r="M56" s="65" t="str">
        <f t="shared" si="36"/>
        <v>NA</v>
      </c>
      <c r="R56" s="53"/>
      <c r="S56" s="53"/>
      <c r="T56" s="53"/>
      <c r="U56" s="53"/>
      <c r="V56" s="53"/>
    </row>
    <row r="57" spans="1:22" s="51" customFormat="1" x14ac:dyDescent="0.2">
      <c r="A57" s="51" t="s">
        <v>391</v>
      </c>
      <c r="B57" s="51" t="s">
        <v>118</v>
      </c>
      <c r="C57" s="51" t="s">
        <v>119</v>
      </c>
      <c r="D57" s="56">
        <v>96678.28</v>
      </c>
      <c r="E57" s="56">
        <v>96678.28</v>
      </c>
      <c r="F57" s="56">
        <v>11998.02</v>
      </c>
      <c r="G57" s="56">
        <v>67418.2</v>
      </c>
      <c r="H57" s="56">
        <v>0</v>
      </c>
      <c r="I57" s="56">
        <f t="shared" si="32"/>
        <v>67418.2</v>
      </c>
      <c r="J57" s="56">
        <f t="shared" si="33"/>
        <v>29260.080000000002</v>
      </c>
      <c r="K57" s="57">
        <f t="shared" si="34"/>
        <v>0.30265412251852231</v>
      </c>
      <c r="L57" s="57">
        <f t="shared" si="35"/>
        <v>-0.87589746114639189</v>
      </c>
      <c r="M57" s="57">
        <f t="shared" si="36"/>
        <v>0.39469175496295544</v>
      </c>
      <c r="R57" s="53"/>
      <c r="S57" s="53"/>
      <c r="T57" s="53"/>
      <c r="U57" s="53"/>
      <c r="V57" s="53"/>
    </row>
    <row r="58" spans="1:22" s="51" customFormat="1" x14ac:dyDescent="0.2">
      <c r="B58" s="51" t="s">
        <v>457</v>
      </c>
      <c r="C58" s="51" t="s">
        <v>458</v>
      </c>
      <c r="D58" s="56">
        <v>20215024.330000006</v>
      </c>
      <c r="E58" s="56">
        <v>20215024.330000006</v>
      </c>
      <c r="F58" s="56">
        <v>1549678.0400000005</v>
      </c>
      <c r="G58" s="56">
        <v>6284013.9099999983</v>
      </c>
      <c r="H58" s="56">
        <v>0</v>
      </c>
      <c r="I58" s="56">
        <f t="shared" si="32"/>
        <v>6284013.9099999983</v>
      </c>
      <c r="J58" s="56">
        <f t="shared" si="33"/>
        <v>13931010.420000007</v>
      </c>
      <c r="K58" s="57">
        <f t="shared" si="34"/>
        <v>0.68914141247536176</v>
      </c>
      <c r="L58" s="57">
        <f t="shared" si="35"/>
        <v>-0.92334028321201633</v>
      </c>
      <c r="M58" s="57">
        <f t="shared" si="36"/>
        <v>-0.37828282495072352</v>
      </c>
      <c r="R58" s="53"/>
      <c r="S58" s="53"/>
      <c r="T58" s="53"/>
      <c r="U58" s="53"/>
      <c r="V58" s="53"/>
    </row>
    <row r="59" spans="1:22" s="51" customFormat="1" x14ac:dyDescent="0.2">
      <c r="B59" s="51" t="s">
        <v>130</v>
      </c>
      <c r="C59" s="51" t="s">
        <v>131</v>
      </c>
      <c r="D59" s="56">
        <v>2038478.68</v>
      </c>
      <c r="E59" s="56">
        <v>2038478.68</v>
      </c>
      <c r="F59" s="56">
        <v>139350.47</v>
      </c>
      <c r="G59" s="56">
        <v>765582.52</v>
      </c>
      <c r="H59" s="56">
        <v>0</v>
      </c>
      <c r="I59" s="56">
        <f t="shared" si="32"/>
        <v>765582.52</v>
      </c>
      <c r="J59" s="56">
        <f t="shared" si="33"/>
        <v>1272896.1599999999</v>
      </c>
      <c r="K59" s="57">
        <f t="shared" si="34"/>
        <v>0.62443437475637464</v>
      </c>
      <c r="L59" s="57">
        <f t="shared" si="35"/>
        <v>-0.93163996691885931</v>
      </c>
      <c r="M59" s="57">
        <f t="shared" si="36"/>
        <v>-0.24886874951274934</v>
      </c>
      <c r="R59" s="53"/>
      <c r="S59" s="53"/>
      <c r="T59" s="53"/>
      <c r="U59" s="53"/>
      <c r="V59" s="53"/>
    </row>
    <row r="60" spans="1:22" s="51" customFormat="1" x14ac:dyDescent="0.2">
      <c r="B60" s="51" t="s">
        <v>233</v>
      </c>
      <c r="C60" s="51" t="s">
        <v>234</v>
      </c>
      <c r="D60" s="56">
        <v>178653</v>
      </c>
      <c r="E60" s="56">
        <v>178653</v>
      </c>
      <c r="F60" s="56">
        <v>0</v>
      </c>
      <c r="G60" s="56">
        <v>0</v>
      </c>
      <c r="H60" s="56">
        <v>0</v>
      </c>
      <c r="I60" s="56">
        <f t="shared" si="32"/>
        <v>0</v>
      </c>
      <c r="J60" s="56">
        <f t="shared" si="33"/>
        <v>178653</v>
      </c>
      <c r="K60" s="57">
        <f t="shared" si="34"/>
        <v>1</v>
      </c>
      <c r="L60" s="57">
        <f t="shared" si="35"/>
        <v>-1</v>
      </c>
      <c r="M60" s="57">
        <f t="shared" si="36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132</v>
      </c>
      <c r="C61" s="51" t="s">
        <v>133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2"/>
        <v>0</v>
      </c>
      <c r="J61" s="56">
        <f t="shared" si="33"/>
        <v>0</v>
      </c>
      <c r="K61" s="57" t="str">
        <f t="shared" si="34"/>
        <v>NA</v>
      </c>
      <c r="L61" s="57" t="str">
        <f t="shared" si="35"/>
        <v>NA</v>
      </c>
      <c r="M61" s="57" t="str">
        <f t="shared" si="36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138</v>
      </c>
      <c r="C62" s="51" t="s">
        <v>139</v>
      </c>
      <c r="D62" s="56">
        <v>10972968.75</v>
      </c>
      <c r="E62" s="56">
        <v>10972968.75</v>
      </c>
      <c r="F62" s="56">
        <v>463448.77</v>
      </c>
      <c r="G62" s="56">
        <v>1504657.18</v>
      </c>
      <c r="H62" s="56">
        <v>0</v>
      </c>
      <c r="I62" s="56">
        <f t="shared" si="32"/>
        <v>1504657.18</v>
      </c>
      <c r="J62" s="56">
        <f t="shared" si="33"/>
        <v>9468311.5700000003</v>
      </c>
      <c r="K62" s="57">
        <f t="shared" si="34"/>
        <v>0.86287601703048689</v>
      </c>
      <c r="L62" s="57">
        <f t="shared" si="35"/>
        <v>-0.95776450470616714</v>
      </c>
      <c r="M62" s="57">
        <f t="shared" si="36"/>
        <v>-0.72575203406097377</v>
      </c>
      <c r="R62" s="53"/>
      <c r="S62" s="53"/>
      <c r="T62" s="53"/>
      <c r="U62" s="53"/>
      <c r="V62" s="53"/>
    </row>
    <row r="63" spans="1:22" s="51" customFormat="1" x14ac:dyDescent="0.2">
      <c r="B63" s="51" t="s">
        <v>140</v>
      </c>
      <c r="C63" s="51" t="s">
        <v>141</v>
      </c>
      <c r="D63" s="56">
        <v>0</v>
      </c>
      <c r="E63" s="56">
        <v>0</v>
      </c>
      <c r="F63" s="56">
        <v>2352.81</v>
      </c>
      <c r="G63" s="56">
        <v>7062.44</v>
      </c>
      <c r="H63" s="56">
        <v>0</v>
      </c>
      <c r="I63" s="56">
        <f t="shared" si="32"/>
        <v>7062.44</v>
      </c>
      <c r="J63" s="56">
        <f t="shared" si="33"/>
        <v>-7062.44</v>
      </c>
      <c r="K63" s="57" t="str">
        <f t="shared" si="34"/>
        <v>NA</v>
      </c>
      <c r="L63" s="57" t="str">
        <f t="shared" si="35"/>
        <v>NA</v>
      </c>
      <c r="M63" s="57" t="str">
        <f t="shared" si="3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142</v>
      </c>
      <c r="C64" s="51" t="s">
        <v>143</v>
      </c>
      <c r="D64" s="56">
        <v>4332477.3400000017</v>
      </c>
      <c r="E64" s="56">
        <v>4332477.3400000017</v>
      </c>
      <c r="F64" s="56">
        <v>119192.28999999998</v>
      </c>
      <c r="G64" s="56">
        <v>518151.33999999985</v>
      </c>
      <c r="H64" s="56">
        <v>0</v>
      </c>
      <c r="I64" s="56">
        <f t="shared" si="27"/>
        <v>518151.33999999985</v>
      </c>
      <c r="J64" s="56">
        <f t="shared" si="28"/>
        <v>3814326.0000000019</v>
      </c>
      <c r="K64" s="57">
        <f t="shared" si="29"/>
        <v>0.88040298902059588</v>
      </c>
      <c r="L64" s="57">
        <f t="shared" si="30"/>
        <v>-0.97248865241612548</v>
      </c>
      <c r="M64" s="57">
        <f t="shared" si="31"/>
        <v>-0.76080597804119177</v>
      </c>
      <c r="R64" s="53"/>
      <c r="S64" s="53"/>
      <c r="T64" s="53"/>
      <c r="U64" s="53"/>
      <c r="V64" s="53"/>
    </row>
    <row r="65" spans="2:22" s="51" customFormat="1" x14ac:dyDescent="0.2">
      <c r="B65" s="51" t="s">
        <v>144</v>
      </c>
      <c r="C65" s="51" t="s">
        <v>145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27"/>
        <v>0</v>
      </c>
      <c r="J65" s="56">
        <f t="shared" si="28"/>
        <v>0</v>
      </c>
      <c r="K65" s="57" t="str">
        <f t="shared" si="29"/>
        <v>NA</v>
      </c>
      <c r="L65" s="57" t="str">
        <f t="shared" si="30"/>
        <v>NA</v>
      </c>
      <c r="M65" s="57" t="str">
        <f t="shared" si="3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146</v>
      </c>
      <c r="C66" s="51" t="s">
        <v>147</v>
      </c>
      <c r="D66" s="56">
        <v>0</v>
      </c>
      <c r="E66" s="56">
        <v>0</v>
      </c>
      <c r="F66" s="56">
        <v>0</v>
      </c>
      <c r="G66" s="56">
        <v>234482</v>
      </c>
      <c r="H66" s="56">
        <v>0</v>
      </c>
      <c r="I66" s="56">
        <f t="shared" si="27"/>
        <v>234482</v>
      </c>
      <c r="J66" s="56">
        <f t="shared" si="28"/>
        <v>-234482</v>
      </c>
      <c r="K66" s="57" t="str">
        <f t="shared" si="29"/>
        <v>NA</v>
      </c>
      <c r="L66" s="57" t="str">
        <f t="shared" si="30"/>
        <v>NA</v>
      </c>
      <c r="M66" s="57" t="str">
        <f t="shared" si="3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154</v>
      </c>
      <c r="C67" s="51" t="s">
        <v>155</v>
      </c>
      <c r="D67" s="56">
        <v>0</v>
      </c>
      <c r="E67" s="56">
        <v>0</v>
      </c>
      <c r="F67" s="56">
        <v>896.36</v>
      </c>
      <c r="G67" s="56">
        <v>2691.54</v>
      </c>
      <c r="H67" s="56">
        <v>0</v>
      </c>
      <c r="I67" s="56">
        <f t="shared" si="27"/>
        <v>2691.54</v>
      </c>
      <c r="J67" s="56">
        <f t="shared" si="28"/>
        <v>-2691.54</v>
      </c>
      <c r="K67" s="57" t="str">
        <f t="shared" si="29"/>
        <v>NA</v>
      </c>
      <c r="L67" s="57" t="str">
        <f t="shared" si="30"/>
        <v>NA</v>
      </c>
      <c r="M67" s="57" t="str">
        <f t="shared" si="31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156</v>
      </c>
      <c r="C68" s="51" t="s">
        <v>157</v>
      </c>
      <c r="D68" s="56">
        <v>579436.92000000004</v>
      </c>
      <c r="E68" s="56">
        <v>579436.92000000004</v>
      </c>
      <c r="F68" s="56">
        <v>109767.95000000003</v>
      </c>
      <c r="G68" s="56">
        <v>460458.13</v>
      </c>
      <c r="H68" s="56">
        <v>0</v>
      </c>
      <c r="I68" s="56">
        <f t="shared" si="27"/>
        <v>460458.13</v>
      </c>
      <c r="J68" s="56">
        <f t="shared" si="28"/>
        <v>118978.79000000004</v>
      </c>
      <c r="K68" s="57">
        <f t="shared" si="29"/>
        <v>0.20533518989435473</v>
      </c>
      <c r="L68" s="57">
        <f t="shared" si="30"/>
        <v>-0.81056100118715246</v>
      </c>
      <c r="M68" s="57">
        <f t="shared" si="31"/>
        <v>0.58932962021129054</v>
      </c>
      <c r="R68" s="53"/>
      <c r="S68" s="53"/>
      <c r="T68" s="53"/>
      <c r="U68" s="53"/>
      <c r="V68" s="53"/>
    </row>
    <row r="69" spans="2:22" s="51" customFormat="1" x14ac:dyDescent="0.2">
      <c r="B69" s="51" t="s">
        <v>158</v>
      </c>
      <c r="C69" s="51" t="s">
        <v>159</v>
      </c>
      <c r="D69" s="56">
        <v>374660</v>
      </c>
      <c r="E69" s="56">
        <v>374660</v>
      </c>
      <c r="F69" s="56">
        <v>0</v>
      </c>
      <c r="G69" s="56">
        <v>0</v>
      </c>
      <c r="H69" s="56">
        <v>0</v>
      </c>
      <c r="I69" s="56">
        <f t="shared" si="27"/>
        <v>0</v>
      </c>
      <c r="J69" s="56">
        <f t="shared" si="28"/>
        <v>374660</v>
      </c>
      <c r="K69" s="57">
        <f t="shared" si="29"/>
        <v>1</v>
      </c>
      <c r="L69" s="57">
        <f t="shared" si="30"/>
        <v>-1</v>
      </c>
      <c r="M69" s="57">
        <f t="shared" si="31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166</v>
      </c>
      <c r="C70" s="51" t="s">
        <v>167</v>
      </c>
      <c r="D70" s="56">
        <v>300000</v>
      </c>
      <c r="E70" s="56">
        <v>300000</v>
      </c>
      <c r="F70" s="56">
        <v>11590.37</v>
      </c>
      <c r="G70" s="56">
        <v>95626.61</v>
      </c>
      <c r="H70" s="56">
        <v>2961.01</v>
      </c>
      <c r="I70" s="56">
        <f t="shared" si="27"/>
        <v>98587.62</v>
      </c>
      <c r="J70" s="56">
        <f t="shared" si="28"/>
        <v>201412.38</v>
      </c>
      <c r="K70" s="57">
        <f t="shared" si="29"/>
        <v>0.67137460000000004</v>
      </c>
      <c r="L70" s="57">
        <f t="shared" si="30"/>
        <v>-0.96136543333333335</v>
      </c>
      <c r="M70" s="57">
        <f t="shared" si="31"/>
        <v>-0.36248926666666664</v>
      </c>
      <c r="R70" s="53"/>
      <c r="S70" s="53"/>
      <c r="T70" s="53"/>
      <c r="U70" s="53"/>
      <c r="V70" s="53"/>
    </row>
    <row r="71" spans="2:22" s="51" customFormat="1" x14ac:dyDescent="0.2">
      <c r="B71" s="51" t="s">
        <v>241</v>
      </c>
      <c r="C71" s="51" t="s">
        <v>242</v>
      </c>
      <c r="D71" s="56">
        <v>108160.9</v>
      </c>
      <c r="E71" s="56">
        <v>108160.9</v>
      </c>
      <c r="F71" s="56">
        <v>0</v>
      </c>
      <c r="G71" s="56">
        <v>95911</v>
      </c>
      <c r="H71" s="56">
        <v>2337.52</v>
      </c>
      <c r="I71" s="56">
        <f t="shared" si="27"/>
        <v>98248.52</v>
      </c>
      <c r="J71" s="56">
        <f t="shared" si="28"/>
        <v>9912.3799999999901</v>
      </c>
      <c r="K71" s="57">
        <f t="shared" si="29"/>
        <v>9.1644762571317276E-2</v>
      </c>
      <c r="L71" s="57">
        <f t="shared" si="30"/>
        <v>-1</v>
      </c>
      <c r="M71" s="57">
        <f t="shared" si="31"/>
        <v>0.77348746173524818</v>
      </c>
      <c r="R71" s="53"/>
      <c r="S71" s="53"/>
      <c r="T71" s="53"/>
      <c r="U71" s="53"/>
      <c r="V71" s="53"/>
    </row>
    <row r="72" spans="2:22" s="51" customFormat="1" x14ac:dyDescent="0.2">
      <c r="B72" s="51" t="s">
        <v>168</v>
      </c>
      <c r="C72" s="51" t="s">
        <v>169</v>
      </c>
      <c r="D72" s="56">
        <v>300000</v>
      </c>
      <c r="E72" s="56">
        <v>300000</v>
      </c>
      <c r="F72" s="56">
        <v>14026.01</v>
      </c>
      <c r="G72" s="56">
        <v>156568.28</v>
      </c>
      <c r="H72" s="56">
        <v>83894.9</v>
      </c>
      <c r="I72" s="56">
        <f t="shared" si="27"/>
        <v>240463.18</v>
      </c>
      <c r="J72" s="56">
        <f t="shared" si="28"/>
        <v>59536.820000000007</v>
      </c>
      <c r="K72" s="57">
        <f t="shared" si="29"/>
        <v>0.19845606666666668</v>
      </c>
      <c r="L72" s="57">
        <f t="shared" si="30"/>
        <v>-0.95324663333333326</v>
      </c>
      <c r="M72" s="57">
        <f t="shared" si="31"/>
        <v>4.3788533333333324E-2</v>
      </c>
      <c r="R72" s="53"/>
      <c r="S72" s="53"/>
      <c r="T72" s="53"/>
      <c r="U72" s="53"/>
      <c r="V72" s="53"/>
    </row>
    <row r="73" spans="2:22" s="51" customFormat="1" x14ac:dyDescent="0.2">
      <c r="B73" s="51" t="s">
        <v>170</v>
      </c>
      <c r="C73" s="51" t="s">
        <v>171</v>
      </c>
      <c r="D73" s="56">
        <v>55000</v>
      </c>
      <c r="E73" s="56">
        <v>55000</v>
      </c>
      <c r="F73" s="56">
        <v>0</v>
      </c>
      <c r="G73" s="56">
        <v>14768.26</v>
      </c>
      <c r="H73" s="56">
        <v>18018.259999999998</v>
      </c>
      <c r="I73" s="56">
        <f t="shared" si="27"/>
        <v>32786.519999999997</v>
      </c>
      <c r="J73" s="56">
        <f t="shared" si="28"/>
        <v>22213.480000000003</v>
      </c>
      <c r="K73" s="57">
        <f t="shared" si="29"/>
        <v>0.4038814545454546</v>
      </c>
      <c r="L73" s="57">
        <f t="shared" si="30"/>
        <v>-1</v>
      </c>
      <c r="M73" s="57">
        <f t="shared" si="31"/>
        <v>-0.46297236363636363</v>
      </c>
      <c r="R73" s="53"/>
      <c r="S73" s="53"/>
      <c r="T73" s="53"/>
      <c r="U73" s="53"/>
      <c r="V73" s="53"/>
    </row>
    <row r="74" spans="2:22" s="51" customFormat="1" x14ac:dyDescent="0.2">
      <c r="B74" s="51" t="s">
        <v>180</v>
      </c>
      <c r="C74" s="51" t="s">
        <v>181</v>
      </c>
      <c r="D74" s="56">
        <v>150000</v>
      </c>
      <c r="E74" s="56">
        <v>150000</v>
      </c>
      <c r="F74" s="56">
        <v>0</v>
      </c>
      <c r="G74" s="56">
        <v>5376.45</v>
      </c>
      <c r="H74" s="56">
        <v>0</v>
      </c>
      <c r="I74" s="56">
        <f t="shared" si="27"/>
        <v>5376.45</v>
      </c>
      <c r="J74" s="56">
        <f t="shared" si="28"/>
        <v>144623.54999999999</v>
      </c>
      <c r="K74" s="57">
        <f t="shared" si="29"/>
        <v>0.96415699999999993</v>
      </c>
      <c r="L74" s="57">
        <f t="shared" si="30"/>
        <v>-1</v>
      </c>
      <c r="M74" s="57">
        <f t="shared" si="31"/>
        <v>-0.92831400000000008</v>
      </c>
      <c r="R74" s="53"/>
      <c r="S74" s="53"/>
      <c r="T74" s="53"/>
      <c r="U74" s="53"/>
      <c r="V74" s="53"/>
    </row>
    <row r="75" spans="2:22" s="51" customFormat="1" x14ac:dyDescent="0.2">
      <c r="B75" s="51" t="s">
        <v>184</v>
      </c>
      <c r="C75" s="51" t="s">
        <v>185</v>
      </c>
      <c r="D75" s="56">
        <v>300400</v>
      </c>
      <c r="E75" s="56">
        <v>300400</v>
      </c>
      <c r="F75" s="56">
        <v>0</v>
      </c>
      <c r="G75" s="56">
        <v>65853.56</v>
      </c>
      <c r="H75" s="56">
        <v>96658.29</v>
      </c>
      <c r="I75" s="56">
        <f t="shared" ref="I75:I88" si="37">SUM(G75:H75)</f>
        <v>162511.84999999998</v>
      </c>
      <c r="J75" s="56">
        <f t="shared" ref="J75:J88" si="38">E75-I75</f>
        <v>137888.15000000002</v>
      </c>
      <c r="K75" s="57">
        <f t="shared" ref="K75:K88" si="39">IF(E75=0,"NA",J75/E75)</f>
        <v>0.45901514647137159</v>
      </c>
      <c r="L75" s="57">
        <f t="shared" ref="L75:L88" si="40">IF(E75=0,"NA",(  ( F75 - (E75/$L$6)) / (E75/$L$6)))</f>
        <v>-1</v>
      </c>
      <c r="M75" s="57">
        <f t="shared" ref="M75:M88" si="41">IF(E75=0,"NA",(  ( G75 - ($M$6*(E75/12))) / ($M$6*(E75/12))))</f>
        <v>-0.56156085219707064</v>
      </c>
      <c r="R75" s="53"/>
      <c r="S75" s="53"/>
      <c r="T75" s="53"/>
      <c r="U75" s="53"/>
      <c r="V75" s="53"/>
    </row>
    <row r="76" spans="2:22" s="51" customFormat="1" x14ac:dyDescent="0.2">
      <c r="B76" s="51" t="s">
        <v>186</v>
      </c>
      <c r="C76" s="51" t="s">
        <v>187</v>
      </c>
      <c r="D76" s="56">
        <v>3580446.32</v>
      </c>
      <c r="E76" s="56">
        <v>3580446.32</v>
      </c>
      <c r="F76" s="56">
        <v>166925.74</v>
      </c>
      <c r="G76" s="56">
        <v>1159473.78</v>
      </c>
      <c r="H76" s="56">
        <v>679106.81</v>
      </c>
      <c r="I76" s="56">
        <f t="shared" si="37"/>
        <v>1838580.59</v>
      </c>
      <c r="J76" s="56">
        <f t="shared" si="38"/>
        <v>1741865.7299999997</v>
      </c>
      <c r="K76" s="57">
        <f t="shared" si="39"/>
        <v>0.48649402178441259</v>
      </c>
      <c r="L76" s="57">
        <f t="shared" si="40"/>
        <v>-0.95337851064333234</v>
      </c>
      <c r="M76" s="57">
        <f t="shared" si="41"/>
        <v>-0.35233003018461678</v>
      </c>
      <c r="R76" s="53"/>
      <c r="S76" s="53"/>
      <c r="T76" s="53"/>
      <c r="U76" s="53"/>
      <c r="V76" s="53"/>
    </row>
    <row r="77" spans="2:22" s="51" customFormat="1" x14ac:dyDescent="0.2">
      <c r="B77" s="51" t="s">
        <v>189</v>
      </c>
      <c r="C77" s="51" t="s">
        <v>190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7"/>
        <v>0</v>
      </c>
      <c r="J77" s="56">
        <f t="shared" si="38"/>
        <v>0</v>
      </c>
      <c r="K77" s="57" t="str">
        <f t="shared" si="39"/>
        <v>NA</v>
      </c>
      <c r="L77" s="57" t="str">
        <f t="shared" si="40"/>
        <v>NA</v>
      </c>
      <c r="M77" s="57" t="str">
        <f t="shared" si="41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193</v>
      </c>
      <c r="C78" s="51" t="s">
        <v>194</v>
      </c>
      <c r="D78" s="56">
        <v>290409</v>
      </c>
      <c r="E78" s="56">
        <v>290409</v>
      </c>
      <c r="F78" s="56">
        <v>0</v>
      </c>
      <c r="G78" s="56">
        <v>140761.51999999999</v>
      </c>
      <c r="H78" s="56">
        <v>0</v>
      </c>
      <c r="I78" s="56">
        <f t="shared" si="37"/>
        <v>140761.51999999999</v>
      </c>
      <c r="J78" s="56">
        <f t="shared" si="38"/>
        <v>149647.48000000001</v>
      </c>
      <c r="K78" s="57">
        <f t="shared" si="39"/>
        <v>0.51529904376241786</v>
      </c>
      <c r="L78" s="57">
        <f t="shared" si="40"/>
        <v>-1</v>
      </c>
      <c r="M78" s="57">
        <f t="shared" si="41"/>
        <v>-3.0598087524835733E-2</v>
      </c>
      <c r="R78" s="53"/>
      <c r="S78" s="53"/>
      <c r="T78" s="53"/>
      <c r="U78" s="53"/>
      <c r="V78" s="53"/>
    </row>
    <row r="79" spans="2:22" s="51" customFormat="1" x14ac:dyDescent="0.2">
      <c r="B79" s="51" t="s">
        <v>197</v>
      </c>
      <c r="C79" s="51" t="s">
        <v>198</v>
      </c>
      <c r="D79" s="56">
        <v>125000</v>
      </c>
      <c r="E79" s="56">
        <v>125000</v>
      </c>
      <c r="F79" s="56">
        <v>2906.85</v>
      </c>
      <c r="G79" s="56">
        <v>71213.899999999994</v>
      </c>
      <c r="H79" s="56">
        <v>5375</v>
      </c>
      <c r="I79" s="56">
        <f t="shared" si="37"/>
        <v>76588.899999999994</v>
      </c>
      <c r="J79" s="56">
        <f t="shared" si="38"/>
        <v>48411.100000000006</v>
      </c>
      <c r="K79" s="57">
        <f t="shared" si="39"/>
        <v>0.38728880000000004</v>
      </c>
      <c r="L79" s="57">
        <f t="shared" si="40"/>
        <v>-0.97674519999999998</v>
      </c>
      <c r="M79" s="57">
        <f t="shared" si="41"/>
        <v>0.13942239999999992</v>
      </c>
      <c r="R79" s="53"/>
      <c r="S79" s="53"/>
      <c r="T79" s="53"/>
      <c r="U79" s="53"/>
      <c r="V79" s="53"/>
    </row>
    <row r="80" spans="2:22" s="51" customFormat="1" x14ac:dyDescent="0.2">
      <c r="B80" s="51" t="s">
        <v>459</v>
      </c>
      <c r="C80" s="51" t="s">
        <v>460</v>
      </c>
      <c r="D80" s="56">
        <v>25150230.050000001</v>
      </c>
      <c r="E80" s="56">
        <v>25150230.050000001</v>
      </c>
      <c r="F80" s="56">
        <v>1525322.63</v>
      </c>
      <c r="G80" s="56">
        <v>11839175.900000002</v>
      </c>
      <c r="H80" s="56">
        <v>7091276.3100000005</v>
      </c>
      <c r="I80" s="56">
        <f t="shared" si="37"/>
        <v>18930452.210000001</v>
      </c>
      <c r="J80" s="56">
        <f t="shared" si="38"/>
        <v>6219777.8399999999</v>
      </c>
      <c r="K80" s="57">
        <f t="shared" si="39"/>
        <v>0.24730500785220449</v>
      </c>
      <c r="L80" s="57">
        <f t="shared" si="40"/>
        <v>-0.93935154362534357</v>
      </c>
      <c r="M80" s="57">
        <f t="shared" si="41"/>
        <v>-5.8523450762630151E-2</v>
      </c>
      <c r="R80" s="53"/>
      <c r="S80" s="53"/>
      <c r="T80" s="53"/>
      <c r="U80" s="53"/>
      <c r="V80" s="53"/>
    </row>
    <row r="81" spans="1:23" s="51" customFormat="1" x14ac:dyDescent="0.2">
      <c r="B81" s="51" t="s">
        <v>461</v>
      </c>
      <c r="C81" s="51" t="s">
        <v>462</v>
      </c>
      <c r="D81" s="56">
        <v>4628750</v>
      </c>
      <c r="E81" s="56">
        <v>4628750</v>
      </c>
      <c r="F81" s="56">
        <v>48699.8</v>
      </c>
      <c r="G81" s="56">
        <v>3864003.1799999992</v>
      </c>
      <c r="H81" s="56">
        <v>390494.24</v>
      </c>
      <c r="I81" s="56">
        <f t="shared" si="37"/>
        <v>4254497.419999999</v>
      </c>
      <c r="J81" s="56">
        <f t="shared" si="38"/>
        <v>374252.58000000101</v>
      </c>
      <c r="K81" s="57">
        <f t="shared" si="39"/>
        <v>8.0853919524709911E-2</v>
      </c>
      <c r="L81" s="57">
        <f t="shared" si="40"/>
        <v>-0.98947884418039433</v>
      </c>
      <c r="M81" s="57">
        <f t="shared" si="41"/>
        <v>0.66956659141236807</v>
      </c>
      <c r="R81" s="53"/>
      <c r="S81" s="53"/>
      <c r="T81" s="53"/>
      <c r="U81" s="53"/>
      <c r="V81" s="53"/>
    </row>
    <row r="82" spans="1:23" s="51" customFormat="1" x14ac:dyDescent="0.2">
      <c r="B82" s="51" t="s">
        <v>205</v>
      </c>
      <c r="C82" s="51" t="s">
        <v>206</v>
      </c>
      <c r="D82" s="56">
        <v>4000</v>
      </c>
      <c r="E82" s="56">
        <v>4000</v>
      </c>
      <c r="F82" s="56">
        <v>0</v>
      </c>
      <c r="G82" s="56">
        <v>0</v>
      </c>
      <c r="H82" s="56">
        <v>0</v>
      </c>
      <c r="I82" s="56">
        <f t="shared" si="37"/>
        <v>0</v>
      </c>
      <c r="J82" s="56">
        <f t="shared" si="38"/>
        <v>4000</v>
      </c>
      <c r="K82" s="57">
        <f t="shared" si="39"/>
        <v>1</v>
      </c>
      <c r="L82" s="57">
        <f t="shared" si="40"/>
        <v>-1</v>
      </c>
      <c r="M82" s="57">
        <f t="shared" si="41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211</v>
      </c>
      <c r="C83" s="51" t="s">
        <v>212</v>
      </c>
      <c r="D83" s="56">
        <v>1250000</v>
      </c>
      <c r="E83" s="56">
        <v>1250000</v>
      </c>
      <c r="F83" s="56">
        <v>0</v>
      </c>
      <c r="G83" s="56">
        <v>17390.25</v>
      </c>
      <c r="H83" s="56">
        <v>13990.3</v>
      </c>
      <c r="I83" s="56">
        <f t="shared" si="37"/>
        <v>31380.55</v>
      </c>
      <c r="J83" s="56">
        <f t="shared" si="38"/>
        <v>1218619.45</v>
      </c>
      <c r="K83" s="57">
        <f t="shared" si="39"/>
        <v>0.97489555999999999</v>
      </c>
      <c r="L83" s="57">
        <f t="shared" si="40"/>
        <v>-1</v>
      </c>
      <c r="M83" s="57">
        <f t="shared" si="41"/>
        <v>-0.97217560000000003</v>
      </c>
      <c r="R83" s="53"/>
      <c r="S83" s="53"/>
      <c r="T83" s="53"/>
      <c r="U83" s="53"/>
      <c r="V83" s="53"/>
    </row>
    <row r="84" spans="1:23" s="51" customFormat="1" x14ac:dyDescent="0.2">
      <c r="B84" s="51" t="s">
        <v>215</v>
      </c>
      <c r="C84" s="51" t="s">
        <v>216</v>
      </c>
      <c r="D84" s="56">
        <v>25000</v>
      </c>
      <c r="E84" s="56">
        <v>25000</v>
      </c>
      <c r="F84" s="56">
        <v>0</v>
      </c>
      <c r="G84" s="56">
        <v>350</v>
      </c>
      <c r="H84" s="56">
        <v>0</v>
      </c>
      <c r="I84" s="56">
        <f t="shared" si="37"/>
        <v>350</v>
      </c>
      <c r="J84" s="56">
        <f t="shared" si="38"/>
        <v>24650</v>
      </c>
      <c r="K84" s="57">
        <f t="shared" si="39"/>
        <v>0.98599999999999999</v>
      </c>
      <c r="L84" s="57">
        <f t="shared" si="40"/>
        <v>-1</v>
      </c>
      <c r="M84" s="57">
        <f t="shared" si="41"/>
        <v>-0.97199999999999998</v>
      </c>
      <c r="R84" s="53"/>
      <c r="S84" s="53"/>
      <c r="T84" s="53"/>
      <c r="U84" s="53"/>
      <c r="V84" s="53"/>
    </row>
    <row r="85" spans="1:23" s="51" customFormat="1" x14ac:dyDescent="0.2">
      <c r="B85" s="51" t="s">
        <v>454</v>
      </c>
      <c r="C85" s="51" t="s">
        <v>455</v>
      </c>
      <c r="D85" s="56">
        <v>596000</v>
      </c>
      <c r="E85" s="56">
        <v>596000</v>
      </c>
      <c r="F85" s="56">
        <v>0</v>
      </c>
      <c r="G85" s="56">
        <v>0</v>
      </c>
      <c r="H85" s="56">
        <v>0</v>
      </c>
      <c r="I85" s="56">
        <f t="shared" si="37"/>
        <v>0</v>
      </c>
      <c r="J85" s="56">
        <f t="shared" si="38"/>
        <v>596000</v>
      </c>
      <c r="K85" s="57">
        <f t="shared" si="39"/>
        <v>1</v>
      </c>
      <c r="L85" s="57">
        <f t="shared" si="40"/>
        <v>-1</v>
      </c>
      <c r="M85" s="57">
        <f t="shared" si="41"/>
        <v>-1</v>
      </c>
      <c r="R85" s="53"/>
      <c r="S85" s="53"/>
      <c r="T85" s="53"/>
      <c r="U85" s="53"/>
      <c r="V85" s="53"/>
    </row>
    <row r="86" spans="1:23" s="51" customFormat="1" x14ac:dyDescent="0.2">
      <c r="A86" s="63" t="s">
        <v>392</v>
      </c>
      <c r="B86" s="63"/>
      <c r="C86" s="63"/>
      <c r="D86" s="64">
        <v>75651773.570000008</v>
      </c>
      <c r="E86" s="64">
        <v>75651773.570000008</v>
      </c>
      <c r="F86" s="64">
        <v>4166156.1100000008</v>
      </c>
      <c r="G86" s="64">
        <v>27370989.949999996</v>
      </c>
      <c r="H86" s="64">
        <v>8384112.6400000006</v>
      </c>
      <c r="I86" s="64">
        <f t="shared" si="37"/>
        <v>35755102.589999996</v>
      </c>
      <c r="J86" s="64">
        <f t="shared" si="38"/>
        <v>39896670.980000012</v>
      </c>
      <c r="K86" s="65">
        <f t="shared" si="39"/>
        <v>0.5273725796141967</v>
      </c>
      <c r="L86" s="65">
        <f t="shared" si="40"/>
        <v>-0.94492982895972577</v>
      </c>
      <c r="M86" s="65">
        <f t="shared" si="41"/>
        <v>-0.27639528702724125</v>
      </c>
      <c r="R86" s="53"/>
      <c r="S86" s="53"/>
      <c r="T86" s="53"/>
      <c r="U86" s="53"/>
      <c r="V86" s="53"/>
    </row>
    <row r="87" spans="1:23" s="51" customFormat="1" x14ac:dyDescent="0.2">
      <c r="A87" s="51" t="s">
        <v>32</v>
      </c>
      <c r="B87" s="51" t="s">
        <v>33</v>
      </c>
      <c r="C87" s="51" t="s">
        <v>34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37"/>
        <v>0</v>
      </c>
      <c r="J87" s="56">
        <f t="shared" si="38"/>
        <v>0</v>
      </c>
      <c r="K87" s="57" t="str">
        <f t="shared" si="39"/>
        <v>NA</v>
      </c>
      <c r="L87" s="57" t="str">
        <f t="shared" si="40"/>
        <v>NA</v>
      </c>
      <c r="M87" s="57" t="str">
        <f t="shared" si="41"/>
        <v>NA</v>
      </c>
      <c r="R87" s="53"/>
      <c r="S87" s="53"/>
      <c r="T87" s="53"/>
      <c r="U87" s="53"/>
      <c r="V87" s="53"/>
    </row>
    <row r="88" spans="1:23" s="51" customFormat="1" x14ac:dyDescent="0.2">
      <c r="A88" s="63" t="s">
        <v>35</v>
      </c>
      <c r="B88" s="63"/>
      <c r="C88" s="63"/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f t="shared" si="37"/>
        <v>0</v>
      </c>
      <c r="J88" s="64">
        <f t="shared" si="38"/>
        <v>0</v>
      </c>
      <c r="K88" s="65" t="str">
        <f t="shared" si="39"/>
        <v>NA</v>
      </c>
      <c r="L88" s="65" t="str">
        <f t="shared" si="40"/>
        <v>NA</v>
      </c>
      <c r="M88" s="65" t="str">
        <f t="shared" si="41"/>
        <v>NA</v>
      </c>
      <c r="R88" s="53"/>
      <c r="S88" s="53"/>
      <c r="T88" s="53"/>
      <c r="U88" s="53"/>
      <c r="V88" s="53"/>
    </row>
    <row r="89" spans="1:23" s="17" customFormat="1" x14ac:dyDescent="0.2">
      <c r="A89" s="23"/>
      <c r="B89" s="23"/>
      <c r="C89" s="23"/>
      <c r="D89" s="18"/>
      <c r="E89" s="18"/>
      <c r="F89" s="18"/>
      <c r="G89" s="18"/>
      <c r="H89" s="18"/>
      <c r="I89" s="18"/>
      <c r="J89" s="18"/>
      <c r="K89" s="37"/>
      <c r="L89" s="37"/>
      <c r="M89" s="37"/>
    </row>
    <row r="90" spans="1:23" s="17" customFormat="1" ht="15.75" x14ac:dyDescent="0.25">
      <c r="A90" s="25" t="s">
        <v>11</v>
      </c>
      <c r="B90" s="32"/>
      <c r="C90" s="25"/>
      <c r="D90" s="6">
        <f>+D49+D54+D56+D86+D88</f>
        <v>75651773.570000008</v>
      </c>
      <c r="E90" s="6">
        <f t="shared" ref="E90:J90" si="42">+E49+E54+E56+E86+E88</f>
        <v>75651773.570000008</v>
      </c>
      <c r="F90" s="6">
        <f t="shared" si="42"/>
        <v>4166156.1100000008</v>
      </c>
      <c r="G90" s="6">
        <f t="shared" si="42"/>
        <v>27370989.949999996</v>
      </c>
      <c r="H90" s="6">
        <f t="shared" si="42"/>
        <v>8384112.6400000006</v>
      </c>
      <c r="I90" s="6">
        <f t="shared" si="42"/>
        <v>35755102.589999996</v>
      </c>
      <c r="J90" s="6">
        <f t="shared" si="42"/>
        <v>39896670.980000012</v>
      </c>
      <c r="K90" s="38">
        <f t="shared" si="21"/>
        <v>0.5273725796141967</v>
      </c>
      <c r="L90" s="38">
        <f>IF(E90=0,"NA",(  ( F90 - (E90/$L$6)) / (E90/$L$6)))</f>
        <v>-0.94492982895972577</v>
      </c>
      <c r="M90" s="38">
        <f>IF(E90=0,"NA",(  ( G90 - ($M$6*(E90/12))) / ($M$6*(E90/12))))</f>
        <v>-0.27639528702724125</v>
      </c>
      <c r="O90" s="10"/>
      <c r="P90" s="10"/>
      <c r="Q90" s="10"/>
      <c r="R90" s="10"/>
      <c r="S90" s="10"/>
      <c r="T90" s="10"/>
      <c r="U90" s="10"/>
      <c r="V90" s="10"/>
      <c r="W90" s="10"/>
    </row>
    <row r="92" spans="1:23" ht="15" x14ac:dyDescent="0.2">
      <c r="A92" s="35"/>
    </row>
    <row r="94" spans="1:23" x14ac:dyDescent="0.2">
      <c r="K94" s="5"/>
    </row>
    <row r="95" spans="1:23" x14ac:dyDescent="0.2">
      <c r="K95" s="5"/>
    </row>
    <row r="97" spans="4:11" x14ac:dyDescent="0.2">
      <c r="D97" s="34"/>
      <c r="E97" s="21"/>
      <c r="K97" s="5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D99" s="34"/>
      <c r="E99" s="34"/>
      <c r="F99" s="34"/>
      <c r="G99" s="34"/>
      <c r="H99" s="34"/>
      <c r="I99" s="34"/>
      <c r="J99" s="34"/>
      <c r="K99" s="34"/>
    </row>
    <row r="100" spans="4:11" x14ac:dyDescent="0.2">
      <c r="K100" s="5"/>
    </row>
    <row r="101" spans="4:11" x14ac:dyDescent="0.2">
      <c r="K101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2024-01-10T17:59:18Z</cp:lastPrinted>
  <dcterms:created xsi:type="dcterms:W3CDTF">2020-04-20T19:14:57Z</dcterms:created>
  <dcterms:modified xsi:type="dcterms:W3CDTF">2024-01-10T18:00:21Z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