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FINANCE\BOARD FINANCIAL REPORTS\~WorkFolder\2024_01\"/>
    </mc:Choice>
  </mc:AlternateContent>
  <bookViews>
    <workbookView xWindow="600" yWindow="525" windowWidth="28140" windowHeight="12015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PROJECTS'!$A$7:$M$98</definedName>
    <definedName name="_xlnm._FilterDatabase" localSheetId="2" hidden="1">'DEBT SERVICE'!$A$7:$M$20</definedName>
    <definedName name="_xlnm._FilterDatabase" localSheetId="0" hidden="1">'GENERAL FUND'!$A$7:$M$517</definedName>
    <definedName name="_xlnm._FilterDatabase" localSheetId="4" hidden="1">'SCHOOL NUTRITION'!$A$7:$M$88</definedName>
    <definedName name="_xlnm._FilterDatabase" localSheetId="1" hidden="1">'SPECIAL REVENUE'!$A$7:$M$488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52511"/>
</workbook>
</file>

<file path=xl/calcChain.xml><?xml version="1.0" encoding="utf-8"?>
<calcChain xmlns="http://schemas.openxmlformats.org/spreadsheetml/2006/main">
  <c r="E517" i="1" l="1"/>
  <c r="F517" i="1"/>
  <c r="G517" i="1"/>
  <c r="H517" i="1"/>
  <c r="D517" i="1"/>
  <c r="E40" i="1"/>
  <c r="F40" i="1"/>
  <c r="G40" i="1"/>
  <c r="H40" i="1"/>
  <c r="D40" i="1"/>
  <c r="E488" i="2"/>
  <c r="F488" i="2"/>
  <c r="G488" i="2"/>
  <c r="H488" i="2"/>
  <c r="D488" i="2"/>
  <c r="E41" i="2"/>
  <c r="F41" i="2"/>
  <c r="G41" i="2"/>
  <c r="H41" i="2"/>
  <c r="D41" i="2"/>
  <c r="E100" i="4"/>
  <c r="F100" i="4"/>
  <c r="G100" i="4"/>
  <c r="H100" i="4"/>
  <c r="D100" i="4"/>
  <c r="E25" i="4"/>
  <c r="F25" i="4"/>
  <c r="G25" i="4"/>
  <c r="H25" i="4"/>
  <c r="D25" i="4"/>
  <c r="E90" i="5"/>
  <c r="F90" i="5"/>
  <c r="G90" i="5"/>
  <c r="H90" i="5"/>
  <c r="D90" i="5"/>
  <c r="E44" i="5"/>
  <c r="F44" i="5"/>
  <c r="G44" i="5"/>
  <c r="H44" i="5"/>
  <c r="D44" i="5"/>
  <c r="I98" i="4" l="1"/>
  <c r="J98" i="4" s="1"/>
  <c r="K98" i="4" s="1"/>
  <c r="I97" i="4"/>
  <c r="J97" i="4" s="1"/>
  <c r="K97" i="4" s="1"/>
  <c r="M96" i="4"/>
  <c r="L96" i="4"/>
  <c r="K96" i="4"/>
  <c r="I96" i="4"/>
  <c r="J96" i="4" s="1"/>
  <c r="M95" i="4"/>
  <c r="L95" i="4"/>
  <c r="K95" i="4"/>
  <c r="I95" i="4"/>
  <c r="J95" i="4" s="1"/>
  <c r="I94" i="4"/>
  <c r="J94" i="4" s="1"/>
  <c r="K94" i="4" s="1"/>
  <c r="I93" i="4"/>
  <c r="J93" i="4" s="1"/>
  <c r="K93" i="4" s="1"/>
  <c r="I92" i="4"/>
  <c r="J92" i="4" s="1"/>
  <c r="K92" i="4" s="1"/>
  <c r="M91" i="4"/>
  <c r="L91" i="4"/>
  <c r="K91" i="4"/>
  <c r="I91" i="4"/>
  <c r="J91" i="4" s="1"/>
  <c r="M90" i="4"/>
  <c r="L90" i="4"/>
  <c r="K90" i="4"/>
  <c r="I90" i="4"/>
  <c r="J90" i="4" s="1"/>
  <c r="I89" i="4"/>
  <c r="J89" i="4" s="1"/>
  <c r="K89" i="4" s="1"/>
  <c r="I88" i="4"/>
  <c r="J88" i="4" s="1"/>
  <c r="K88" i="4" s="1"/>
  <c r="I87" i="4"/>
  <c r="J87" i="4" s="1"/>
  <c r="K87" i="4" s="1"/>
  <c r="I86" i="4"/>
  <c r="J86" i="4" s="1"/>
  <c r="K86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M12" i="4"/>
  <c r="L12" i="4"/>
  <c r="K12" i="4"/>
  <c r="I12" i="4"/>
  <c r="J12" i="4" s="1"/>
  <c r="M11" i="4"/>
  <c r="L11" i="4"/>
  <c r="K11" i="4"/>
  <c r="I11" i="4"/>
  <c r="J11" i="4" s="1"/>
  <c r="I10" i="4"/>
  <c r="J10" i="4" s="1"/>
  <c r="K10" i="4" s="1"/>
  <c r="I250" i="2"/>
  <c r="J250" i="2" s="1"/>
  <c r="K250" i="2" s="1"/>
  <c r="M249" i="2"/>
  <c r="L249" i="2"/>
  <c r="K249" i="2"/>
  <c r="I249" i="2"/>
  <c r="J249" i="2" s="1"/>
  <c r="I248" i="2"/>
  <c r="J248" i="2" s="1"/>
  <c r="K248" i="2" s="1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M243" i="2"/>
  <c r="L243" i="2"/>
  <c r="K243" i="2"/>
  <c r="I243" i="2"/>
  <c r="J243" i="2" s="1"/>
  <c r="M242" i="2"/>
  <c r="L242" i="2"/>
  <c r="K242" i="2"/>
  <c r="I242" i="2"/>
  <c r="J242" i="2" s="1"/>
  <c r="I241" i="2"/>
  <c r="J241" i="2" s="1"/>
  <c r="K241" i="2" s="1"/>
  <c r="I240" i="2"/>
  <c r="J240" i="2" s="1"/>
  <c r="K240" i="2" s="1"/>
  <c r="I239" i="2"/>
  <c r="J239" i="2" s="1"/>
  <c r="K239" i="2" s="1"/>
  <c r="M238" i="2"/>
  <c r="L238" i="2"/>
  <c r="K238" i="2"/>
  <c r="I238" i="2"/>
  <c r="J238" i="2" s="1"/>
  <c r="I237" i="2"/>
  <c r="J237" i="2" s="1"/>
  <c r="K237" i="2" s="1"/>
  <c r="M236" i="2"/>
  <c r="L236" i="2"/>
  <c r="K236" i="2"/>
  <c r="I236" i="2"/>
  <c r="J236" i="2" s="1"/>
  <c r="I235" i="2"/>
  <c r="J235" i="2" s="1"/>
  <c r="K235" i="2" s="1"/>
  <c r="I234" i="2"/>
  <c r="J234" i="2" s="1"/>
  <c r="K234" i="2" s="1"/>
  <c r="I233" i="2"/>
  <c r="J233" i="2" s="1"/>
  <c r="K233" i="2" s="1"/>
  <c r="M232" i="2"/>
  <c r="L232" i="2"/>
  <c r="K232" i="2"/>
  <c r="I232" i="2"/>
  <c r="J232" i="2" s="1"/>
  <c r="M231" i="2"/>
  <c r="L231" i="2"/>
  <c r="K231" i="2"/>
  <c r="I231" i="2"/>
  <c r="J231" i="2" s="1"/>
  <c r="M230" i="2"/>
  <c r="L230" i="2"/>
  <c r="K230" i="2"/>
  <c r="I230" i="2"/>
  <c r="J230" i="2" s="1"/>
  <c r="I229" i="2"/>
  <c r="J229" i="2" s="1"/>
  <c r="K229" i="2" s="1"/>
  <c r="M228" i="2"/>
  <c r="L228" i="2"/>
  <c r="K228" i="2"/>
  <c r="I228" i="2"/>
  <c r="J228" i="2" s="1"/>
  <c r="I227" i="2"/>
  <c r="J227" i="2" s="1"/>
  <c r="K227" i="2" s="1"/>
  <c r="M226" i="2"/>
  <c r="L226" i="2"/>
  <c r="K226" i="2"/>
  <c r="I226" i="2"/>
  <c r="J226" i="2" s="1"/>
  <c r="I225" i="2"/>
  <c r="J225" i="2" s="1"/>
  <c r="K225" i="2" s="1"/>
  <c r="I224" i="2"/>
  <c r="J224" i="2" s="1"/>
  <c r="K224" i="2" s="1"/>
  <c r="I223" i="2"/>
  <c r="J223" i="2" s="1"/>
  <c r="K223" i="2" s="1"/>
  <c r="I222" i="2"/>
  <c r="J222" i="2" s="1"/>
  <c r="K222" i="2" s="1"/>
  <c r="I221" i="2"/>
  <c r="J221" i="2" s="1"/>
  <c r="K221" i="2" s="1"/>
  <c r="M220" i="2"/>
  <c r="L220" i="2"/>
  <c r="K220" i="2"/>
  <c r="I220" i="2"/>
  <c r="J220" i="2" s="1"/>
  <c r="M219" i="2"/>
  <c r="L219" i="2"/>
  <c r="K219" i="2"/>
  <c r="I219" i="2"/>
  <c r="J219" i="2" s="1"/>
  <c r="I218" i="2"/>
  <c r="J218" i="2" s="1"/>
  <c r="K218" i="2" s="1"/>
  <c r="M217" i="2"/>
  <c r="L217" i="2"/>
  <c r="K217" i="2"/>
  <c r="I217" i="2"/>
  <c r="J217" i="2" s="1"/>
  <c r="M216" i="2"/>
  <c r="L216" i="2"/>
  <c r="K216" i="2"/>
  <c r="I216" i="2"/>
  <c r="J216" i="2" s="1"/>
  <c r="I215" i="2"/>
  <c r="J215" i="2" s="1"/>
  <c r="K215" i="2" s="1"/>
  <c r="I214" i="2"/>
  <c r="J214" i="2" s="1"/>
  <c r="K214" i="2" s="1"/>
  <c r="I213" i="2"/>
  <c r="J213" i="2" s="1"/>
  <c r="K213" i="2" s="1"/>
  <c r="I212" i="2"/>
  <c r="J212" i="2" s="1"/>
  <c r="K212" i="2" s="1"/>
  <c r="M211" i="2"/>
  <c r="L211" i="2"/>
  <c r="K211" i="2"/>
  <c r="I211" i="2"/>
  <c r="J211" i="2" s="1"/>
  <c r="I210" i="2"/>
  <c r="J210" i="2" s="1"/>
  <c r="K210" i="2" s="1"/>
  <c r="I209" i="2"/>
  <c r="J209" i="2" s="1"/>
  <c r="K209" i="2" s="1"/>
  <c r="M208" i="2"/>
  <c r="L208" i="2"/>
  <c r="K208" i="2"/>
  <c r="I208" i="2"/>
  <c r="J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M201" i="2"/>
  <c r="L201" i="2"/>
  <c r="K201" i="2"/>
  <c r="I201" i="2"/>
  <c r="J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M195" i="2"/>
  <c r="L195" i="2"/>
  <c r="K195" i="2"/>
  <c r="I195" i="2"/>
  <c r="J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M188" i="2"/>
  <c r="L188" i="2"/>
  <c r="K188" i="2"/>
  <c r="I188" i="2"/>
  <c r="J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M183" i="2"/>
  <c r="L183" i="2"/>
  <c r="K183" i="2"/>
  <c r="I183" i="2"/>
  <c r="J183" i="2" s="1"/>
  <c r="I182" i="2"/>
  <c r="J182" i="2" s="1"/>
  <c r="K182" i="2" s="1"/>
  <c r="I181" i="2"/>
  <c r="J181" i="2" s="1"/>
  <c r="K181" i="2" s="1"/>
  <c r="I180" i="2"/>
  <c r="J180" i="2" s="1"/>
  <c r="K180" i="2" s="1"/>
  <c r="M179" i="2"/>
  <c r="L179" i="2"/>
  <c r="K179" i="2"/>
  <c r="I179" i="2"/>
  <c r="J179" i="2" s="1"/>
  <c r="I178" i="2"/>
  <c r="J178" i="2" s="1"/>
  <c r="K178" i="2" s="1"/>
  <c r="I177" i="2"/>
  <c r="J177" i="2" s="1"/>
  <c r="K177" i="2" s="1"/>
  <c r="I176" i="2"/>
  <c r="J176" i="2" s="1"/>
  <c r="K176" i="2" s="1"/>
  <c r="K175" i="2"/>
  <c r="I175" i="2"/>
  <c r="J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M169" i="2"/>
  <c r="L169" i="2"/>
  <c r="K169" i="2"/>
  <c r="I169" i="2"/>
  <c r="J169" i="2" s="1"/>
  <c r="M168" i="2"/>
  <c r="L168" i="2"/>
  <c r="K168" i="2"/>
  <c r="I168" i="2"/>
  <c r="J168" i="2" s="1"/>
  <c r="I167" i="2"/>
  <c r="J167" i="2" s="1"/>
  <c r="K167" i="2" s="1"/>
  <c r="M166" i="2"/>
  <c r="L166" i="2"/>
  <c r="K166" i="2"/>
  <c r="I166" i="2"/>
  <c r="J166" i="2" s="1"/>
  <c r="M165" i="2"/>
  <c r="L165" i="2"/>
  <c r="K165" i="2"/>
  <c r="I165" i="2"/>
  <c r="J165" i="2" s="1"/>
  <c r="I164" i="2"/>
  <c r="J164" i="2" s="1"/>
  <c r="K164" i="2" s="1"/>
  <c r="I163" i="2"/>
  <c r="J163" i="2" s="1"/>
  <c r="K163" i="2" s="1"/>
  <c r="I162" i="2"/>
  <c r="J162" i="2" s="1"/>
  <c r="K162" i="2" s="1"/>
  <c r="M161" i="2"/>
  <c r="L161" i="2"/>
  <c r="K161" i="2"/>
  <c r="I161" i="2"/>
  <c r="J161" i="2" s="1"/>
  <c r="I160" i="2"/>
  <c r="J160" i="2" s="1"/>
  <c r="K160" i="2" s="1"/>
  <c r="I159" i="2"/>
  <c r="J159" i="2" s="1"/>
  <c r="K159" i="2" s="1"/>
  <c r="M158" i="2"/>
  <c r="L158" i="2"/>
  <c r="K158" i="2"/>
  <c r="I158" i="2"/>
  <c r="J158" i="2" s="1"/>
  <c r="I157" i="2"/>
  <c r="J157" i="2" s="1"/>
  <c r="K157" i="2" s="1"/>
  <c r="I156" i="2"/>
  <c r="J156" i="2" s="1"/>
  <c r="K156" i="2" s="1"/>
  <c r="I155" i="2"/>
  <c r="J155" i="2" s="1"/>
  <c r="K155" i="2" s="1"/>
  <c r="M154" i="2"/>
  <c r="L154" i="2"/>
  <c r="K154" i="2"/>
  <c r="I154" i="2"/>
  <c r="J154" i="2" s="1"/>
  <c r="I153" i="2"/>
  <c r="J153" i="2" s="1"/>
  <c r="K153" i="2" s="1"/>
  <c r="I152" i="2"/>
  <c r="J152" i="2" s="1"/>
  <c r="K152" i="2" s="1"/>
  <c r="I151" i="2"/>
  <c r="J151" i="2" s="1"/>
  <c r="K151" i="2" s="1"/>
  <c r="M29" i="2"/>
  <c r="L29" i="2"/>
  <c r="K29" i="2"/>
  <c r="I29" i="2"/>
  <c r="J29" i="2" s="1"/>
  <c r="I28" i="2"/>
  <c r="J28" i="2" s="1"/>
  <c r="K28" i="2" s="1"/>
  <c r="I27" i="2"/>
  <c r="J27" i="2" s="1"/>
  <c r="K27" i="2" s="1"/>
  <c r="M26" i="2"/>
  <c r="L26" i="2"/>
  <c r="K26" i="2"/>
  <c r="I26" i="2"/>
  <c r="J26" i="2" s="1"/>
  <c r="M25" i="2"/>
  <c r="L25" i="2"/>
  <c r="K25" i="2"/>
  <c r="I25" i="2"/>
  <c r="J25" i="2" s="1"/>
  <c r="I24" i="2"/>
  <c r="I23" i="2"/>
  <c r="J23" i="2" s="1"/>
  <c r="K23" i="2" s="1"/>
  <c r="I22" i="2"/>
  <c r="J22" i="2" s="1"/>
  <c r="K22" i="2" s="1"/>
  <c r="M21" i="2"/>
  <c r="L21" i="2"/>
  <c r="K21" i="2"/>
  <c r="I21" i="2"/>
  <c r="J21" i="2" s="1"/>
  <c r="I20" i="2"/>
  <c r="J20" i="2" s="1"/>
  <c r="K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I15" i="2"/>
  <c r="J15" i="2" s="1"/>
  <c r="K15" i="2" s="1"/>
  <c r="M14" i="2"/>
  <c r="L14" i="2"/>
  <c r="K14" i="2"/>
  <c r="I14" i="2"/>
  <c r="J14" i="2" s="1"/>
  <c r="M13" i="2"/>
  <c r="L13" i="2"/>
  <c r="K13" i="2"/>
  <c r="I13" i="2"/>
  <c r="J13" i="2" s="1"/>
  <c r="J24" i="2" l="1"/>
  <c r="J13" i="4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K106" i="1"/>
  <c r="I106" i="1"/>
  <c r="J106" i="1" s="1"/>
  <c r="M105" i="1"/>
  <c r="L105" i="1"/>
  <c r="K105" i="1"/>
  <c r="I105" i="1"/>
  <c r="J105" i="1" s="1"/>
  <c r="M104" i="1"/>
  <c r="L104" i="1"/>
  <c r="K104" i="1"/>
  <c r="I104" i="1"/>
  <c r="J104" i="1" s="1"/>
  <c r="M103" i="1"/>
  <c r="L103" i="1"/>
  <c r="I103" i="1"/>
  <c r="M102" i="1"/>
  <c r="L102" i="1"/>
  <c r="I102" i="1"/>
  <c r="J102" i="1" s="1"/>
  <c r="K102" i="1" s="1"/>
  <c r="M101" i="1"/>
  <c r="L101" i="1"/>
  <c r="I101" i="1"/>
  <c r="J101" i="1" s="1"/>
  <c r="K101" i="1" s="1"/>
  <c r="M100" i="1"/>
  <c r="L100" i="1"/>
  <c r="I100" i="1"/>
  <c r="J100" i="1" s="1"/>
  <c r="K100" i="1" s="1"/>
  <c r="M99" i="1"/>
  <c r="L99" i="1"/>
  <c r="I99" i="1"/>
  <c r="J99" i="1" s="1"/>
  <c r="K99" i="1" s="1"/>
  <c r="M98" i="1"/>
  <c r="L98" i="1"/>
  <c r="K98" i="1"/>
  <c r="I98" i="1"/>
  <c r="J98" i="1" s="1"/>
  <c r="M97" i="1"/>
  <c r="L97" i="1"/>
  <c r="K97" i="1"/>
  <c r="I97" i="1"/>
  <c r="J97" i="1" s="1"/>
  <c r="M96" i="1"/>
  <c r="L96" i="1"/>
  <c r="I96" i="1"/>
  <c r="J96" i="1" s="1"/>
  <c r="K96" i="1" s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K93" i="1"/>
  <c r="I93" i="1"/>
  <c r="J93" i="1" s="1"/>
  <c r="M92" i="1"/>
  <c r="L92" i="1"/>
  <c r="I92" i="1"/>
  <c r="J92" i="1" s="1"/>
  <c r="K92" i="1" s="1"/>
  <c r="M91" i="1"/>
  <c r="L91" i="1"/>
  <c r="K91" i="1"/>
  <c r="I91" i="1"/>
  <c r="J91" i="1" s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J88" i="1" s="1"/>
  <c r="K88" i="1" s="1"/>
  <c r="M87" i="1"/>
  <c r="L87" i="1"/>
  <c r="K87" i="1"/>
  <c r="I87" i="1"/>
  <c r="J87" i="1" s="1"/>
  <c r="M86" i="1"/>
  <c r="L86" i="1"/>
  <c r="I86" i="1"/>
  <c r="J86" i="1" s="1"/>
  <c r="K86" i="1" s="1"/>
  <c r="M85" i="1"/>
  <c r="L85" i="1"/>
  <c r="K85" i="1"/>
  <c r="I85" i="1"/>
  <c r="J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K81" i="1"/>
  <c r="I81" i="1"/>
  <c r="J81" i="1" s="1"/>
  <c r="M80" i="1"/>
  <c r="L80" i="1"/>
  <c r="K80" i="1"/>
  <c r="I80" i="1"/>
  <c r="J80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M88" i="5"/>
  <c r="L88" i="5"/>
  <c r="K88" i="5"/>
  <c r="I88" i="5"/>
  <c r="J88" i="5" s="1"/>
  <c r="M87" i="5"/>
  <c r="L87" i="5"/>
  <c r="K87" i="5"/>
  <c r="I87" i="5"/>
  <c r="J87" i="5" s="1"/>
  <c r="I86" i="5"/>
  <c r="J86" i="5" s="1"/>
  <c r="K86" i="5" s="1"/>
  <c r="I85" i="5"/>
  <c r="J85" i="5" s="1"/>
  <c r="K85" i="5" s="1"/>
  <c r="I84" i="5"/>
  <c r="J84" i="5" s="1"/>
  <c r="K84" i="5" s="1"/>
  <c r="I83" i="5"/>
  <c r="J83" i="5" s="1"/>
  <c r="K83" i="5" s="1"/>
  <c r="I82" i="5"/>
  <c r="J82" i="5" s="1"/>
  <c r="K82" i="5" s="1"/>
  <c r="I81" i="5"/>
  <c r="J81" i="5" s="1"/>
  <c r="K81" i="5" s="1"/>
  <c r="I80" i="5"/>
  <c r="J80" i="5" s="1"/>
  <c r="K80" i="5" s="1"/>
  <c r="I79" i="5"/>
  <c r="J79" i="5" s="1"/>
  <c r="K79" i="5" s="1"/>
  <c r="I78" i="5"/>
  <c r="J78" i="5" s="1"/>
  <c r="K78" i="5" s="1"/>
  <c r="M77" i="5"/>
  <c r="L77" i="5"/>
  <c r="K77" i="5"/>
  <c r="I77" i="5"/>
  <c r="J77" i="5" s="1"/>
  <c r="I76" i="5"/>
  <c r="J76" i="5" s="1"/>
  <c r="K76" i="5" s="1"/>
  <c r="I75" i="5"/>
  <c r="J75" i="5" s="1"/>
  <c r="K75" i="5" s="1"/>
  <c r="I74" i="5"/>
  <c r="J74" i="5" s="1"/>
  <c r="K74" i="5" s="1"/>
  <c r="I73" i="5"/>
  <c r="J73" i="5" s="1"/>
  <c r="K73" i="5" s="1"/>
  <c r="M37" i="5"/>
  <c r="L37" i="5"/>
  <c r="K37" i="5"/>
  <c r="I37" i="5"/>
  <c r="J37" i="5" s="1"/>
  <c r="M36" i="5"/>
  <c r="L36" i="5"/>
  <c r="K36" i="5"/>
  <c r="I36" i="5"/>
  <c r="J36" i="5" s="1"/>
  <c r="I35" i="5"/>
  <c r="J35" i="5" s="1"/>
  <c r="K35" i="5" s="1"/>
  <c r="M34" i="5"/>
  <c r="L34" i="5"/>
  <c r="K34" i="5"/>
  <c r="I34" i="5"/>
  <c r="J34" i="5" s="1"/>
  <c r="M33" i="5"/>
  <c r="L33" i="5"/>
  <c r="K33" i="5"/>
  <c r="I33" i="5"/>
  <c r="J33" i="5" s="1"/>
  <c r="M32" i="5"/>
  <c r="L32" i="5"/>
  <c r="K32" i="5"/>
  <c r="I32" i="5"/>
  <c r="J32" i="5" s="1"/>
  <c r="I31" i="5"/>
  <c r="J31" i="5" s="1"/>
  <c r="K31" i="5" s="1"/>
  <c r="M30" i="5"/>
  <c r="L30" i="5"/>
  <c r="K30" i="5"/>
  <c r="I30" i="5"/>
  <c r="J30" i="5" s="1"/>
  <c r="M29" i="5"/>
  <c r="L29" i="5"/>
  <c r="K29" i="5"/>
  <c r="I29" i="5"/>
  <c r="J29" i="5" s="1"/>
  <c r="M28" i="5"/>
  <c r="L28" i="5"/>
  <c r="K28" i="5"/>
  <c r="I28" i="5"/>
  <c r="J28" i="5" s="1"/>
  <c r="M27" i="5"/>
  <c r="L27" i="5"/>
  <c r="K27" i="5"/>
  <c r="I27" i="5"/>
  <c r="J27" i="5" s="1"/>
  <c r="J21" i="1" l="1"/>
  <c r="J103" i="1"/>
  <c r="K24" i="2"/>
  <c r="K13" i="4"/>
  <c r="I39" i="5"/>
  <c r="J39" i="5" s="1"/>
  <c r="K39" i="5" s="1"/>
  <c r="I38" i="5"/>
  <c r="J38" i="5" s="1"/>
  <c r="K38" i="5" s="1"/>
  <c r="I26" i="5"/>
  <c r="J26" i="5" s="1"/>
  <c r="K26" i="5" s="1"/>
  <c r="M25" i="5"/>
  <c r="L25" i="5"/>
  <c r="K25" i="5"/>
  <c r="I25" i="5"/>
  <c r="J25" i="5" s="1"/>
  <c r="M24" i="5"/>
  <c r="L24" i="5"/>
  <c r="K24" i="5"/>
  <c r="I24" i="5"/>
  <c r="J24" i="5" s="1"/>
  <c r="M23" i="5"/>
  <c r="L23" i="5"/>
  <c r="K23" i="5"/>
  <c r="I23" i="5"/>
  <c r="J23" i="5" s="1"/>
  <c r="I22" i="5"/>
  <c r="J22" i="5" s="1"/>
  <c r="K22" i="5" s="1"/>
  <c r="M21" i="5"/>
  <c r="L21" i="5"/>
  <c r="K21" i="5"/>
  <c r="I21" i="5"/>
  <c r="J21" i="5" s="1"/>
  <c r="M20" i="5"/>
  <c r="L20" i="5"/>
  <c r="K20" i="5"/>
  <c r="I20" i="5"/>
  <c r="J20" i="5" s="1"/>
  <c r="M19" i="5"/>
  <c r="L19" i="5"/>
  <c r="K19" i="5"/>
  <c r="I19" i="5"/>
  <c r="J19" i="5" s="1"/>
  <c r="M18" i="5"/>
  <c r="L18" i="5"/>
  <c r="K18" i="5"/>
  <c r="I18" i="5"/>
  <c r="J18" i="5" s="1"/>
  <c r="M17" i="5"/>
  <c r="L17" i="5"/>
  <c r="K17" i="5"/>
  <c r="I17" i="5"/>
  <c r="J17" i="5" s="1"/>
  <c r="I16" i="5"/>
  <c r="I15" i="5"/>
  <c r="J15" i="5" s="1"/>
  <c r="K15" i="5" s="1"/>
  <c r="M14" i="5"/>
  <c r="L14" i="5"/>
  <c r="K14" i="5"/>
  <c r="I14" i="5"/>
  <c r="J14" i="5" s="1"/>
  <c r="I79" i="4"/>
  <c r="J79" i="4" s="1"/>
  <c r="K79" i="4" s="1"/>
  <c r="I78" i="4"/>
  <c r="J78" i="4" s="1"/>
  <c r="K78" i="4" s="1"/>
  <c r="I77" i="4"/>
  <c r="J77" i="4" s="1"/>
  <c r="K77" i="4" s="1"/>
  <c r="I76" i="4"/>
  <c r="J76" i="4" s="1"/>
  <c r="K76" i="4" s="1"/>
  <c r="I75" i="4"/>
  <c r="J75" i="4" s="1"/>
  <c r="K75" i="4" s="1"/>
  <c r="I74" i="4"/>
  <c r="J74" i="4" s="1"/>
  <c r="K74" i="4" s="1"/>
  <c r="I73" i="4"/>
  <c r="J73" i="4" s="1"/>
  <c r="K73" i="4" s="1"/>
  <c r="I72" i="4"/>
  <c r="J72" i="4" s="1"/>
  <c r="K72" i="4" s="1"/>
  <c r="I71" i="4"/>
  <c r="J71" i="4" s="1"/>
  <c r="K71" i="4" s="1"/>
  <c r="I70" i="4"/>
  <c r="J70" i="4" s="1"/>
  <c r="K70" i="4" s="1"/>
  <c r="M69" i="4"/>
  <c r="L69" i="4"/>
  <c r="K69" i="4"/>
  <c r="I69" i="4"/>
  <c r="J69" i="4" s="1"/>
  <c r="I68" i="4"/>
  <c r="J68" i="4" s="1"/>
  <c r="K68" i="4" s="1"/>
  <c r="I67" i="4"/>
  <c r="J67" i="4" s="1"/>
  <c r="K67" i="4" s="1"/>
  <c r="I66" i="4"/>
  <c r="J66" i="4" s="1"/>
  <c r="K66" i="4" s="1"/>
  <c r="I65" i="4"/>
  <c r="J65" i="4" s="1"/>
  <c r="K65" i="4" s="1"/>
  <c r="I64" i="4"/>
  <c r="J64" i="4" s="1"/>
  <c r="K64" i="4" s="1"/>
  <c r="M63" i="4"/>
  <c r="L63" i="4"/>
  <c r="K63" i="4"/>
  <c r="I63" i="4"/>
  <c r="J63" i="4" s="1"/>
  <c r="I62" i="4"/>
  <c r="J62" i="4" s="1"/>
  <c r="K62" i="4" s="1"/>
  <c r="I61" i="4"/>
  <c r="J61" i="4" s="1"/>
  <c r="K61" i="4" s="1"/>
  <c r="I60" i="4"/>
  <c r="J60" i="4" s="1"/>
  <c r="K60" i="4" s="1"/>
  <c r="I59" i="4"/>
  <c r="J59" i="4" s="1"/>
  <c r="K59" i="4" s="1"/>
  <c r="I58" i="4"/>
  <c r="J58" i="4" s="1"/>
  <c r="K58" i="4" s="1"/>
  <c r="M57" i="4"/>
  <c r="L57" i="4"/>
  <c r="K57" i="4"/>
  <c r="I57" i="4"/>
  <c r="J57" i="4" s="1"/>
  <c r="I56" i="4"/>
  <c r="J56" i="4" s="1"/>
  <c r="K56" i="4" s="1"/>
  <c r="I351" i="2"/>
  <c r="J351" i="2" s="1"/>
  <c r="K351" i="2" s="1"/>
  <c r="I350" i="2"/>
  <c r="J350" i="2" s="1"/>
  <c r="K350" i="2" s="1"/>
  <c r="I349" i="2"/>
  <c r="J349" i="2" s="1"/>
  <c r="K349" i="2" s="1"/>
  <c r="I348" i="2"/>
  <c r="J348" i="2" s="1"/>
  <c r="K348" i="2" s="1"/>
  <c r="I347" i="2"/>
  <c r="J347" i="2" s="1"/>
  <c r="K347" i="2" s="1"/>
  <c r="I346" i="2"/>
  <c r="J346" i="2" s="1"/>
  <c r="K346" i="2" s="1"/>
  <c r="I345" i="2"/>
  <c r="J345" i="2" s="1"/>
  <c r="K345" i="2" s="1"/>
  <c r="I344" i="2"/>
  <c r="J344" i="2" s="1"/>
  <c r="K344" i="2" s="1"/>
  <c r="I343" i="2"/>
  <c r="J343" i="2" s="1"/>
  <c r="K343" i="2" s="1"/>
  <c r="I342" i="2"/>
  <c r="J342" i="2" s="1"/>
  <c r="K342" i="2" s="1"/>
  <c r="I341" i="2"/>
  <c r="J341" i="2" s="1"/>
  <c r="K341" i="2" s="1"/>
  <c r="I340" i="2"/>
  <c r="J340" i="2" s="1"/>
  <c r="K340" i="2" s="1"/>
  <c r="I339" i="2"/>
  <c r="J339" i="2" s="1"/>
  <c r="K339" i="2" s="1"/>
  <c r="I338" i="2"/>
  <c r="J338" i="2" s="1"/>
  <c r="K338" i="2" s="1"/>
  <c r="I337" i="2"/>
  <c r="J337" i="2" s="1"/>
  <c r="K337" i="2" s="1"/>
  <c r="M336" i="2"/>
  <c r="L336" i="2"/>
  <c r="K336" i="2"/>
  <c r="I336" i="2"/>
  <c r="J336" i="2" s="1"/>
  <c r="I335" i="2"/>
  <c r="J335" i="2" s="1"/>
  <c r="K335" i="2" s="1"/>
  <c r="I334" i="2"/>
  <c r="J334" i="2" s="1"/>
  <c r="K334" i="2" s="1"/>
  <c r="I333" i="2"/>
  <c r="J333" i="2" s="1"/>
  <c r="K333" i="2" s="1"/>
  <c r="I332" i="2"/>
  <c r="J332" i="2" s="1"/>
  <c r="K332" i="2" s="1"/>
  <c r="I331" i="2"/>
  <c r="J331" i="2" s="1"/>
  <c r="K331" i="2" s="1"/>
  <c r="M330" i="2"/>
  <c r="L330" i="2"/>
  <c r="K330" i="2"/>
  <c r="I330" i="2"/>
  <c r="J330" i="2" s="1"/>
  <c r="I329" i="2"/>
  <c r="J329" i="2" s="1"/>
  <c r="K329" i="2" s="1"/>
  <c r="I328" i="2"/>
  <c r="J328" i="2" s="1"/>
  <c r="K328" i="2" s="1"/>
  <c r="I327" i="2"/>
  <c r="J327" i="2" s="1"/>
  <c r="K327" i="2" s="1"/>
  <c r="M326" i="2"/>
  <c r="L326" i="2"/>
  <c r="K326" i="2"/>
  <c r="I326" i="2"/>
  <c r="J326" i="2" s="1"/>
  <c r="I325" i="2"/>
  <c r="J325" i="2" s="1"/>
  <c r="K325" i="2" s="1"/>
  <c r="I324" i="2"/>
  <c r="J324" i="2" s="1"/>
  <c r="K324" i="2" s="1"/>
  <c r="I323" i="2"/>
  <c r="J323" i="2" s="1"/>
  <c r="K323" i="2" s="1"/>
  <c r="I322" i="2"/>
  <c r="J322" i="2" s="1"/>
  <c r="K322" i="2" s="1"/>
  <c r="I321" i="2"/>
  <c r="J321" i="2" s="1"/>
  <c r="K321" i="2" s="1"/>
  <c r="I320" i="2"/>
  <c r="J320" i="2" s="1"/>
  <c r="K320" i="2" s="1"/>
  <c r="I319" i="2"/>
  <c r="J319" i="2" s="1"/>
  <c r="K319" i="2" s="1"/>
  <c r="I318" i="2"/>
  <c r="J318" i="2" s="1"/>
  <c r="K318" i="2" s="1"/>
  <c r="I317" i="2"/>
  <c r="J317" i="2" s="1"/>
  <c r="K317" i="2" s="1"/>
  <c r="I316" i="2"/>
  <c r="J316" i="2" s="1"/>
  <c r="K316" i="2" s="1"/>
  <c r="I315" i="2"/>
  <c r="J315" i="2" s="1"/>
  <c r="K315" i="2" s="1"/>
  <c r="I314" i="2"/>
  <c r="J314" i="2" s="1"/>
  <c r="K314" i="2" s="1"/>
  <c r="I313" i="2"/>
  <c r="J313" i="2" s="1"/>
  <c r="K313" i="2" s="1"/>
  <c r="I312" i="2"/>
  <c r="J312" i="2" s="1"/>
  <c r="K312" i="2" s="1"/>
  <c r="M311" i="2"/>
  <c r="L311" i="2"/>
  <c r="K311" i="2"/>
  <c r="I311" i="2"/>
  <c r="J311" i="2" s="1"/>
  <c r="I310" i="2"/>
  <c r="J310" i="2" s="1"/>
  <c r="K310" i="2" s="1"/>
  <c r="I309" i="2"/>
  <c r="J309" i="2" s="1"/>
  <c r="K309" i="2" s="1"/>
  <c r="M308" i="2"/>
  <c r="L308" i="2"/>
  <c r="K308" i="2"/>
  <c r="I308" i="2"/>
  <c r="J308" i="2" s="1"/>
  <c r="I307" i="2"/>
  <c r="J307" i="2" s="1"/>
  <c r="K307" i="2" s="1"/>
  <c r="I306" i="2"/>
  <c r="J306" i="2" s="1"/>
  <c r="K306" i="2" s="1"/>
  <c r="I305" i="2"/>
  <c r="J305" i="2" s="1"/>
  <c r="K305" i="2" s="1"/>
  <c r="I304" i="2"/>
  <c r="J304" i="2" s="1"/>
  <c r="K304" i="2" s="1"/>
  <c r="I303" i="2"/>
  <c r="J303" i="2" s="1"/>
  <c r="K303" i="2" s="1"/>
  <c r="I302" i="2"/>
  <c r="J302" i="2" s="1"/>
  <c r="K302" i="2" s="1"/>
  <c r="M301" i="2"/>
  <c r="L301" i="2"/>
  <c r="K301" i="2"/>
  <c r="I301" i="2"/>
  <c r="J301" i="2" s="1"/>
  <c r="I300" i="2"/>
  <c r="J300" i="2" s="1"/>
  <c r="K300" i="2" s="1"/>
  <c r="I299" i="2"/>
  <c r="J299" i="2" s="1"/>
  <c r="K299" i="2" s="1"/>
  <c r="I298" i="2"/>
  <c r="J298" i="2" s="1"/>
  <c r="K298" i="2" s="1"/>
  <c r="I297" i="2"/>
  <c r="J297" i="2" s="1"/>
  <c r="K297" i="2" s="1"/>
  <c r="I296" i="2"/>
  <c r="J296" i="2" s="1"/>
  <c r="K296" i="2" s="1"/>
  <c r="M295" i="2"/>
  <c r="L295" i="2"/>
  <c r="K295" i="2"/>
  <c r="I295" i="2"/>
  <c r="J295" i="2" s="1"/>
  <c r="I294" i="2"/>
  <c r="J294" i="2" s="1"/>
  <c r="K294" i="2" s="1"/>
  <c r="I293" i="2"/>
  <c r="J293" i="2" s="1"/>
  <c r="K293" i="2" s="1"/>
  <c r="I292" i="2"/>
  <c r="J292" i="2" s="1"/>
  <c r="K292" i="2" s="1"/>
  <c r="I291" i="2"/>
  <c r="J291" i="2" s="1"/>
  <c r="K291" i="2" s="1"/>
  <c r="I290" i="2"/>
  <c r="J290" i="2" s="1"/>
  <c r="K290" i="2" s="1"/>
  <c r="I289" i="2"/>
  <c r="J289" i="2" s="1"/>
  <c r="K289" i="2" s="1"/>
  <c r="M288" i="2"/>
  <c r="L288" i="2"/>
  <c r="K288" i="2"/>
  <c r="I288" i="2"/>
  <c r="J288" i="2" s="1"/>
  <c r="I287" i="2"/>
  <c r="J287" i="2" s="1"/>
  <c r="K287" i="2" s="1"/>
  <c r="I286" i="2"/>
  <c r="J286" i="2" s="1"/>
  <c r="K286" i="2" s="1"/>
  <c r="I285" i="2"/>
  <c r="J285" i="2" s="1"/>
  <c r="K285" i="2" s="1"/>
  <c r="I284" i="2"/>
  <c r="J284" i="2" s="1"/>
  <c r="K284" i="2" s="1"/>
  <c r="M283" i="2"/>
  <c r="L283" i="2"/>
  <c r="K283" i="2"/>
  <c r="I283" i="2"/>
  <c r="J283" i="2" s="1"/>
  <c r="I282" i="2"/>
  <c r="J282" i="2" s="1"/>
  <c r="K282" i="2" s="1"/>
  <c r="I281" i="2"/>
  <c r="J281" i="2" s="1"/>
  <c r="K281" i="2" s="1"/>
  <c r="I280" i="2"/>
  <c r="J280" i="2" s="1"/>
  <c r="K280" i="2" s="1"/>
  <c r="M279" i="2"/>
  <c r="L279" i="2"/>
  <c r="K279" i="2"/>
  <c r="I279" i="2"/>
  <c r="J279" i="2" s="1"/>
  <c r="I278" i="2"/>
  <c r="J278" i="2" s="1"/>
  <c r="K278" i="2" s="1"/>
  <c r="I277" i="2"/>
  <c r="J277" i="2" s="1"/>
  <c r="K277" i="2" s="1"/>
  <c r="I276" i="2"/>
  <c r="J276" i="2" s="1"/>
  <c r="K276" i="2" s="1"/>
  <c r="I275" i="2"/>
  <c r="J275" i="2" s="1"/>
  <c r="K275" i="2" s="1"/>
  <c r="I274" i="2"/>
  <c r="J274" i="2" s="1"/>
  <c r="K274" i="2" s="1"/>
  <c r="I273" i="2"/>
  <c r="J273" i="2" s="1"/>
  <c r="K273" i="2" s="1"/>
  <c r="I272" i="2"/>
  <c r="J272" i="2" s="1"/>
  <c r="K272" i="2" s="1"/>
  <c r="I271" i="2"/>
  <c r="J271" i="2" s="1"/>
  <c r="K271" i="2" s="1"/>
  <c r="I270" i="2"/>
  <c r="J270" i="2" s="1"/>
  <c r="K270" i="2" s="1"/>
  <c r="M269" i="2"/>
  <c r="L269" i="2"/>
  <c r="K269" i="2"/>
  <c r="I269" i="2"/>
  <c r="J269" i="2" s="1"/>
  <c r="I268" i="2"/>
  <c r="J268" i="2" s="1"/>
  <c r="K268" i="2" s="1"/>
  <c r="I267" i="2"/>
  <c r="J267" i="2" s="1"/>
  <c r="K267" i="2" s="1"/>
  <c r="I266" i="2"/>
  <c r="J266" i="2" s="1"/>
  <c r="K266" i="2" s="1"/>
  <c r="M265" i="2"/>
  <c r="L265" i="2"/>
  <c r="K265" i="2"/>
  <c r="I265" i="2"/>
  <c r="J265" i="2" s="1"/>
  <c r="I264" i="2"/>
  <c r="J264" i="2" s="1"/>
  <c r="K264" i="2" s="1"/>
  <c r="I263" i="2"/>
  <c r="J263" i="2" s="1"/>
  <c r="K263" i="2" s="1"/>
  <c r="I262" i="2"/>
  <c r="J262" i="2" s="1"/>
  <c r="K262" i="2" s="1"/>
  <c r="I261" i="2"/>
  <c r="J261" i="2" s="1"/>
  <c r="K261" i="2" s="1"/>
  <c r="I260" i="2"/>
  <c r="J260" i="2" s="1"/>
  <c r="K260" i="2" s="1"/>
  <c r="I259" i="2"/>
  <c r="J259" i="2" s="1"/>
  <c r="K259" i="2" s="1"/>
  <c r="M258" i="2"/>
  <c r="L258" i="2"/>
  <c r="K258" i="2"/>
  <c r="I258" i="2"/>
  <c r="J258" i="2" s="1"/>
  <c r="I257" i="2"/>
  <c r="J257" i="2" s="1"/>
  <c r="K257" i="2" s="1"/>
  <c r="I256" i="2"/>
  <c r="J256" i="2" s="1"/>
  <c r="K256" i="2" s="1"/>
  <c r="I255" i="2"/>
  <c r="J255" i="2" s="1"/>
  <c r="K255" i="2" s="1"/>
  <c r="M254" i="2"/>
  <c r="L254" i="2"/>
  <c r="K254" i="2"/>
  <c r="I254" i="2"/>
  <c r="J254" i="2" s="1"/>
  <c r="I253" i="2"/>
  <c r="J253" i="2" s="1"/>
  <c r="K253" i="2" s="1"/>
  <c r="I252" i="2"/>
  <c r="J252" i="2" s="1"/>
  <c r="K252" i="2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K196" i="1"/>
  <c r="I196" i="1"/>
  <c r="J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K193" i="1"/>
  <c r="I193" i="1"/>
  <c r="J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K183" i="1"/>
  <c r="I183" i="1"/>
  <c r="J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I160" i="1"/>
  <c r="J160" i="1" s="1"/>
  <c r="K160" i="1" s="1"/>
  <c r="M159" i="1"/>
  <c r="L159" i="1"/>
  <c r="I159" i="1"/>
  <c r="J159" i="1" s="1"/>
  <c r="K159" i="1" s="1"/>
  <c r="M158" i="1"/>
  <c r="L158" i="1"/>
  <c r="I158" i="1"/>
  <c r="J158" i="1" s="1"/>
  <c r="K158" i="1" s="1"/>
  <c r="M157" i="1"/>
  <c r="L157" i="1"/>
  <c r="I157" i="1"/>
  <c r="J157" i="1" s="1"/>
  <c r="K157" i="1" s="1"/>
  <c r="M156" i="1"/>
  <c r="L156" i="1"/>
  <c r="I156" i="1"/>
  <c r="J156" i="1" s="1"/>
  <c r="K156" i="1" s="1"/>
  <c r="M155" i="1"/>
  <c r="L155" i="1"/>
  <c r="I155" i="1"/>
  <c r="J155" i="1" s="1"/>
  <c r="K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I38" i="1"/>
  <c r="J38" i="1" s="1"/>
  <c r="I37" i="1"/>
  <c r="J37" i="1" s="1"/>
  <c r="I36" i="1"/>
  <c r="J36" i="1" s="1"/>
  <c r="I35" i="1"/>
  <c r="J35" i="1" s="1"/>
  <c r="I34" i="1"/>
  <c r="J34" i="1" s="1"/>
  <c r="K103" i="1" l="1"/>
  <c r="J16" i="5"/>
  <c r="I387" i="2"/>
  <c r="J387" i="2" s="1"/>
  <c r="K387" i="2" s="1"/>
  <c r="I386" i="2"/>
  <c r="J386" i="2" s="1"/>
  <c r="K386" i="2" s="1"/>
  <c r="I385" i="2"/>
  <c r="J385" i="2" s="1"/>
  <c r="K385" i="2" s="1"/>
  <c r="I384" i="2"/>
  <c r="J384" i="2" s="1"/>
  <c r="K384" i="2" s="1"/>
  <c r="M383" i="2"/>
  <c r="L383" i="2"/>
  <c r="K383" i="2"/>
  <c r="I383" i="2"/>
  <c r="J383" i="2" s="1"/>
  <c r="I382" i="2"/>
  <c r="J382" i="2" s="1"/>
  <c r="K382" i="2" s="1"/>
  <c r="I381" i="2"/>
  <c r="J381" i="2" s="1"/>
  <c r="K381" i="2" s="1"/>
  <c r="I380" i="2"/>
  <c r="J380" i="2" s="1"/>
  <c r="K380" i="2" s="1"/>
  <c r="I379" i="2"/>
  <c r="J379" i="2" s="1"/>
  <c r="K379" i="2" s="1"/>
  <c r="I378" i="2"/>
  <c r="J378" i="2" s="1"/>
  <c r="K378" i="2" s="1"/>
  <c r="I377" i="2"/>
  <c r="J377" i="2" s="1"/>
  <c r="K377" i="2" s="1"/>
  <c r="I376" i="2"/>
  <c r="J376" i="2" s="1"/>
  <c r="K376" i="2" s="1"/>
  <c r="I375" i="2"/>
  <c r="J375" i="2" s="1"/>
  <c r="K375" i="2" s="1"/>
  <c r="I374" i="2"/>
  <c r="J374" i="2" s="1"/>
  <c r="K374" i="2" s="1"/>
  <c r="I373" i="2"/>
  <c r="J373" i="2" s="1"/>
  <c r="K373" i="2" s="1"/>
  <c r="I372" i="2"/>
  <c r="J372" i="2" s="1"/>
  <c r="K372" i="2" s="1"/>
  <c r="I371" i="2"/>
  <c r="J371" i="2" s="1"/>
  <c r="K371" i="2" s="1"/>
  <c r="I370" i="2"/>
  <c r="J370" i="2" s="1"/>
  <c r="K370" i="2" s="1"/>
  <c r="M369" i="2"/>
  <c r="L369" i="2"/>
  <c r="K369" i="2"/>
  <c r="I369" i="2"/>
  <c r="J369" i="2" s="1"/>
  <c r="I368" i="2"/>
  <c r="J368" i="2" s="1"/>
  <c r="K368" i="2" s="1"/>
  <c r="I367" i="2"/>
  <c r="J367" i="2" s="1"/>
  <c r="K367" i="2" s="1"/>
  <c r="I366" i="2"/>
  <c r="J366" i="2" s="1"/>
  <c r="K366" i="2" s="1"/>
  <c r="I365" i="2"/>
  <c r="J365" i="2" s="1"/>
  <c r="K365" i="2" s="1"/>
  <c r="I364" i="2"/>
  <c r="J364" i="2" s="1"/>
  <c r="K364" i="2" s="1"/>
  <c r="I363" i="2"/>
  <c r="J363" i="2" s="1"/>
  <c r="K363" i="2" s="1"/>
  <c r="I362" i="2"/>
  <c r="J362" i="2" s="1"/>
  <c r="K362" i="2" s="1"/>
  <c r="I361" i="2"/>
  <c r="J361" i="2" s="1"/>
  <c r="K361" i="2" s="1"/>
  <c r="I360" i="2"/>
  <c r="J360" i="2" s="1"/>
  <c r="K360" i="2" s="1"/>
  <c r="I359" i="2"/>
  <c r="J359" i="2" s="1"/>
  <c r="K359" i="2" s="1"/>
  <c r="M358" i="2"/>
  <c r="L358" i="2"/>
  <c r="K358" i="2"/>
  <c r="I358" i="2"/>
  <c r="J358" i="2" s="1"/>
  <c r="I357" i="2"/>
  <c r="J357" i="2" s="1"/>
  <c r="K357" i="2" s="1"/>
  <c r="I356" i="2"/>
  <c r="J356" i="2" s="1"/>
  <c r="K356" i="2" s="1"/>
  <c r="I355" i="2"/>
  <c r="J355" i="2" s="1"/>
  <c r="K355" i="2" s="1"/>
  <c r="I354" i="2"/>
  <c r="J354" i="2" s="1"/>
  <c r="K354" i="2" s="1"/>
  <c r="I353" i="2"/>
  <c r="J353" i="2" s="1"/>
  <c r="K353" i="2" s="1"/>
  <c r="I352" i="2"/>
  <c r="J352" i="2" s="1"/>
  <c r="K352" i="2" s="1"/>
  <c r="I251" i="2"/>
  <c r="J251" i="2" s="1"/>
  <c r="K251" i="2" s="1"/>
  <c r="M150" i="2"/>
  <c r="L150" i="2"/>
  <c r="K150" i="2"/>
  <c r="I150" i="2"/>
  <c r="J150" i="2" s="1"/>
  <c r="I149" i="2"/>
  <c r="J149" i="2" s="1"/>
  <c r="K149" i="2" s="1"/>
  <c r="M148" i="2"/>
  <c r="L148" i="2"/>
  <c r="K148" i="2"/>
  <c r="I148" i="2"/>
  <c r="J148" i="2" s="1"/>
  <c r="I147" i="2"/>
  <c r="J147" i="2" s="1"/>
  <c r="K147" i="2" s="1"/>
  <c r="M146" i="2"/>
  <c r="L146" i="2"/>
  <c r="K146" i="2"/>
  <c r="I146" i="2"/>
  <c r="J146" i="2" s="1"/>
  <c r="I145" i="2"/>
  <c r="J145" i="2" s="1"/>
  <c r="K145" i="2" s="1"/>
  <c r="I144" i="2"/>
  <c r="J144" i="2" s="1"/>
  <c r="K144" i="2" s="1"/>
  <c r="I143" i="2"/>
  <c r="J143" i="2" s="1"/>
  <c r="K143" i="2" s="1"/>
  <c r="M142" i="2"/>
  <c r="L142" i="2"/>
  <c r="K142" i="2"/>
  <c r="I142" i="2"/>
  <c r="J142" i="2" s="1"/>
  <c r="I141" i="2"/>
  <c r="J141" i="2" s="1"/>
  <c r="K141" i="2" s="1"/>
  <c r="M140" i="2"/>
  <c r="L140" i="2"/>
  <c r="K140" i="2"/>
  <c r="I140" i="2"/>
  <c r="J140" i="2" s="1"/>
  <c r="M139" i="2"/>
  <c r="L139" i="2"/>
  <c r="K139" i="2"/>
  <c r="I139" i="2"/>
  <c r="J139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M129" i="2"/>
  <c r="L129" i="2"/>
  <c r="K129" i="2"/>
  <c r="I129" i="2"/>
  <c r="J129" i="2" s="1"/>
  <c r="M128" i="2"/>
  <c r="L128" i="2"/>
  <c r="K128" i="2"/>
  <c r="I128" i="2"/>
  <c r="J128" i="2" s="1"/>
  <c r="I127" i="2"/>
  <c r="J127" i="2" s="1"/>
  <c r="K127" i="2" s="1"/>
  <c r="I126" i="2"/>
  <c r="J126" i="2" s="1"/>
  <c r="K126" i="2" s="1"/>
  <c r="M125" i="2"/>
  <c r="L125" i="2"/>
  <c r="K125" i="2"/>
  <c r="I125" i="2"/>
  <c r="J125" i="2" s="1"/>
  <c r="I124" i="2"/>
  <c r="J124" i="2" s="1"/>
  <c r="K124" i="2" s="1"/>
  <c r="M123" i="2"/>
  <c r="L123" i="2"/>
  <c r="K123" i="2"/>
  <c r="I123" i="2"/>
  <c r="J123" i="2" s="1"/>
  <c r="I122" i="2"/>
  <c r="J122" i="2" s="1"/>
  <c r="K122" i="2" s="1"/>
  <c r="I121" i="2"/>
  <c r="J121" i="2" s="1"/>
  <c r="K121" i="2" s="1"/>
  <c r="I388" i="2"/>
  <c r="J388" i="2" s="1"/>
  <c r="K388" i="2" s="1"/>
  <c r="K16" i="5" l="1"/>
  <c r="I42" i="5"/>
  <c r="I44" i="5" s="1"/>
  <c r="I41" i="5"/>
  <c r="J41" i="5" s="1"/>
  <c r="K41" i="5" s="1"/>
  <c r="M40" i="5"/>
  <c r="L40" i="5"/>
  <c r="K40" i="5"/>
  <c r="I40" i="5"/>
  <c r="J40" i="5" s="1"/>
  <c r="M13" i="5"/>
  <c r="L13" i="5"/>
  <c r="K13" i="5"/>
  <c r="I13" i="5"/>
  <c r="J13" i="5" s="1"/>
  <c r="I23" i="4"/>
  <c r="I25" i="4" s="1"/>
  <c r="M22" i="4"/>
  <c r="L22" i="4"/>
  <c r="K22" i="4"/>
  <c r="I22" i="4"/>
  <c r="J22" i="4" s="1"/>
  <c r="M21" i="4"/>
  <c r="L21" i="4"/>
  <c r="K21" i="4"/>
  <c r="I21" i="4"/>
  <c r="J21" i="4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I413" i="1"/>
  <c r="J413" i="1" s="1"/>
  <c r="K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I408" i="1"/>
  <c r="J408" i="1" s="1"/>
  <c r="K408" i="1" s="1"/>
  <c r="M407" i="1"/>
  <c r="L407" i="1"/>
  <c r="I407" i="1"/>
  <c r="J407" i="1" s="1"/>
  <c r="K407" i="1" s="1"/>
  <c r="M406" i="1"/>
  <c r="L406" i="1"/>
  <c r="I406" i="1"/>
  <c r="J406" i="1" s="1"/>
  <c r="K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I387" i="1"/>
  <c r="J387" i="1" s="1"/>
  <c r="K387" i="1" s="1"/>
  <c r="M386" i="1"/>
  <c r="L386" i="1"/>
  <c r="I386" i="1"/>
  <c r="J386" i="1" s="1"/>
  <c r="K386" i="1" s="1"/>
  <c r="M385" i="1"/>
  <c r="L385" i="1"/>
  <c r="I385" i="1"/>
  <c r="J385" i="1" s="1"/>
  <c r="K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K382" i="1"/>
  <c r="I382" i="1"/>
  <c r="J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I377" i="1"/>
  <c r="J377" i="1" s="1"/>
  <c r="K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I374" i="1"/>
  <c r="J374" i="1" s="1"/>
  <c r="K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I365" i="1"/>
  <c r="J365" i="1" s="1"/>
  <c r="K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I359" i="1"/>
  <c r="J359" i="1" s="1"/>
  <c r="K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I356" i="1"/>
  <c r="J356" i="1" s="1"/>
  <c r="K356" i="1" s="1"/>
  <c r="M355" i="1"/>
  <c r="L355" i="1"/>
  <c r="I355" i="1"/>
  <c r="J355" i="1" s="1"/>
  <c r="K355" i="1" s="1"/>
  <c r="M354" i="1"/>
  <c r="L354" i="1"/>
  <c r="I354" i="1"/>
  <c r="J354" i="1" s="1"/>
  <c r="K354" i="1" s="1"/>
  <c r="M353" i="1"/>
  <c r="L353" i="1"/>
  <c r="I353" i="1"/>
  <c r="J353" i="1" s="1"/>
  <c r="K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I335" i="1"/>
  <c r="J335" i="1" s="1"/>
  <c r="K335" i="1" s="1"/>
  <c r="M334" i="1"/>
  <c r="L334" i="1"/>
  <c r="I334" i="1"/>
  <c r="J334" i="1" s="1"/>
  <c r="K334" i="1" s="1"/>
  <c r="M333" i="1"/>
  <c r="L333" i="1"/>
  <c r="I333" i="1"/>
  <c r="J333" i="1" s="1"/>
  <c r="K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I319" i="1"/>
  <c r="J319" i="1" s="1"/>
  <c r="K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I33" i="1"/>
  <c r="J33" i="1" l="1"/>
  <c r="J40" i="1" s="1"/>
  <c r="I40" i="1"/>
  <c r="J23" i="4"/>
  <c r="J25" i="4" s="1"/>
  <c r="J42" i="5"/>
  <c r="J44" i="5" s="1"/>
  <c r="I85" i="4"/>
  <c r="J85" i="4" s="1"/>
  <c r="K85" i="4" s="1"/>
  <c r="I84" i="4"/>
  <c r="J84" i="4" s="1"/>
  <c r="K84" i="4" s="1"/>
  <c r="I83" i="4"/>
  <c r="J83" i="4" s="1"/>
  <c r="K83" i="4" s="1"/>
  <c r="I82" i="4"/>
  <c r="J82" i="4" s="1"/>
  <c r="K82" i="4" s="1"/>
  <c r="I81" i="4"/>
  <c r="J81" i="4" s="1"/>
  <c r="K81" i="4" s="1"/>
  <c r="I80" i="4"/>
  <c r="J80" i="4" s="1"/>
  <c r="K80" i="4" s="1"/>
  <c r="K23" i="4" l="1"/>
  <c r="K42" i="5"/>
  <c r="I63" i="5"/>
  <c r="J63" i="5" s="1"/>
  <c r="K63" i="5" s="1"/>
  <c r="I62" i="5"/>
  <c r="J62" i="5" s="1"/>
  <c r="K62" i="5" s="1"/>
  <c r="I61" i="5"/>
  <c r="J61" i="5" s="1"/>
  <c r="K61" i="5" s="1"/>
  <c r="I60" i="5"/>
  <c r="J60" i="5" s="1"/>
  <c r="K60" i="5" s="1"/>
  <c r="I59" i="5"/>
  <c r="J59" i="5" s="1"/>
  <c r="K59" i="5" s="1"/>
  <c r="I58" i="5"/>
  <c r="J58" i="5" s="1"/>
  <c r="K58" i="5" s="1"/>
  <c r="I57" i="5"/>
  <c r="J57" i="5" s="1"/>
  <c r="K57" i="5" s="1"/>
  <c r="I56" i="5"/>
  <c r="J56" i="5" s="1"/>
  <c r="K56" i="5" s="1"/>
  <c r="I55" i="5"/>
  <c r="J55" i="5" s="1"/>
  <c r="K55" i="5" s="1"/>
  <c r="M54" i="5"/>
  <c r="L54" i="5"/>
  <c r="I54" i="5"/>
  <c r="J54" i="5" s="1"/>
  <c r="K54" i="5" s="1"/>
  <c r="I53" i="5"/>
  <c r="J53" i="5" s="1"/>
  <c r="K53" i="5" s="1"/>
  <c r="I52" i="5"/>
  <c r="J52" i="5" s="1"/>
  <c r="K52" i="5" s="1"/>
  <c r="M476" i="1" l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I471" i="1"/>
  <c r="J471" i="1" s="1"/>
  <c r="K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I467" i="1"/>
  <c r="J467" i="1" s="1"/>
  <c r="K467" i="1" s="1"/>
  <c r="M466" i="1"/>
  <c r="L466" i="1"/>
  <c r="I466" i="1"/>
  <c r="J466" i="1" s="1"/>
  <c r="K466" i="1" s="1"/>
  <c r="M465" i="1"/>
  <c r="L465" i="1"/>
  <c r="I465" i="1"/>
  <c r="J465" i="1" s="1"/>
  <c r="K465" i="1" s="1"/>
  <c r="M464" i="1"/>
  <c r="L464" i="1"/>
  <c r="I464" i="1"/>
  <c r="J464" i="1" s="1"/>
  <c r="K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I457" i="1"/>
  <c r="J457" i="1" s="1"/>
  <c r="K457" i="1" s="1"/>
  <c r="M456" i="1"/>
  <c r="L456" i="1"/>
  <c r="I456" i="1"/>
  <c r="J456" i="1" s="1"/>
  <c r="K456" i="1" s="1"/>
  <c r="M455" i="1"/>
  <c r="L455" i="1"/>
  <c r="I455" i="1"/>
  <c r="J455" i="1" s="1"/>
  <c r="K455" i="1" s="1"/>
  <c r="M454" i="1"/>
  <c r="L454" i="1"/>
  <c r="I454" i="1"/>
  <c r="J454" i="1" s="1"/>
  <c r="K454" i="1" s="1"/>
  <c r="M453" i="1"/>
  <c r="L453" i="1"/>
  <c r="I453" i="1"/>
  <c r="J453" i="1" s="1"/>
  <c r="K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I442" i="1"/>
  <c r="J442" i="1" s="1"/>
  <c r="K442" i="1" s="1"/>
  <c r="M441" i="1"/>
  <c r="L441" i="1"/>
  <c r="I441" i="1"/>
  <c r="J441" i="1" s="1"/>
  <c r="K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I434" i="1"/>
  <c r="J434" i="1" s="1"/>
  <c r="K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I424" i="1"/>
  <c r="J424" i="1" s="1"/>
  <c r="K424" i="1" s="1"/>
  <c r="M423" i="1"/>
  <c r="L423" i="1"/>
  <c r="I423" i="1"/>
  <c r="J423" i="1" s="1"/>
  <c r="K423" i="1" s="1"/>
  <c r="M422" i="1"/>
  <c r="L422" i="1"/>
  <c r="I422" i="1"/>
  <c r="J422" i="1" s="1"/>
  <c r="K422" i="1" s="1"/>
  <c r="M421" i="1"/>
  <c r="L421" i="1"/>
  <c r="I421" i="1"/>
  <c r="J421" i="1" s="1"/>
  <c r="K421" i="1" s="1"/>
  <c r="M420" i="1"/>
  <c r="L420" i="1"/>
  <c r="I420" i="1"/>
  <c r="J420" i="1" s="1"/>
  <c r="K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K273" i="1"/>
  <c r="I273" i="1"/>
  <c r="J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I269" i="1"/>
  <c r="J269" i="1" s="1"/>
  <c r="K269" i="1" s="1"/>
  <c r="M268" i="1"/>
  <c r="L268" i="1"/>
  <c r="I268" i="1"/>
  <c r="J268" i="1" s="1"/>
  <c r="K268" i="1" s="1"/>
  <c r="M267" i="1"/>
  <c r="L267" i="1"/>
  <c r="I267" i="1"/>
  <c r="J267" i="1" s="1"/>
  <c r="K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I455" i="2"/>
  <c r="J455" i="2" s="1"/>
  <c r="K455" i="2" s="1"/>
  <c r="I454" i="2"/>
  <c r="J454" i="2" s="1"/>
  <c r="K454" i="2" s="1"/>
  <c r="I453" i="2"/>
  <c r="J453" i="2" s="1"/>
  <c r="K453" i="2" s="1"/>
  <c r="I452" i="2"/>
  <c r="J452" i="2" s="1"/>
  <c r="K452" i="2" s="1"/>
  <c r="I451" i="2"/>
  <c r="J451" i="2" s="1"/>
  <c r="K451" i="2" s="1"/>
  <c r="I450" i="2"/>
  <c r="J450" i="2" s="1"/>
  <c r="K450" i="2" s="1"/>
  <c r="I449" i="2"/>
  <c r="J449" i="2" s="1"/>
  <c r="K449" i="2" s="1"/>
  <c r="I448" i="2"/>
  <c r="J448" i="2" s="1"/>
  <c r="K448" i="2" s="1"/>
  <c r="I447" i="2"/>
  <c r="J447" i="2" s="1"/>
  <c r="K447" i="2" s="1"/>
  <c r="I446" i="2"/>
  <c r="J446" i="2" s="1"/>
  <c r="K446" i="2" s="1"/>
  <c r="I445" i="2"/>
  <c r="J445" i="2" s="1"/>
  <c r="K445" i="2" s="1"/>
  <c r="I444" i="2"/>
  <c r="J444" i="2" s="1"/>
  <c r="K444" i="2" s="1"/>
  <c r="I443" i="2"/>
  <c r="J443" i="2" s="1"/>
  <c r="K443" i="2" s="1"/>
  <c r="I442" i="2"/>
  <c r="J442" i="2" s="1"/>
  <c r="K442" i="2" s="1"/>
  <c r="I441" i="2"/>
  <c r="J441" i="2" s="1"/>
  <c r="K441" i="2" s="1"/>
  <c r="I440" i="2"/>
  <c r="J440" i="2" s="1"/>
  <c r="K440" i="2" s="1"/>
  <c r="I439" i="2"/>
  <c r="J439" i="2" s="1"/>
  <c r="K439" i="2" s="1"/>
  <c r="I438" i="2"/>
  <c r="J438" i="2" s="1"/>
  <c r="K438" i="2" s="1"/>
  <c r="I437" i="2"/>
  <c r="J437" i="2" s="1"/>
  <c r="K437" i="2" s="1"/>
  <c r="I436" i="2"/>
  <c r="J436" i="2" s="1"/>
  <c r="K436" i="2" s="1"/>
  <c r="I435" i="2"/>
  <c r="J435" i="2" s="1"/>
  <c r="K435" i="2" s="1"/>
  <c r="I434" i="2"/>
  <c r="J434" i="2" s="1"/>
  <c r="K434" i="2" s="1"/>
  <c r="I433" i="2"/>
  <c r="J433" i="2" s="1"/>
  <c r="K433" i="2" s="1"/>
  <c r="I432" i="2"/>
  <c r="J432" i="2" s="1"/>
  <c r="K432" i="2" s="1"/>
  <c r="I431" i="2"/>
  <c r="J431" i="2" s="1"/>
  <c r="K431" i="2" s="1"/>
  <c r="I430" i="2"/>
  <c r="J430" i="2" s="1"/>
  <c r="K430" i="2" s="1"/>
  <c r="I429" i="2"/>
  <c r="J429" i="2" s="1"/>
  <c r="K429" i="2" s="1"/>
  <c r="I428" i="2"/>
  <c r="J428" i="2" s="1"/>
  <c r="K428" i="2" s="1"/>
  <c r="I427" i="2"/>
  <c r="J427" i="2" s="1"/>
  <c r="K427" i="2" s="1"/>
  <c r="I426" i="2"/>
  <c r="J426" i="2" s="1"/>
  <c r="K426" i="2" s="1"/>
  <c r="I425" i="2"/>
  <c r="J425" i="2" s="1"/>
  <c r="K425" i="2" s="1"/>
  <c r="I424" i="2"/>
  <c r="J424" i="2" s="1"/>
  <c r="K424" i="2" s="1"/>
  <c r="I423" i="2"/>
  <c r="J423" i="2" s="1"/>
  <c r="K423" i="2" s="1"/>
  <c r="I422" i="2"/>
  <c r="J422" i="2" s="1"/>
  <c r="K422" i="2" s="1"/>
  <c r="I421" i="2"/>
  <c r="J421" i="2" s="1"/>
  <c r="K421" i="2" s="1"/>
  <c r="I420" i="2"/>
  <c r="J420" i="2" s="1"/>
  <c r="K420" i="2" s="1"/>
  <c r="I419" i="2"/>
  <c r="J419" i="2" s="1"/>
  <c r="K419" i="2" s="1"/>
  <c r="I418" i="2"/>
  <c r="J418" i="2" s="1"/>
  <c r="K418" i="2" s="1"/>
  <c r="I417" i="2"/>
  <c r="J417" i="2" s="1"/>
  <c r="K417" i="2" s="1"/>
  <c r="I416" i="2"/>
  <c r="J416" i="2" s="1"/>
  <c r="K416" i="2" s="1"/>
  <c r="I415" i="2"/>
  <c r="J415" i="2" s="1"/>
  <c r="K415" i="2" s="1"/>
  <c r="I414" i="2"/>
  <c r="J414" i="2" s="1"/>
  <c r="K414" i="2" s="1"/>
  <c r="I413" i="2"/>
  <c r="J413" i="2" s="1"/>
  <c r="K413" i="2" s="1"/>
  <c r="I412" i="2"/>
  <c r="J412" i="2" s="1"/>
  <c r="K412" i="2" s="1"/>
  <c r="I411" i="2"/>
  <c r="J411" i="2" s="1"/>
  <c r="K411" i="2" s="1"/>
  <c r="I410" i="2"/>
  <c r="J410" i="2" s="1"/>
  <c r="K410" i="2" s="1"/>
  <c r="I409" i="2"/>
  <c r="J409" i="2" s="1"/>
  <c r="K409" i="2" s="1"/>
  <c r="I408" i="2"/>
  <c r="J408" i="2" s="1"/>
  <c r="K408" i="2" s="1"/>
  <c r="I407" i="2"/>
  <c r="J407" i="2" s="1"/>
  <c r="K407" i="2" s="1"/>
  <c r="I406" i="2"/>
  <c r="J406" i="2" s="1"/>
  <c r="K406" i="2" s="1"/>
  <c r="I405" i="2"/>
  <c r="J405" i="2" s="1"/>
  <c r="K405" i="2" s="1"/>
  <c r="I404" i="2"/>
  <c r="J404" i="2" s="1"/>
  <c r="K404" i="2" s="1"/>
  <c r="I403" i="2"/>
  <c r="J403" i="2" s="1"/>
  <c r="K403" i="2" s="1"/>
  <c r="I402" i="2"/>
  <c r="J402" i="2" s="1"/>
  <c r="K402" i="2" s="1"/>
  <c r="I401" i="2"/>
  <c r="J401" i="2" s="1"/>
  <c r="K401" i="2" s="1"/>
  <c r="I400" i="2"/>
  <c r="J400" i="2" s="1"/>
  <c r="K400" i="2" s="1"/>
  <c r="I399" i="2"/>
  <c r="J399" i="2" s="1"/>
  <c r="K399" i="2" s="1"/>
  <c r="I398" i="2"/>
  <c r="J398" i="2" s="1"/>
  <c r="K398" i="2" s="1"/>
  <c r="I397" i="2"/>
  <c r="J397" i="2" s="1"/>
  <c r="K397" i="2" s="1"/>
  <c r="I396" i="2"/>
  <c r="J396" i="2" s="1"/>
  <c r="K396" i="2" s="1"/>
  <c r="I395" i="2"/>
  <c r="J395" i="2" s="1"/>
  <c r="K395" i="2" s="1"/>
  <c r="I394" i="2"/>
  <c r="J394" i="2" s="1"/>
  <c r="K394" i="2" s="1"/>
  <c r="I393" i="2"/>
  <c r="J393" i="2" s="1"/>
  <c r="K393" i="2" s="1"/>
  <c r="I392" i="2"/>
  <c r="J392" i="2" s="1"/>
  <c r="K392" i="2" s="1"/>
  <c r="I391" i="2"/>
  <c r="J391" i="2" s="1"/>
  <c r="K391" i="2" s="1"/>
  <c r="I390" i="2"/>
  <c r="J390" i="2" s="1"/>
  <c r="K390" i="2" s="1"/>
  <c r="I389" i="2"/>
  <c r="J389" i="2" s="1"/>
  <c r="K389" i="2" s="1"/>
  <c r="I32" i="1" l="1"/>
  <c r="J32" i="1" s="1"/>
  <c r="I31" i="1"/>
  <c r="J31" i="1" s="1"/>
  <c r="I11" i="1"/>
  <c r="J11" i="1" s="1"/>
  <c r="I10" i="1"/>
  <c r="J10" i="1" s="1"/>
  <c r="I9" i="1"/>
  <c r="J9" i="1" s="1"/>
  <c r="I39" i="2" l="1"/>
  <c r="J39" i="2" s="1"/>
  <c r="K39" i="2" s="1"/>
  <c r="M38" i="2"/>
  <c r="L38" i="2"/>
  <c r="K38" i="2"/>
  <c r="I38" i="2"/>
  <c r="J38" i="2" s="1"/>
  <c r="I37" i="2"/>
  <c r="J37" i="2" s="1"/>
  <c r="K37" i="2" s="1"/>
  <c r="I36" i="2"/>
  <c r="J36" i="2" s="1"/>
  <c r="K36" i="2" s="1"/>
  <c r="I35" i="2"/>
  <c r="J35" i="2" s="1"/>
  <c r="K35" i="2" s="1"/>
  <c r="I34" i="2"/>
  <c r="J34" i="2" s="1"/>
  <c r="K34" i="2" s="1"/>
  <c r="I33" i="2"/>
  <c r="J33" i="2" s="1"/>
  <c r="K33" i="2" s="1"/>
  <c r="I32" i="2"/>
  <c r="J32" i="2" s="1"/>
  <c r="K32" i="2" s="1"/>
  <c r="I31" i="2"/>
  <c r="J31" i="2" s="1"/>
  <c r="K31" i="2" s="1"/>
  <c r="I30" i="2"/>
  <c r="I12" i="2"/>
  <c r="J12" i="2" s="1"/>
  <c r="K12" i="2" s="1"/>
  <c r="J30" i="2" l="1"/>
  <c r="I41" i="2"/>
  <c r="I72" i="5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I67" i="5"/>
  <c r="J67" i="5" s="1"/>
  <c r="K67" i="5" s="1"/>
  <c r="I66" i="5"/>
  <c r="J66" i="5" s="1"/>
  <c r="K66" i="5" s="1"/>
  <c r="I65" i="5"/>
  <c r="J65" i="5" s="1"/>
  <c r="K65" i="5" s="1"/>
  <c r="I64" i="5"/>
  <c r="J64" i="5" s="1"/>
  <c r="K64" i="5" s="1"/>
  <c r="M51" i="5"/>
  <c r="L51" i="5"/>
  <c r="I51" i="5"/>
  <c r="J51" i="5" s="1"/>
  <c r="K51" i="5" s="1"/>
  <c r="I50" i="5"/>
  <c r="J50" i="5" s="1"/>
  <c r="K50" i="5" s="1"/>
  <c r="M49" i="5"/>
  <c r="L49" i="5"/>
  <c r="I49" i="5"/>
  <c r="I90" i="5" s="1"/>
  <c r="I20" i="4"/>
  <c r="J20" i="4" s="1"/>
  <c r="K20" i="4" s="1"/>
  <c r="I486" i="2"/>
  <c r="J486" i="2" s="1"/>
  <c r="K486" i="2" s="1"/>
  <c r="I485" i="2"/>
  <c r="J485" i="2" s="1"/>
  <c r="K485" i="2" s="1"/>
  <c r="I484" i="2"/>
  <c r="J484" i="2" s="1"/>
  <c r="K484" i="2" s="1"/>
  <c r="I483" i="2"/>
  <c r="J483" i="2" s="1"/>
  <c r="K483" i="2" s="1"/>
  <c r="I482" i="2"/>
  <c r="J482" i="2" s="1"/>
  <c r="K482" i="2" s="1"/>
  <c r="I481" i="2"/>
  <c r="J481" i="2" s="1"/>
  <c r="K481" i="2" s="1"/>
  <c r="I480" i="2"/>
  <c r="J480" i="2" s="1"/>
  <c r="K480" i="2" s="1"/>
  <c r="I479" i="2"/>
  <c r="J479" i="2" s="1"/>
  <c r="K479" i="2" s="1"/>
  <c r="I478" i="2"/>
  <c r="J478" i="2" s="1"/>
  <c r="K478" i="2" s="1"/>
  <c r="I477" i="2"/>
  <c r="J477" i="2" s="1"/>
  <c r="K477" i="2" s="1"/>
  <c r="I476" i="2"/>
  <c r="J476" i="2" s="1"/>
  <c r="K476" i="2" s="1"/>
  <c r="I475" i="2"/>
  <c r="J475" i="2" s="1"/>
  <c r="K475" i="2" s="1"/>
  <c r="I474" i="2"/>
  <c r="J474" i="2" s="1"/>
  <c r="K474" i="2" s="1"/>
  <c r="I473" i="2"/>
  <c r="J473" i="2" s="1"/>
  <c r="K473" i="2" s="1"/>
  <c r="I472" i="2"/>
  <c r="J472" i="2" s="1"/>
  <c r="K472" i="2" s="1"/>
  <c r="I471" i="2"/>
  <c r="J471" i="2" s="1"/>
  <c r="K471" i="2" s="1"/>
  <c r="I470" i="2"/>
  <c r="J470" i="2" s="1"/>
  <c r="K470" i="2" s="1"/>
  <c r="I469" i="2"/>
  <c r="J469" i="2" s="1"/>
  <c r="K469" i="2" s="1"/>
  <c r="I468" i="2"/>
  <c r="J468" i="2" s="1"/>
  <c r="K468" i="2" s="1"/>
  <c r="I467" i="2"/>
  <c r="J467" i="2" s="1"/>
  <c r="K467" i="2" s="1"/>
  <c r="I466" i="2"/>
  <c r="J466" i="2" s="1"/>
  <c r="K466" i="2" s="1"/>
  <c r="I465" i="2"/>
  <c r="J465" i="2" s="1"/>
  <c r="K465" i="2" s="1"/>
  <c r="I464" i="2"/>
  <c r="J464" i="2" s="1"/>
  <c r="K464" i="2" s="1"/>
  <c r="I463" i="2"/>
  <c r="J463" i="2" s="1"/>
  <c r="K463" i="2" s="1"/>
  <c r="I462" i="2"/>
  <c r="J462" i="2" s="1"/>
  <c r="K462" i="2" s="1"/>
  <c r="I461" i="2"/>
  <c r="J461" i="2" s="1"/>
  <c r="K461" i="2" s="1"/>
  <c r="I460" i="2"/>
  <c r="J460" i="2" s="1"/>
  <c r="K460" i="2" s="1"/>
  <c r="I459" i="2"/>
  <c r="J459" i="2" s="1"/>
  <c r="K459" i="2" s="1"/>
  <c r="I458" i="2"/>
  <c r="J458" i="2" s="1"/>
  <c r="K458" i="2" s="1"/>
  <c r="I457" i="2"/>
  <c r="J457" i="2" s="1"/>
  <c r="K457" i="2" s="1"/>
  <c r="I456" i="2"/>
  <c r="J456" i="2" s="1"/>
  <c r="K456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I106" i="2"/>
  <c r="J106" i="2" s="1"/>
  <c r="K106" i="2" s="1"/>
  <c r="I105" i="2"/>
  <c r="J105" i="2" s="1"/>
  <c r="K105" i="2" s="1"/>
  <c r="M104" i="2"/>
  <c r="L104" i="2"/>
  <c r="K104" i="2"/>
  <c r="I104" i="2"/>
  <c r="J104" i="2" s="1"/>
  <c r="I103" i="2"/>
  <c r="J103" i="2" s="1"/>
  <c r="K103" i="2" s="1"/>
  <c r="I102" i="2"/>
  <c r="J102" i="2" s="1"/>
  <c r="K102" i="2" s="1"/>
  <c r="I101" i="2"/>
  <c r="J101" i="2" s="1"/>
  <c r="K101" i="2" s="1"/>
  <c r="I100" i="2"/>
  <c r="J100" i="2" s="1"/>
  <c r="K100" i="2" s="1"/>
  <c r="I99" i="2"/>
  <c r="J99" i="2" s="1"/>
  <c r="K99" i="2" s="1"/>
  <c r="I98" i="2"/>
  <c r="I97" i="2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J89" i="2" s="1"/>
  <c r="K89" i="2" s="1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488" i="2" l="1"/>
  <c r="K30" i="2"/>
  <c r="J41" i="2"/>
  <c r="J72" i="5"/>
  <c r="J98" i="2"/>
  <c r="J488" i="2" s="1"/>
  <c r="J49" i="5"/>
  <c r="J90" i="5" s="1"/>
  <c r="J97" i="2"/>
  <c r="E20" i="3"/>
  <c r="F20" i="3"/>
  <c r="G20" i="3"/>
  <c r="H20" i="3"/>
  <c r="D20" i="3"/>
  <c r="E13" i="3"/>
  <c r="F13" i="3"/>
  <c r="G13" i="3"/>
  <c r="H13" i="3"/>
  <c r="D13" i="3"/>
  <c r="I53" i="4"/>
  <c r="J53" i="4" s="1"/>
  <c r="K53" i="4" s="1"/>
  <c r="I52" i="4"/>
  <c r="J52" i="4" s="1"/>
  <c r="K52" i="4" s="1"/>
  <c r="I51" i="4"/>
  <c r="J51" i="4" s="1"/>
  <c r="K51" i="4" s="1"/>
  <c r="I50" i="4"/>
  <c r="J50" i="4" s="1"/>
  <c r="K50" i="4" s="1"/>
  <c r="I49" i="4"/>
  <c r="J49" i="4" s="1"/>
  <c r="K49" i="4" s="1"/>
  <c r="I48" i="4"/>
  <c r="J48" i="4" s="1"/>
  <c r="K48" i="4" s="1"/>
  <c r="M11" i="2"/>
  <c r="L11" i="2"/>
  <c r="K11" i="2"/>
  <c r="I11" i="2"/>
  <c r="J11" i="2" s="1"/>
  <c r="I10" i="2"/>
  <c r="J10" i="2" s="1"/>
  <c r="K10" i="2" s="1"/>
  <c r="K49" i="5" l="1"/>
  <c r="K72" i="5"/>
  <c r="K98" i="2"/>
  <c r="K97" i="2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M515" i="1" l="1"/>
  <c r="L515" i="1"/>
  <c r="I515" i="1"/>
  <c r="J515" i="1" s="1"/>
  <c r="K515" i="1" s="1"/>
  <c r="M514" i="1"/>
  <c r="L514" i="1"/>
  <c r="I514" i="1"/>
  <c r="J514" i="1" s="1"/>
  <c r="K514" i="1" s="1"/>
  <c r="M513" i="1"/>
  <c r="L513" i="1"/>
  <c r="I513" i="1"/>
  <c r="J513" i="1" s="1"/>
  <c r="K513" i="1" s="1"/>
  <c r="M512" i="1"/>
  <c r="L512" i="1"/>
  <c r="I512" i="1"/>
  <c r="J512" i="1" s="1"/>
  <c r="K512" i="1" s="1"/>
  <c r="M511" i="1"/>
  <c r="L511" i="1"/>
  <c r="I511" i="1"/>
  <c r="J511" i="1" s="1"/>
  <c r="K511" i="1" s="1"/>
  <c r="M510" i="1"/>
  <c r="L510" i="1"/>
  <c r="I510" i="1"/>
  <c r="J510" i="1" s="1"/>
  <c r="K510" i="1" s="1"/>
  <c r="M509" i="1"/>
  <c r="L509" i="1"/>
  <c r="I509" i="1"/>
  <c r="J509" i="1" s="1"/>
  <c r="K509" i="1" s="1"/>
  <c r="M508" i="1"/>
  <c r="L508" i="1"/>
  <c r="I508" i="1"/>
  <c r="J508" i="1" s="1"/>
  <c r="K508" i="1" s="1"/>
  <c r="M507" i="1"/>
  <c r="L507" i="1"/>
  <c r="I507" i="1"/>
  <c r="J507" i="1" s="1"/>
  <c r="K507" i="1" s="1"/>
  <c r="M506" i="1"/>
  <c r="L506" i="1"/>
  <c r="I506" i="1"/>
  <c r="J506" i="1" s="1"/>
  <c r="K506" i="1" s="1"/>
  <c r="M505" i="1"/>
  <c r="L505" i="1"/>
  <c r="I505" i="1"/>
  <c r="J505" i="1" s="1"/>
  <c r="K505" i="1" s="1"/>
  <c r="M504" i="1"/>
  <c r="L504" i="1"/>
  <c r="I504" i="1"/>
  <c r="J504" i="1" s="1"/>
  <c r="K504" i="1" s="1"/>
  <c r="M503" i="1"/>
  <c r="L503" i="1"/>
  <c r="I503" i="1"/>
  <c r="J503" i="1" s="1"/>
  <c r="K503" i="1" s="1"/>
  <c r="M502" i="1"/>
  <c r="L502" i="1"/>
  <c r="I502" i="1"/>
  <c r="J502" i="1" s="1"/>
  <c r="K502" i="1" s="1"/>
  <c r="M501" i="1"/>
  <c r="L501" i="1"/>
  <c r="I501" i="1"/>
  <c r="J501" i="1" s="1"/>
  <c r="K501" i="1" s="1"/>
  <c r="M500" i="1"/>
  <c r="L500" i="1"/>
  <c r="I500" i="1"/>
  <c r="J500" i="1" s="1"/>
  <c r="K500" i="1" s="1"/>
  <c r="M499" i="1"/>
  <c r="L499" i="1"/>
  <c r="I499" i="1"/>
  <c r="J499" i="1" s="1"/>
  <c r="K499" i="1" s="1"/>
  <c r="M498" i="1"/>
  <c r="L498" i="1"/>
  <c r="I498" i="1"/>
  <c r="J498" i="1" s="1"/>
  <c r="K498" i="1" s="1"/>
  <c r="M497" i="1"/>
  <c r="L497" i="1"/>
  <c r="I497" i="1"/>
  <c r="J497" i="1" s="1"/>
  <c r="K497" i="1" s="1"/>
  <c r="M496" i="1"/>
  <c r="L496" i="1"/>
  <c r="I496" i="1"/>
  <c r="J496" i="1" s="1"/>
  <c r="K496" i="1" s="1"/>
  <c r="M495" i="1"/>
  <c r="L495" i="1"/>
  <c r="I495" i="1"/>
  <c r="J495" i="1" s="1"/>
  <c r="K495" i="1" s="1"/>
  <c r="M494" i="1"/>
  <c r="L494" i="1"/>
  <c r="I494" i="1"/>
  <c r="J494" i="1" s="1"/>
  <c r="K494" i="1" s="1"/>
  <c r="M493" i="1"/>
  <c r="L493" i="1"/>
  <c r="I493" i="1"/>
  <c r="J493" i="1" s="1"/>
  <c r="K493" i="1" s="1"/>
  <c r="M492" i="1"/>
  <c r="L492" i="1"/>
  <c r="I492" i="1"/>
  <c r="J492" i="1" s="1"/>
  <c r="K492" i="1" s="1"/>
  <c r="M491" i="1"/>
  <c r="L491" i="1"/>
  <c r="I491" i="1"/>
  <c r="J491" i="1" s="1"/>
  <c r="K491" i="1" s="1"/>
  <c r="M490" i="1"/>
  <c r="L490" i="1"/>
  <c r="I490" i="1"/>
  <c r="J490" i="1" s="1"/>
  <c r="K490" i="1" s="1"/>
  <c r="M489" i="1"/>
  <c r="L489" i="1"/>
  <c r="I489" i="1"/>
  <c r="J489" i="1" s="1"/>
  <c r="K489" i="1" s="1"/>
  <c r="M488" i="1"/>
  <c r="L488" i="1"/>
  <c r="I488" i="1"/>
  <c r="J488" i="1" s="1"/>
  <c r="K488" i="1" s="1"/>
  <c r="M487" i="1"/>
  <c r="L487" i="1"/>
  <c r="I487" i="1"/>
  <c r="J487" i="1" s="1"/>
  <c r="K487" i="1" s="1"/>
  <c r="M486" i="1"/>
  <c r="L486" i="1"/>
  <c r="I486" i="1"/>
  <c r="J486" i="1" s="1"/>
  <c r="K486" i="1" s="1"/>
  <c r="M485" i="1"/>
  <c r="L485" i="1"/>
  <c r="I485" i="1"/>
  <c r="J485" i="1" s="1"/>
  <c r="K485" i="1" s="1"/>
  <c r="M484" i="1"/>
  <c r="L484" i="1"/>
  <c r="I484" i="1"/>
  <c r="J484" i="1" s="1"/>
  <c r="K484" i="1" s="1"/>
  <c r="M483" i="1"/>
  <c r="L483" i="1"/>
  <c r="I483" i="1"/>
  <c r="J483" i="1" s="1"/>
  <c r="K483" i="1" s="1"/>
  <c r="M482" i="1"/>
  <c r="L482" i="1"/>
  <c r="I482" i="1"/>
  <c r="J482" i="1" s="1"/>
  <c r="K482" i="1" s="1"/>
  <c r="M481" i="1"/>
  <c r="L481" i="1"/>
  <c r="I481" i="1"/>
  <c r="J481" i="1" s="1"/>
  <c r="K481" i="1" s="1"/>
  <c r="M480" i="1"/>
  <c r="L480" i="1"/>
  <c r="I480" i="1"/>
  <c r="J480" i="1" s="1"/>
  <c r="K480" i="1" s="1"/>
  <c r="M479" i="1"/>
  <c r="L479" i="1"/>
  <c r="I479" i="1"/>
  <c r="J479" i="1" s="1"/>
  <c r="K479" i="1" s="1"/>
  <c r="M478" i="1"/>
  <c r="L478" i="1"/>
  <c r="I478" i="1"/>
  <c r="J478" i="1" s="1"/>
  <c r="K478" i="1" s="1"/>
  <c r="I55" i="4" l="1"/>
  <c r="J55" i="4" s="1"/>
  <c r="K55" i="4" s="1"/>
  <c r="I54" i="4"/>
  <c r="J54" i="4" s="1"/>
  <c r="K54" i="4" s="1"/>
  <c r="K25" i="4" l="1"/>
  <c r="I12" i="5" l="1"/>
  <c r="J12" i="5" s="1"/>
  <c r="K12" i="5" s="1"/>
  <c r="I11" i="5"/>
  <c r="J11" i="5" s="1"/>
  <c r="K11" i="5" s="1"/>
  <c r="I10" i="5"/>
  <c r="J10" i="5" s="1"/>
  <c r="K10" i="5" s="1"/>
  <c r="I47" i="4"/>
  <c r="J47" i="4" s="1"/>
  <c r="K47" i="4" s="1"/>
  <c r="I9" i="4" l="1"/>
  <c r="J9" i="4" s="1"/>
  <c r="K9" i="4" s="1"/>
  <c r="I40" i="4" l="1"/>
  <c r="I39" i="4"/>
  <c r="J39" i="4" s="1"/>
  <c r="K39" i="4" s="1"/>
  <c r="I38" i="4"/>
  <c r="J38" i="4" s="1"/>
  <c r="K38" i="4" s="1"/>
  <c r="I37" i="4"/>
  <c r="J37" i="4" s="1"/>
  <c r="K37" i="4" s="1"/>
  <c r="I36" i="4"/>
  <c r="M35" i="4"/>
  <c r="L35" i="4"/>
  <c r="I35" i="4"/>
  <c r="J35" i="4" s="1"/>
  <c r="K35" i="4" s="1"/>
  <c r="I34" i="4"/>
  <c r="J34" i="4" s="1"/>
  <c r="K34" i="4" s="1"/>
  <c r="I33" i="4"/>
  <c r="I32" i="4"/>
  <c r="J32" i="4" s="1"/>
  <c r="K32" i="4" s="1"/>
  <c r="M477" i="1"/>
  <c r="L477" i="1"/>
  <c r="I477" i="1"/>
  <c r="J477" i="1" s="1"/>
  <c r="K477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J33" i="4" l="1"/>
  <c r="J36" i="4"/>
  <c r="J40" i="4"/>
  <c r="I18" i="3"/>
  <c r="J18" i="3" s="1"/>
  <c r="K18" i="3" s="1"/>
  <c r="I17" i="3"/>
  <c r="J17" i="3" s="1"/>
  <c r="K17" i="3" s="1"/>
  <c r="M16" i="3"/>
  <c r="L16" i="3"/>
  <c r="K16" i="3"/>
  <c r="I16" i="3"/>
  <c r="M15" i="3"/>
  <c r="L15" i="3"/>
  <c r="K15" i="3"/>
  <c r="I15" i="3"/>
  <c r="I11" i="3"/>
  <c r="J11" i="3" s="1"/>
  <c r="K11" i="3" s="1"/>
  <c r="K33" i="4" l="1"/>
  <c r="J15" i="3"/>
  <c r="J20" i="3" s="1"/>
  <c r="I20" i="3"/>
  <c r="K36" i="4"/>
  <c r="J16" i="3"/>
  <c r="K40" i="4"/>
  <c r="I48" i="5"/>
  <c r="J48" i="5" s="1"/>
  <c r="K48" i="5" s="1"/>
  <c r="I47" i="5"/>
  <c r="J47" i="5" s="1"/>
  <c r="K47" i="5" s="1"/>
  <c r="I46" i="5"/>
  <c r="J46" i="5" s="1"/>
  <c r="K46" i="5" s="1"/>
  <c r="I45" i="4"/>
  <c r="J45" i="4" s="1"/>
  <c r="K45" i="4" s="1"/>
  <c r="I44" i="4"/>
  <c r="J44" i="4" s="1"/>
  <c r="K44" i="4" s="1"/>
  <c r="I43" i="4"/>
  <c r="I100" i="4" s="1"/>
  <c r="I42" i="4"/>
  <c r="J42" i="4" s="1"/>
  <c r="K42" i="4" s="1"/>
  <c r="I41" i="4"/>
  <c r="J41" i="4" s="1"/>
  <c r="K41" i="4" s="1"/>
  <c r="I31" i="4"/>
  <c r="I30" i="4"/>
  <c r="J30" i="4" s="1"/>
  <c r="K30" i="4" s="1"/>
  <c r="I29" i="4"/>
  <c r="J29" i="4" s="1"/>
  <c r="K29" i="4" s="1"/>
  <c r="I28" i="4"/>
  <c r="J28" i="4" s="1"/>
  <c r="K28" i="4" s="1"/>
  <c r="M234" i="1"/>
  <c r="L234" i="1"/>
  <c r="I234" i="1"/>
  <c r="J234" i="1" s="1"/>
  <c r="K234" i="1" s="1"/>
  <c r="J43" i="4" l="1"/>
  <c r="J100" i="4" s="1"/>
  <c r="J31" i="4"/>
  <c r="I9" i="2"/>
  <c r="J9" i="2" s="1"/>
  <c r="K9" i="2" s="1"/>
  <c r="K43" i="4" l="1"/>
  <c r="K31" i="4"/>
  <c r="I80" i="2" l="1"/>
  <c r="J80" i="2" s="1"/>
  <c r="K80" i="2" s="1"/>
  <c r="I79" i="2"/>
  <c r="J79" i="2" s="1"/>
  <c r="K79" i="2" s="1"/>
  <c r="I78" i="2"/>
  <c r="I77" i="2"/>
  <c r="J77" i="2" s="1"/>
  <c r="K77" i="2" s="1"/>
  <c r="I76" i="2"/>
  <c r="J76" i="2" s="1"/>
  <c r="K76" i="2" s="1"/>
  <c r="I75" i="2"/>
  <c r="J75" i="2" s="1"/>
  <c r="K75" i="2" s="1"/>
  <c r="I74" i="2"/>
  <c r="J74" i="2" s="1"/>
  <c r="K74" i="2" s="1"/>
  <c r="I42" i="1"/>
  <c r="J42" i="1" s="1"/>
  <c r="K42" i="1" s="1"/>
  <c r="L42" i="1"/>
  <c r="M42" i="1"/>
  <c r="I43" i="1"/>
  <c r="J43" i="1" s="1"/>
  <c r="K43" i="1" s="1"/>
  <c r="L43" i="1"/>
  <c r="M43" i="1"/>
  <c r="I44" i="1"/>
  <c r="J44" i="1" s="1"/>
  <c r="K44" i="1" s="1"/>
  <c r="L44" i="1"/>
  <c r="M44" i="1"/>
  <c r="I45" i="1"/>
  <c r="J45" i="1" s="1"/>
  <c r="K45" i="1" s="1"/>
  <c r="L45" i="1"/>
  <c r="M45" i="1"/>
  <c r="I46" i="1"/>
  <c r="J46" i="1" s="1"/>
  <c r="K46" i="1" s="1"/>
  <c r="L46" i="1"/>
  <c r="M46" i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J78" i="2" l="1"/>
  <c r="K78" i="2" l="1"/>
  <c r="M10" i="1" l="1"/>
  <c r="L10" i="1"/>
  <c r="K10" i="1"/>
  <c r="M9" i="1"/>
  <c r="L9" i="1"/>
  <c r="K9" i="1"/>
  <c r="L40" i="1" l="1"/>
  <c r="M40" i="1"/>
  <c r="I46" i="4"/>
  <c r="I27" i="4"/>
  <c r="J27" i="4" s="1"/>
  <c r="K27" i="4" s="1"/>
  <c r="J46" i="4" l="1"/>
  <c r="I9" i="5"/>
  <c r="J9" i="5" s="1"/>
  <c r="K9" i="5" s="1"/>
  <c r="I8" i="5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I45" i="2"/>
  <c r="J45" i="2" s="1"/>
  <c r="K45" i="2" s="1"/>
  <c r="I44" i="2"/>
  <c r="J44" i="2" s="1"/>
  <c r="K44" i="2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M223" i="1"/>
  <c r="L223" i="1"/>
  <c r="I223" i="1"/>
  <c r="J223" i="1" s="1"/>
  <c r="K223" i="1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38" i="1"/>
  <c r="L138" i="1"/>
  <c r="I138" i="1"/>
  <c r="J138" i="1" s="1"/>
  <c r="K138" i="1" s="1"/>
  <c r="M137" i="1"/>
  <c r="L137" i="1"/>
  <c r="I137" i="1"/>
  <c r="M136" i="1"/>
  <c r="L136" i="1"/>
  <c r="I136" i="1"/>
  <c r="M135" i="1"/>
  <c r="L135" i="1"/>
  <c r="I135" i="1"/>
  <c r="M134" i="1"/>
  <c r="L134" i="1"/>
  <c r="I134" i="1"/>
  <c r="M133" i="1"/>
  <c r="L133" i="1"/>
  <c r="I133" i="1"/>
  <c r="J133" i="1" s="1"/>
  <c r="K133" i="1" s="1"/>
  <c r="M132" i="1"/>
  <c r="L132" i="1"/>
  <c r="I132" i="1"/>
  <c r="M131" i="1"/>
  <c r="L131" i="1"/>
  <c r="I131" i="1"/>
  <c r="M130" i="1"/>
  <c r="L130" i="1"/>
  <c r="I130" i="1"/>
  <c r="M129" i="1"/>
  <c r="L129" i="1"/>
  <c r="I129" i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M116" i="1"/>
  <c r="L116" i="1"/>
  <c r="I116" i="1"/>
  <c r="J116" i="1" s="1"/>
  <c r="K116" i="1" s="1"/>
  <c r="M115" i="1"/>
  <c r="L115" i="1"/>
  <c r="I115" i="1"/>
  <c r="M114" i="1"/>
  <c r="L114" i="1"/>
  <c r="I114" i="1"/>
  <c r="J114" i="1" s="1"/>
  <c r="K114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M63" i="1"/>
  <c r="L63" i="1"/>
  <c r="I63" i="1"/>
  <c r="J63" i="1" s="1"/>
  <c r="K63" i="1" s="1"/>
  <c r="M62" i="1"/>
  <c r="L62" i="1"/>
  <c r="I62" i="1"/>
  <c r="J62" i="1" s="1"/>
  <c r="K62" i="1" s="1"/>
  <c r="M61" i="1"/>
  <c r="L61" i="1"/>
  <c r="I61" i="1"/>
  <c r="J61" i="1" s="1"/>
  <c r="K61" i="1" s="1"/>
  <c r="M60" i="1"/>
  <c r="L60" i="1"/>
  <c r="I60" i="1"/>
  <c r="J60" i="1" s="1"/>
  <c r="K60" i="1" s="1"/>
  <c r="M59" i="1"/>
  <c r="L59" i="1"/>
  <c r="I59" i="1"/>
  <c r="J59" i="1" s="1"/>
  <c r="K59" i="1" s="1"/>
  <c r="J227" i="1" l="1"/>
  <c r="I517" i="1"/>
  <c r="J137" i="1"/>
  <c r="J136" i="1"/>
  <c r="J135" i="1"/>
  <c r="J134" i="1"/>
  <c r="K46" i="4"/>
  <c r="K100" i="4"/>
  <c r="J132" i="1"/>
  <c r="J131" i="1"/>
  <c r="J120" i="1"/>
  <c r="J129" i="1"/>
  <c r="J130" i="1"/>
  <c r="J125" i="1"/>
  <c r="J117" i="1"/>
  <c r="J115" i="1"/>
  <c r="K227" i="1" l="1"/>
  <c r="J517" i="1"/>
  <c r="K137" i="1"/>
  <c r="K136" i="1"/>
  <c r="K135" i="1"/>
  <c r="K134" i="1"/>
  <c r="K132" i="1"/>
  <c r="K131" i="1"/>
  <c r="K120" i="1"/>
  <c r="K129" i="1"/>
  <c r="K130" i="1"/>
  <c r="K40" i="1"/>
  <c r="K125" i="1"/>
  <c r="K117" i="1"/>
  <c r="K115" i="1"/>
  <c r="I43" i="2" l="1"/>
  <c r="J43" i="2" s="1"/>
  <c r="K43" i="2" s="1"/>
  <c r="K488" i="2" l="1"/>
  <c r="K517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M6" i="5" l="1"/>
  <c r="L6" i="5"/>
  <c r="M6" i="4"/>
  <c r="L6" i="4"/>
  <c r="M6" i="3"/>
  <c r="L6" i="3"/>
  <c r="L6" i="2"/>
  <c r="L82" i="5" l="1"/>
  <c r="L75" i="5"/>
  <c r="L85" i="5"/>
  <c r="L78" i="5"/>
  <c r="L74" i="5"/>
  <c r="L81" i="5"/>
  <c r="L84" i="5"/>
  <c r="L86" i="5"/>
  <c r="L80" i="5"/>
  <c r="L73" i="5"/>
  <c r="L83" i="5"/>
  <c r="L76" i="5"/>
  <c r="L79" i="5"/>
  <c r="M85" i="5"/>
  <c r="M78" i="5"/>
  <c r="M74" i="5"/>
  <c r="M76" i="5"/>
  <c r="M81" i="5"/>
  <c r="M84" i="5"/>
  <c r="M82" i="5"/>
  <c r="M86" i="5"/>
  <c r="M80" i="5"/>
  <c r="M73" i="5"/>
  <c r="M75" i="5"/>
  <c r="M83" i="5"/>
  <c r="M79" i="5"/>
  <c r="L98" i="4"/>
  <c r="L88" i="4"/>
  <c r="L97" i="4"/>
  <c r="L94" i="4"/>
  <c r="L87" i="4"/>
  <c r="L93" i="4"/>
  <c r="L86" i="4"/>
  <c r="L92" i="4"/>
  <c r="L89" i="4"/>
  <c r="L58" i="4"/>
  <c r="L74" i="4"/>
  <c r="L79" i="4"/>
  <c r="L61" i="4"/>
  <c r="M98" i="4"/>
  <c r="M92" i="4"/>
  <c r="M88" i="4"/>
  <c r="M97" i="4"/>
  <c r="M94" i="4"/>
  <c r="M89" i="4"/>
  <c r="M87" i="4"/>
  <c r="M93" i="4"/>
  <c r="M86" i="4"/>
  <c r="M58" i="4"/>
  <c r="M74" i="4"/>
  <c r="M79" i="4"/>
  <c r="M61" i="4"/>
  <c r="L202" i="2"/>
  <c r="L185" i="2"/>
  <c r="L172" i="2"/>
  <c r="L235" i="2"/>
  <c r="L245" i="2"/>
  <c r="L221" i="2"/>
  <c r="L218" i="2"/>
  <c r="L215" i="2"/>
  <c r="L212" i="2"/>
  <c r="L209" i="2"/>
  <c r="L178" i="2"/>
  <c r="L175" i="2"/>
  <c r="L155" i="2"/>
  <c r="L152" i="2"/>
  <c r="L182" i="2"/>
  <c r="L234" i="2"/>
  <c r="L224" i="2"/>
  <c r="L205" i="2"/>
  <c r="L191" i="2"/>
  <c r="L181" i="2"/>
  <c r="L151" i="2"/>
  <c r="L248" i="2"/>
  <c r="L241" i="2"/>
  <c r="L198" i="2"/>
  <c r="L184" i="2"/>
  <c r="L171" i="2"/>
  <c r="L159" i="2"/>
  <c r="L199" i="2"/>
  <c r="L244" i="2"/>
  <c r="L237" i="2"/>
  <c r="L227" i="2"/>
  <c r="L194" i="2"/>
  <c r="L177" i="2"/>
  <c r="L164" i="2"/>
  <c r="L225" i="2"/>
  <c r="L233" i="2"/>
  <c r="L223" i="2"/>
  <c r="L214" i="2"/>
  <c r="L187" i="2"/>
  <c r="L180" i="2"/>
  <c r="L174" i="2"/>
  <c r="L167" i="2"/>
  <c r="L160" i="2"/>
  <c r="L247" i="2"/>
  <c r="L240" i="2"/>
  <c r="L204" i="2"/>
  <c r="L197" i="2"/>
  <c r="L190" i="2"/>
  <c r="L170" i="2"/>
  <c r="L157" i="2"/>
  <c r="L163" i="2"/>
  <c r="L250" i="2"/>
  <c r="L229" i="2"/>
  <c r="L207" i="2"/>
  <c r="L200" i="2"/>
  <c r="L193" i="2"/>
  <c r="L173" i="2"/>
  <c r="L206" i="2"/>
  <c r="L246" i="2"/>
  <c r="L239" i="2"/>
  <c r="L222" i="2"/>
  <c r="L213" i="2"/>
  <c r="L210" i="2"/>
  <c r="L203" i="2"/>
  <c r="L196" i="2"/>
  <c r="L189" i="2"/>
  <c r="L186" i="2"/>
  <c r="L176" i="2"/>
  <c r="L156" i="2"/>
  <c r="L153" i="2"/>
  <c r="L162" i="2"/>
  <c r="L192" i="2"/>
  <c r="L331" i="2"/>
  <c r="L261" i="2"/>
  <c r="L319" i="2"/>
  <c r="L349" i="2"/>
  <c r="L342" i="2"/>
  <c r="L266" i="2"/>
  <c r="L338" i="2"/>
  <c r="L316" i="2"/>
  <c r="L332" i="2"/>
  <c r="L343" i="2"/>
  <c r="L268" i="2"/>
  <c r="L317" i="2"/>
  <c r="L320" i="2"/>
  <c r="L328" i="2"/>
  <c r="L379" i="2"/>
  <c r="L388" i="2"/>
  <c r="L365" i="2"/>
  <c r="L354" i="2"/>
  <c r="L35" i="5"/>
  <c r="L31" i="5"/>
  <c r="L39" i="5"/>
  <c r="L38" i="5"/>
  <c r="M35" i="5"/>
  <c r="M31" i="5"/>
  <c r="M39" i="5"/>
  <c r="M38" i="5"/>
  <c r="L13" i="4"/>
  <c r="L10" i="4"/>
  <c r="L15" i="4"/>
  <c r="L14" i="4"/>
  <c r="M13" i="4"/>
  <c r="M10" i="4"/>
  <c r="M15" i="4"/>
  <c r="M14" i="4"/>
  <c r="L20" i="2"/>
  <c r="L23" i="2"/>
  <c r="L27" i="2"/>
  <c r="L22" i="2"/>
  <c r="L28" i="2"/>
  <c r="L15" i="2"/>
  <c r="L24" i="2"/>
  <c r="L33" i="2"/>
  <c r="L36" i="2"/>
  <c r="L35" i="2"/>
  <c r="L34" i="2"/>
  <c r="L59" i="5"/>
  <c r="M59" i="5"/>
  <c r="L26" i="5"/>
  <c r="L16" i="5"/>
  <c r="L22" i="5"/>
  <c r="L15" i="5"/>
  <c r="M26" i="5"/>
  <c r="M16" i="5"/>
  <c r="M22" i="5"/>
  <c r="M15" i="5"/>
  <c r="L60" i="4"/>
  <c r="L78" i="4"/>
  <c r="L71" i="4"/>
  <c r="L70" i="4"/>
  <c r="L66" i="4"/>
  <c r="L62" i="4"/>
  <c r="L59" i="4"/>
  <c r="L67" i="4"/>
  <c r="L77" i="4"/>
  <c r="L56" i="4"/>
  <c r="L68" i="4"/>
  <c r="L65" i="4"/>
  <c r="L64" i="4"/>
  <c r="L75" i="4"/>
  <c r="L76" i="4"/>
  <c r="L73" i="4"/>
  <c r="L72" i="4"/>
  <c r="M78" i="4"/>
  <c r="M71" i="4"/>
  <c r="M60" i="4"/>
  <c r="M66" i="4"/>
  <c r="M62" i="4"/>
  <c r="M59" i="4"/>
  <c r="M70" i="4"/>
  <c r="M77" i="4"/>
  <c r="M56" i="4"/>
  <c r="M68" i="4"/>
  <c r="M65" i="4"/>
  <c r="M64" i="4"/>
  <c r="M76" i="4"/>
  <c r="M73" i="4"/>
  <c r="M72" i="4"/>
  <c r="M75" i="4"/>
  <c r="M67" i="4"/>
  <c r="L347" i="2"/>
  <c r="L325" i="2"/>
  <c r="L312" i="2"/>
  <c r="L305" i="2"/>
  <c r="L298" i="2"/>
  <c r="L291" i="2"/>
  <c r="L284" i="2"/>
  <c r="L270" i="2"/>
  <c r="L334" i="2"/>
  <c r="L280" i="2"/>
  <c r="L277" i="2"/>
  <c r="L260" i="2"/>
  <c r="L253" i="2"/>
  <c r="L327" i="2"/>
  <c r="L350" i="2"/>
  <c r="L340" i="2"/>
  <c r="L337" i="2"/>
  <c r="L315" i="2"/>
  <c r="L287" i="2"/>
  <c r="L273" i="2"/>
  <c r="L263" i="2"/>
  <c r="L256" i="2"/>
  <c r="L276" i="2"/>
  <c r="L257" i="2"/>
  <c r="L346" i="2"/>
  <c r="L324" i="2"/>
  <c r="L321" i="2"/>
  <c r="L318" i="2"/>
  <c r="L304" i="2"/>
  <c r="L294" i="2"/>
  <c r="L297" i="2"/>
  <c r="L290" i="2"/>
  <c r="L259" i="2"/>
  <c r="L252" i="2"/>
  <c r="L302" i="2"/>
  <c r="L286" i="2"/>
  <c r="L262" i="2"/>
  <c r="L255" i="2"/>
  <c r="L281" i="2"/>
  <c r="L267" i="2"/>
  <c r="L339" i="2"/>
  <c r="L333" i="2"/>
  <c r="L323" i="2"/>
  <c r="L314" i="2"/>
  <c r="L307" i="2"/>
  <c r="L303" i="2"/>
  <c r="L300" i="2"/>
  <c r="L293" i="2"/>
  <c r="L272" i="2"/>
  <c r="L341" i="2"/>
  <c r="L351" i="2"/>
  <c r="L322" i="2"/>
  <c r="L345" i="2"/>
  <c r="L310" i="2"/>
  <c r="L289" i="2"/>
  <c r="L282" i="2"/>
  <c r="L275" i="2"/>
  <c r="L296" i="2"/>
  <c r="L335" i="2"/>
  <c r="L274" i="2"/>
  <c r="L309" i="2"/>
  <c r="L264" i="2"/>
  <c r="L348" i="2"/>
  <c r="L329" i="2"/>
  <c r="L313" i="2"/>
  <c r="L306" i="2"/>
  <c r="L299" i="2"/>
  <c r="L292" i="2"/>
  <c r="L285" i="2"/>
  <c r="L278" i="2"/>
  <c r="L271" i="2"/>
  <c r="L344" i="2"/>
  <c r="L361" i="2"/>
  <c r="L366" i="2"/>
  <c r="L368" i="2"/>
  <c r="L483" i="2"/>
  <c r="L385" i="2"/>
  <c r="L378" i="2"/>
  <c r="L371" i="2"/>
  <c r="L145" i="2"/>
  <c r="L135" i="2"/>
  <c r="L122" i="2"/>
  <c r="L121" i="2"/>
  <c r="L355" i="2"/>
  <c r="L381" i="2"/>
  <c r="L251" i="2"/>
  <c r="L149" i="2"/>
  <c r="L374" i="2"/>
  <c r="L138" i="2"/>
  <c r="L131" i="2"/>
  <c r="L124" i="2"/>
  <c r="L384" i="2"/>
  <c r="L377" i="2"/>
  <c r="L364" i="2"/>
  <c r="L357" i="2"/>
  <c r="L141" i="2"/>
  <c r="L134" i="2"/>
  <c r="L380" i="2"/>
  <c r="L367" i="2"/>
  <c r="L360" i="2"/>
  <c r="L144" i="2"/>
  <c r="L387" i="2"/>
  <c r="L370" i="2"/>
  <c r="L147" i="2"/>
  <c r="L137" i="2"/>
  <c r="L373" i="2"/>
  <c r="L363" i="2"/>
  <c r="L353" i="2"/>
  <c r="L130" i="2"/>
  <c r="L127" i="2"/>
  <c r="L375" i="2"/>
  <c r="L376" i="2"/>
  <c r="L359" i="2"/>
  <c r="L356" i="2"/>
  <c r="L143" i="2"/>
  <c r="L133" i="2"/>
  <c r="L132" i="2"/>
  <c r="L386" i="2"/>
  <c r="L382" i="2"/>
  <c r="L372" i="2"/>
  <c r="L362" i="2"/>
  <c r="L136" i="2"/>
  <c r="L126" i="2"/>
  <c r="L352" i="2"/>
  <c r="L407" i="2"/>
  <c r="L396" i="2"/>
  <c r="L421" i="2"/>
  <c r="L435" i="2"/>
  <c r="L455" i="2"/>
  <c r="L41" i="5"/>
  <c r="M41" i="5"/>
  <c r="L57" i="5"/>
  <c r="M57" i="5"/>
  <c r="L42" i="5"/>
  <c r="M42" i="5"/>
  <c r="L23" i="4"/>
  <c r="M23" i="4"/>
  <c r="L85" i="4"/>
  <c r="M85" i="4"/>
  <c r="L409" i="2"/>
  <c r="L395" i="2"/>
  <c r="L392" i="2"/>
  <c r="L436" i="2"/>
  <c r="L415" i="2"/>
  <c r="L446" i="2"/>
  <c r="L390" i="2"/>
  <c r="L450" i="2"/>
  <c r="L428" i="2"/>
  <c r="L432" i="2"/>
  <c r="L417" i="2"/>
  <c r="L433" i="2"/>
  <c r="L413" i="2"/>
  <c r="L425" i="2"/>
  <c r="L406" i="2"/>
  <c r="L120" i="2"/>
  <c r="L103" i="2"/>
  <c r="L102" i="2"/>
  <c r="L115" i="2"/>
  <c r="L31" i="2"/>
  <c r="L30" i="2"/>
  <c r="L12" i="2"/>
  <c r="L84" i="4"/>
  <c r="L82" i="4"/>
  <c r="L83" i="4"/>
  <c r="L81" i="4"/>
  <c r="L80" i="4"/>
  <c r="L37" i="4"/>
  <c r="L39" i="4"/>
  <c r="M84" i="4"/>
  <c r="M82" i="4"/>
  <c r="M83" i="4"/>
  <c r="M81" i="4"/>
  <c r="M80" i="4"/>
  <c r="M39" i="4"/>
  <c r="M37" i="4"/>
  <c r="L63" i="5"/>
  <c r="L61" i="5"/>
  <c r="L71" i="5"/>
  <c r="M63" i="5"/>
  <c r="M61" i="5"/>
  <c r="M71" i="5"/>
  <c r="L60" i="5"/>
  <c r="L56" i="5"/>
  <c r="L52" i="5"/>
  <c r="L62" i="5"/>
  <c r="L55" i="5"/>
  <c r="L53" i="5"/>
  <c r="L58" i="5"/>
  <c r="L64" i="5"/>
  <c r="L66" i="5"/>
  <c r="L50" i="5"/>
  <c r="L65" i="5"/>
  <c r="L46" i="5"/>
  <c r="L48" i="5"/>
  <c r="L47" i="5"/>
  <c r="M60" i="5"/>
  <c r="M56" i="5"/>
  <c r="M52" i="5"/>
  <c r="M62" i="5"/>
  <c r="M55" i="5"/>
  <c r="M53" i="5"/>
  <c r="M58" i="5"/>
  <c r="M66" i="5"/>
  <c r="M50" i="5"/>
  <c r="M64" i="5"/>
  <c r="M65" i="5"/>
  <c r="M46" i="5"/>
  <c r="M48" i="5"/>
  <c r="M47" i="5"/>
  <c r="L447" i="2"/>
  <c r="L412" i="2"/>
  <c r="L454" i="2"/>
  <c r="L443" i="2"/>
  <c r="L429" i="2"/>
  <c r="L422" i="2"/>
  <c r="L405" i="2"/>
  <c r="L398" i="2"/>
  <c r="L430" i="2"/>
  <c r="L439" i="2"/>
  <c r="L418" i="2"/>
  <c r="L408" i="2"/>
  <c r="L401" i="2"/>
  <c r="L411" i="2"/>
  <c r="L391" i="2"/>
  <c r="L423" i="2"/>
  <c r="L453" i="2"/>
  <c r="L442" i="2"/>
  <c r="L414" i="2"/>
  <c r="L404" i="2"/>
  <c r="L397" i="2"/>
  <c r="L394" i="2"/>
  <c r="L448" i="2"/>
  <c r="L416" i="2"/>
  <c r="L438" i="2"/>
  <c r="L400" i="2"/>
  <c r="L399" i="2"/>
  <c r="L444" i="2"/>
  <c r="L449" i="2"/>
  <c r="L431" i="2"/>
  <c r="L410" i="2"/>
  <c r="L445" i="2"/>
  <c r="L434" i="2"/>
  <c r="L424" i="2"/>
  <c r="L403" i="2"/>
  <c r="L452" i="2"/>
  <c r="L441" i="2"/>
  <c r="L437" i="2"/>
  <c r="L427" i="2"/>
  <c r="L420" i="2"/>
  <c r="L393" i="2"/>
  <c r="L451" i="2"/>
  <c r="L440" i="2"/>
  <c r="L426" i="2"/>
  <c r="L419" i="2"/>
  <c r="L402" i="2"/>
  <c r="L389" i="2"/>
  <c r="L472" i="2"/>
  <c r="L114" i="2"/>
  <c r="L98" i="2"/>
  <c r="L461" i="2"/>
  <c r="L107" i="2"/>
  <c r="L119" i="2"/>
  <c r="L111" i="2"/>
  <c r="L101" i="2"/>
  <c r="L109" i="2"/>
  <c r="L67" i="5"/>
  <c r="M67" i="5"/>
  <c r="L48" i="4"/>
  <c r="L49" i="4"/>
  <c r="L33" i="4"/>
  <c r="M48" i="4"/>
  <c r="M49" i="4"/>
  <c r="M33" i="4"/>
  <c r="L478" i="2"/>
  <c r="L95" i="2"/>
  <c r="L457" i="2"/>
  <c r="L460" i="2"/>
  <c r="L482" i="2"/>
  <c r="L471" i="2"/>
  <c r="L474" i="2"/>
  <c r="L97" i="2"/>
  <c r="L485" i="2"/>
  <c r="L480" i="2"/>
  <c r="L20" i="4"/>
  <c r="M20" i="4"/>
  <c r="L37" i="2"/>
  <c r="L32" i="2"/>
  <c r="L39" i="2"/>
  <c r="L68" i="5"/>
  <c r="L70" i="5"/>
  <c r="L72" i="5"/>
  <c r="L69" i="5"/>
  <c r="M68" i="5"/>
  <c r="M70" i="5"/>
  <c r="M72" i="5"/>
  <c r="M69" i="5"/>
  <c r="L50" i="4"/>
  <c r="M50" i="4"/>
  <c r="L477" i="2"/>
  <c r="L110" i="2"/>
  <c r="L100" i="2"/>
  <c r="L94" i="2"/>
  <c r="L113" i="2"/>
  <c r="L87" i="2"/>
  <c r="L473" i="2"/>
  <c r="L470" i="2"/>
  <c r="L467" i="2"/>
  <c r="L116" i="2"/>
  <c r="L106" i="2"/>
  <c r="L90" i="2"/>
  <c r="L476" i="2"/>
  <c r="L463" i="2"/>
  <c r="L99" i="2"/>
  <c r="L93" i="2"/>
  <c r="L486" i="2"/>
  <c r="L456" i="2"/>
  <c r="L112" i="2"/>
  <c r="L96" i="2"/>
  <c r="L86" i="2"/>
  <c r="L479" i="2"/>
  <c r="L466" i="2"/>
  <c r="L459" i="2"/>
  <c r="L105" i="2"/>
  <c r="L89" i="2"/>
  <c r="L117" i="2"/>
  <c r="L469" i="2"/>
  <c r="L462" i="2"/>
  <c r="L92" i="2"/>
  <c r="L484" i="2"/>
  <c r="L475" i="2"/>
  <c r="L118" i="2"/>
  <c r="L108" i="2"/>
  <c r="L85" i="2"/>
  <c r="L464" i="2"/>
  <c r="L465" i="2"/>
  <c r="L458" i="2"/>
  <c r="L88" i="2"/>
  <c r="L481" i="2"/>
  <c r="L468" i="2"/>
  <c r="L91" i="2"/>
  <c r="L10" i="2"/>
  <c r="L51" i="4"/>
  <c r="L53" i="4"/>
  <c r="L52" i="4"/>
  <c r="L38" i="4"/>
  <c r="M52" i="4"/>
  <c r="M51" i="4"/>
  <c r="M53" i="4"/>
  <c r="M38" i="4"/>
  <c r="L36" i="4"/>
  <c r="M36" i="4"/>
  <c r="L81" i="2"/>
  <c r="L83" i="2"/>
  <c r="L84" i="2"/>
  <c r="L82" i="2"/>
  <c r="L55" i="4"/>
  <c r="L54" i="4"/>
  <c r="M55" i="4"/>
  <c r="M54" i="4"/>
  <c r="L12" i="5"/>
  <c r="L10" i="5"/>
  <c r="L11" i="5"/>
  <c r="M12" i="5"/>
  <c r="M10" i="5"/>
  <c r="M11" i="5"/>
  <c r="L47" i="4"/>
  <c r="M47" i="4"/>
  <c r="L9" i="4"/>
  <c r="M9" i="4"/>
  <c r="L100" i="4"/>
  <c r="M100" i="4"/>
  <c r="L40" i="4"/>
  <c r="L34" i="4"/>
  <c r="L32" i="4"/>
  <c r="M32" i="4"/>
  <c r="M40" i="4"/>
  <c r="M34" i="4"/>
  <c r="L45" i="4"/>
  <c r="L41" i="4"/>
  <c r="L44" i="4"/>
  <c r="L43" i="4"/>
  <c r="L42" i="4"/>
  <c r="L30" i="4"/>
  <c r="L46" i="4"/>
  <c r="M44" i="4"/>
  <c r="M41" i="4"/>
  <c r="M43" i="4"/>
  <c r="M45" i="4"/>
  <c r="M42" i="4"/>
  <c r="M30" i="4"/>
  <c r="M46" i="4"/>
  <c r="L29" i="4"/>
  <c r="L31" i="4"/>
  <c r="L28" i="4"/>
  <c r="M29" i="4"/>
  <c r="M31" i="4"/>
  <c r="M28" i="4"/>
  <c r="L11" i="3"/>
  <c r="L18" i="3"/>
  <c r="L17" i="3"/>
  <c r="M11" i="3"/>
  <c r="M18" i="3"/>
  <c r="M17" i="3"/>
  <c r="L9" i="2"/>
  <c r="L75" i="2"/>
  <c r="L79" i="2"/>
  <c r="L74" i="2"/>
  <c r="L78" i="2"/>
  <c r="L80" i="2"/>
  <c r="L77" i="2"/>
  <c r="L76" i="2"/>
  <c r="L27" i="4"/>
  <c r="M27" i="4"/>
  <c r="L9" i="5"/>
  <c r="M9" i="5"/>
  <c r="L73" i="2"/>
  <c r="L69" i="2"/>
  <c r="L60" i="2"/>
  <c r="L49" i="2"/>
  <c r="L45" i="2"/>
  <c r="L63" i="2"/>
  <c r="L56" i="2"/>
  <c r="L51" i="2"/>
  <c r="L72" i="2"/>
  <c r="L68" i="2"/>
  <c r="L53" i="2"/>
  <c r="L48" i="2"/>
  <c r="L70" i="2"/>
  <c r="L65" i="2"/>
  <c r="L59" i="2"/>
  <c r="L55" i="2"/>
  <c r="L50" i="2"/>
  <c r="L44" i="2"/>
  <c r="L62" i="2"/>
  <c r="L66" i="2"/>
  <c r="L71" i="2"/>
  <c r="L67" i="2"/>
  <c r="L47" i="2"/>
  <c r="L46" i="2"/>
  <c r="L64" i="2"/>
  <c r="L58" i="2"/>
  <c r="L54" i="2"/>
  <c r="L61" i="2"/>
  <c r="L52" i="2"/>
  <c r="L57" i="2"/>
  <c r="L488" i="2"/>
  <c r="L25" i="4"/>
  <c r="M25" i="4"/>
  <c r="L43" i="2"/>
  <c r="L10" i="3"/>
  <c r="M10" i="3"/>
  <c r="L8" i="5"/>
  <c r="L44" i="5"/>
  <c r="L90" i="5"/>
  <c r="M8" i="5"/>
  <c r="M90" i="5"/>
  <c r="M44" i="5"/>
  <c r="L8" i="4"/>
  <c r="M8" i="4"/>
  <c r="L41" i="2"/>
  <c r="L8" i="2"/>
  <c r="K41" i="2" l="1"/>
  <c r="L517" i="1"/>
  <c r="M517" i="1" l="1"/>
  <c r="I10" i="3"/>
  <c r="J10" i="3" s="1"/>
  <c r="K10" i="3" l="1"/>
  <c r="K8" i="3"/>
  <c r="M6" i="2"/>
  <c r="M245" i="2" l="1"/>
  <c r="M221" i="2"/>
  <c r="M218" i="2"/>
  <c r="M215" i="2"/>
  <c r="M212" i="2"/>
  <c r="M209" i="2"/>
  <c r="M178" i="2"/>
  <c r="M175" i="2"/>
  <c r="M155" i="2"/>
  <c r="M152" i="2"/>
  <c r="M202" i="2"/>
  <c r="M234" i="2"/>
  <c r="M224" i="2"/>
  <c r="M205" i="2"/>
  <c r="M191" i="2"/>
  <c r="M181" i="2"/>
  <c r="M248" i="2"/>
  <c r="M241" i="2"/>
  <c r="M198" i="2"/>
  <c r="M184" i="2"/>
  <c r="M171" i="2"/>
  <c r="M182" i="2"/>
  <c r="M244" i="2"/>
  <c r="M237" i="2"/>
  <c r="M227" i="2"/>
  <c r="M194" i="2"/>
  <c r="M177" i="2"/>
  <c r="M164" i="2"/>
  <c r="M151" i="2"/>
  <c r="M160" i="2"/>
  <c r="M225" i="2"/>
  <c r="M233" i="2"/>
  <c r="M223" i="2"/>
  <c r="M214" i="2"/>
  <c r="M187" i="2"/>
  <c r="M180" i="2"/>
  <c r="M174" i="2"/>
  <c r="M167" i="2"/>
  <c r="M185" i="2"/>
  <c r="M247" i="2"/>
  <c r="M240" i="2"/>
  <c r="M204" i="2"/>
  <c r="M197" i="2"/>
  <c r="M190" i="2"/>
  <c r="M170" i="2"/>
  <c r="M157" i="2"/>
  <c r="M172" i="2"/>
  <c r="M163" i="2"/>
  <c r="M199" i="2"/>
  <c r="M250" i="2"/>
  <c r="M229" i="2"/>
  <c r="M207" i="2"/>
  <c r="M200" i="2"/>
  <c r="M193" i="2"/>
  <c r="M173" i="2"/>
  <c r="M235" i="2"/>
  <c r="M246" i="2"/>
  <c r="M239" i="2"/>
  <c r="M222" i="2"/>
  <c r="M213" i="2"/>
  <c r="M210" i="2"/>
  <c r="M203" i="2"/>
  <c r="M196" i="2"/>
  <c r="M189" i="2"/>
  <c r="M186" i="2"/>
  <c r="M176" i="2"/>
  <c r="M156" i="2"/>
  <c r="M153" i="2"/>
  <c r="M206" i="2"/>
  <c r="M162" i="2"/>
  <c r="M159" i="2"/>
  <c r="M192" i="2"/>
  <c r="M331" i="2"/>
  <c r="M261" i="2"/>
  <c r="M319" i="2"/>
  <c r="M343" i="2"/>
  <c r="M349" i="2"/>
  <c r="M342" i="2"/>
  <c r="M266" i="2"/>
  <c r="M317" i="2"/>
  <c r="M268" i="2"/>
  <c r="M320" i="2"/>
  <c r="M338" i="2"/>
  <c r="M332" i="2"/>
  <c r="M328" i="2"/>
  <c r="M316" i="2"/>
  <c r="M379" i="2"/>
  <c r="M354" i="2"/>
  <c r="M388" i="2"/>
  <c r="M365" i="2"/>
  <c r="M23" i="2"/>
  <c r="M22" i="2"/>
  <c r="M20" i="2"/>
  <c r="M15" i="2"/>
  <c r="M28" i="2"/>
  <c r="M24" i="2"/>
  <c r="M27" i="2"/>
  <c r="M36" i="2"/>
  <c r="M33" i="2"/>
  <c r="M35" i="2"/>
  <c r="M34" i="2"/>
  <c r="M334" i="2"/>
  <c r="M280" i="2"/>
  <c r="M277" i="2"/>
  <c r="M260" i="2"/>
  <c r="M253" i="2"/>
  <c r="M262" i="2"/>
  <c r="M350" i="2"/>
  <c r="M340" i="2"/>
  <c r="M337" i="2"/>
  <c r="M315" i="2"/>
  <c r="M287" i="2"/>
  <c r="M273" i="2"/>
  <c r="M263" i="2"/>
  <c r="M256" i="2"/>
  <c r="M255" i="2"/>
  <c r="M347" i="2"/>
  <c r="M270" i="2"/>
  <c r="M346" i="2"/>
  <c r="M324" i="2"/>
  <c r="M321" i="2"/>
  <c r="M318" i="2"/>
  <c r="M304" i="2"/>
  <c r="M294" i="2"/>
  <c r="M286" i="2"/>
  <c r="M284" i="2"/>
  <c r="M327" i="2"/>
  <c r="M297" i="2"/>
  <c r="M290" i="2"/>
  <c r="M276" i="2"/>
  <c r="M259" i="2"/>
  <c r="M252" i="2"/>
  <c r="M339" i="2"/>
  <c r="M333" i="2"/>
  <c r="M323" i="2"/>
  <c r="M314" i="2"/>
  <c r="M307" i="2"/>
  <c r="M303" i="2"/>
  <c r="M300" i="2"/>
  <c r="M293" i="2"/>
  <c r="M272" i="2"/>
  <c r="M257" i="2"/>
  <c r="M305" i="2"/>
  <c r="M345" i="2"/>
  <c r="M310" i="2"/>
  <c r="M289" i="2"/>
  <c r="M282" i="2"/>
  <c r="M275" i="2"/>
  <c r="M298" i="2"/>
  <c r="M296" i="2"/>
  <c r="M322" i="2"/>
  <c r="M264" i="2"/>
  <c r="M348" i="2"/>
  <c r="M329" i="2"/>
  <c r="M313" i="2"/>
  <c r="M306" i="2"/>
  <c r="M299" i="2"/>
  <c r="M292" i="2"/>
  <c r="M285" i="2"/>
  <c r="M278" i="2"/>
  <c r="M271" i="2"/>
  <c r="M309" i="2"/>
  <c r="M325" i="2"/>
  <c r="M291" i="2"/>
  <c r="M344" i="2"/>
  <c r="M341" i="2"/>
  <c r="M335" i="2"/>
  <c r="M302" i="2"/>
  <c r="M281" i="2"/>
  <c r="M274" i="2"/>
  <c r="M351" i="2"/>
  <c r="M267" i="2"/>
  <c r="M312" i="2"/>
  <c r="M361" i="2"/>
  <c r="M366" i="2"/>
  <c r="M368" i="2"/>
  <c r="M483" i="2"/>
  <c r="M381" i="2"/>
  <c r="M251" i="2"/>
  <c r="M385" i="2"/>
  <c r="M374" i="2"/>
  <c r="M138" i="2"/>
  <c r="M131" i="2"/>
  <c r="M378" i="2"/>
  <c r="M122" i="2"/>
  <c r="M384" i="2"/>
  <c r="M377" i="2"/>
  <c r="M364" i="2"/>
  <c r="M357" i="2"/>
  <c r="M141" i="2"/>
  <c r="M134" i="2"/>
  <c r="M380" i="2"/>
  <c r="M367" i="2"/>
  <c r="M360" i="2"/>
  <c r="M144" i="2"/>
  <c r="M124" i="2"/>
  <c r="M121" i="2"/>
  <c r="M387" i="2"/>
  <c r="M370" i="2"/>
  <c r="M147" i="2"/>
  <c r="M137" i="2"/>
  <c r="M373" i="2"/>
  <c r="M363" i="2"/>
  <c r="M353" i="2"/>
  <c r="M130" i="2"/>
  <c r="M127" i="2"/>
  <c r="M376" i="2"/>
  <c r="M359" i="2"/>
  <c r="M356" i="2"/>
  <c r="M143" i="2"/>
  <c r="M133" i="2"/>
  <c r="M386" i="2"/>
  <c r="M371" i="2"/>
  <c r="M145" i="2"/>
  <c r="M372" i="2"/>
  <c r="M362" i="2"/>
  <c r="M136" i="2"/>
  <c r="M126" i="2"/>
  <c r="M355" i="2"/>
  <c r="M132" i="2"/>
  <c r="M135" i="2"/>
  <c r="M382" i="2"/>
  <c r="M352" i="2"/>
  <c r="M149" i="2"/>
  <c r="M375" i="2"/>
  <c r="M407" i="2"/>
  <c r="M396" i="2"/>
  <c r="M435" i="2"/>
  <c r="M421" i="2"/>
  <c r="M455" i="2"/>
  <c r="M409" i="2"/>
  <c r="M395" i="2"/>
  <c r="M415" i="2"/>
  <c r="M450" i="2"/>
  <c r="M428" i="2"/>
  <c r="M392" i="2"/>
  <c r="M413" i="2"/>
  <c r="M433" i="2"/>
  <c r="M425" i="2"/>
  <c r="M406" i="2"/>
  <c r="M446" i="2"/>
  <c r="M436" i="2"/>
  <c r="M432" i="2"/>
  <c r="M417" i="2"/>
  <c r="M390" i="2"/>
  <c r="M120" i="2"/>
  <c r="M103" i="2"/>
  <c r="M102" i="2"/>
  <c r="M115" i="2"/>
  <c r="M31" i="2"/>
  <c r="M12" i="2"/>
  <c r="M30" i="2"/>
  <c r="M454" i="2"/>
  <c r="M443" i="2"/>
  <c r="M429" i="2"/>
  <c r="M422" i="2"/>
  <c r="M405" i="2"/>
  <c r="M398" i="2"/>
  <c r="M402" i="2"/>
  <c r="M439" i="2"/>
  <c r="M418" i="2"/>
  <c r="M408" i="2"/>
  <c r="M401" i="2"/>
  <c r="M389" i="2"/>
  <c r="M426" i="2"/>
  <c r="M411" i="2"/>
  <c r="M391" i="2"/>
  <c r="M440" i="2"/>
  <c r="M453" i="2"/>
  <c r="M442" i="2"/>
  <c r="M414" i="2"/>
  <c r="M404" i="2"/>
  <c r="M397" i="2"/>
  <c r="M394" i="2"/>
  <c r="M444" i="2"/>
  <c r="M438" i="2"/>
  <c r="M400" i="2"/>
  <c r="M449" i="2"/>
  <c r="M431" i="2"/>
  <c r="M410" i="2"/>
  <c r="M423" i="2"/>
  <c r="M445" i="2"/>
  <c r="M434" i="2"/>
  <c r="M424" i="2"/>
  <c r="M403" i="2"/>
  <c r="M452" i="2"/>
  <c r="M441" i="2"/>
  <c r="M437" i="2"/>
  <c r="M427" i="2"/>
  <c r="M420" i="2"/>
  <c r="M393" i="2"/>
  <c r="M448" i="2"/>
  <c r="M430" i="2"/>
  <c r="M416" i="2"/>
  <c r="M399" i="2"/>
  <c r="M447" i="2"/>
  <c r="M412" i="2"/>
  <c r="M451" i="2"/>
  <c r="M419" i="2"/>
  <c r="M461" i="2"/>
  <c r="M107" i="2"/>
  <c r="M119" i="2"/>
  <c r="M472" i="2"/>
  <c r="M114" i="2"/>
  <c r="M98" i="2"/>
  <c r="M111" i="2"/>
  <c r="M101" i="2"/>
  <c r="M109" i="2"/>
  <c r="M457" i="2"/>
  <c r="M478" i="2"/>
  <c r="M482" i="2"/>
  <c r="M471" i="2"/>
  <c r="M474" i="2"/>
  <c r="M97" i="2"/>
  <c r="M485" i="2"/>
  <c r="M480" i="2"/>
  <c r="M95" i="2"/>
  <c r="M460" i="2"/>
  <c r="M39" i="2"/>
  <c r="M37" i="2"/>
  <c r="M32" i="2"/>
  <c r="M113" i="2"/>
  <c r="M87" i="2"/>
  <c r="M473" i="2"/>
  <c r="M470" i="2"/>
  <c r="M467" i="2"/>
  <c r="M116" i="2"/>
  <c r="M106" i="2"/>
  <c r="M90" i="2"/>
  <c r="M110" i="2"/>
  <c r="M476" i="2"/>
  <c r="M463" i="2"/>
  <c r="M99" i="2"/>
  <c r="M93" i="2"/>
  <c r="M486" i="2"/>
  <c r="M456" i="2"/>
  <c r="M112" i="2"/>
  <c r="M96" i="2"/>
  <c r="M86" i="2"/>
  <c r="M479" i="2"/>
  <c r="M466" i="2"/>
  <c r="M459" i="2"/>
  <c r="M105" i="2"/>
  <c r="M89" i="2"/>
  <c r="M469" i="2"/>
  <c r="M462" i="2"/>
  <c r="M92" i="2"/>
  <c r="M477" i="2"/>
  <c r="M475" i="2"/>
  <c r="M118" i="2"/>
  <c r="M108" i="2"/>
  <c r="M85" i="2"/>
  <c r="M100" i="2"/>
  <c r="M465" i="2"/>
  <c r="M458" i="2"/>
  <c r="M88" i="2"/>
  <c r="M481" i="2"/>
  <c r="M468" i="2"/>
  <c r="M91" i="2"/>
  <c r="M484" i="2"/>
  <c r="M464" i="2"/>
  <c r="M117" i="2"/>
  <c r="M94" i="2"/>
  <c r="M10" i="2"/>
  <c r="M81" i="2"/>
  <c r="M84" i="2"/>
  <c r="M83" i="2"/>
  <c r="M82" i="2"/>
  <c r="M9" i="2"/>
  <c r="M75" i="2"/>
  <c r="M79" i="2"/>
  <c r="M74" i="2"/>
  <c r="M78" i="2"/>
  <c r="M77" i="2"/>
  <c r="M76" i="2"/>
  <c r="M80" i="2"/>
  <c r="M73" i="2"/>
  <c r="M69" i="2"/>
  <c r="M60" i="2"/>
  <c r="M49" i="2"/>
  <c r="M45" i="2"/>
  <c r="M66" i="2"/>
  <c r="M52" i="2"/>
  <c r="M63" i="2"/>
  <c r="M56" i="2"/>
  <c r="M51" i="2"/>
  <c r="M72" i="2"/>
  <c r="M68" i="2"/>
  <c r="M53" i="2"/>
  <c r="M48" i="2"/>
  <c r="M65" i="2"/>
  <c r="M59" i="2"/>
  <c r="M55" i="2"/>
  <c r="M50" i="2"/>
  <c r="M44" i="2"/>
  <c r="M70" i="2"/>
  <c r="M46" i="2"/>
  <c r="M62" i="2"/>
  <c r="M71" i="2"/>
  <c r="M67" i="2"/>
  <c r="M47" i="2"/>
  <c r="M64" i="2"/>
  <c r="M58" i="2"/>
  <c r="M54" i="2"/>
  <c r="M61" i="2"/>
  <c r="M57" i="2"/>
  <c r="M488" i="2"/>
  <c r="M43" i="2"/>
  <c r="M41" i="2"/>
  <c r="M8" i="2"/>
  <c r="K9" i="3" l="1"/>
  <c r="I8" i="3"/>
  <c r="I9" i="3" l="1"/>
  <c r="I13" i="3" s="1"/>
  <c r="K90" i="5" l="1"/>
  <c r="J8" i="5"/>
  <c r="K8" i="5" s="1"/>
  <c r="J9" i="3"/>
  <c r="J13" i="3" s="1"/>
  <c r="J8" i="3"/>
  <c r="L20" i="3" l="1"/>
  <c r="M20" i="3"/>
  <c r="L13" i="3"/>
  <c r="M13" i="3"/>
  <c r="K44" i="5" l="1"/>
  <c r="I8" i="2" l="1"/>
  <c r="J8" i="2" s="1"/>
  <c r="K8" i="2" s="1"/>
  <c r="K20" i="3" l="1"/>
  <c r="K13" i="3"/>
</calcChain>
</file>

<file path=xl/comments1.xml><?xml version="1.0" encoding="utf-8"?>
<comments xmlns="http://schemas.openxmlformats.org/spreadsheetml/2006/main">
  <authors>
    <author>Dan Copeland</author>
  </authors>
  <commentList>
    <comment ref="L7" authorId="0" shapeId="0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<sst xmlns="http://schemas.openxmlformats.org/spreadsheetml/2006/main" count="2493" uniqueCount="570">
  <si>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</si>
  <si>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</si>
  <si>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</si>
  <si>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</si>
  <si>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</si>
  <si>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</si>
  <si>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</si>
  <si>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</si>
  <si>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</si>
  <si>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</si>
  <si>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</si>
  <si>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>TOTAL EXPENDITURES</t>
  </si>
  <si>
    <t>TOTAL REVENUE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</si>
  <si>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</si>
  <si>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</si>
  <si>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</si>
  <si>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</si>
  <si>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</si>
  <si>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</si>
  <si>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</si>
  <si>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**</t>
  </si>
  <si>
    <t>Gold Case Payment $22,500,000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</si>
  <si>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</si>
  <si>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</si>
  <si>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</si>
  <si>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</si>
  <si>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</si>
  <si>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</si>
  <si>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</si>
  <si>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</si>
  <si>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583000</t>
  </si>
  <si>
    <t>INTEREST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</si>
  <si>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</si>
  <si>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</si>
  <si>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</si>
  <si>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</si>
  <si>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</si>
  <si>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583100</t>
  </si>
  <si>
    <t>REDEMPTION OF PRINCIPAL</t>
  </si>
  <si>
    <t xml:space="preserve">   DEBT SERVICE Total</t>
  </si>
  <si>
    <t>FY2024 GENERAL FUND (DETAIL)</t>
  </si>
  <si>
    <t>FY2024 SCHOOL NUTRITION (DETAIL)</t>
  </si>
  <si>
    <t>FY2024 CAPITAL PROJECTS (DETAIL)</t>
  </si>
  <si>
    <t>FY2024 DEBT SERVICE (DETAIL)</t>
  </si>
  <si>
    <t>FY2024 SPECIAL REVENUE (DETAIL)</t>
  </si>
  <si>
    <t>NA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</si>
  <si>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</si>
  <si>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</si>
  <si>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</si>
  <si>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</si>
  <si>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</si>
  <si>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</si>
  <si>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</si>
  <si>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</si>
  <si>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</si>
  <si>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</si>
  <si>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</si>
  <si>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</si>
  <si>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</si>
  <si>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414000</t>
  </si>
  <si>
    <t>TRANSPORTATION FEES</t>
  </si>
  <si>
    <t>419200</t>
  </si>
  <si>
    <t>CONTRIBUTIONS-PRIVATE SOURCES</t>
  </si>
  <si>
    <t>419400</t>
  </si>
  <si>
    <t>TEXTBOOK SALES</t>
  </si>
  <si>
    <t>419500</t>
  </si>
  <si>
    <t>SERVICES PROVIDED OTHER LUAS</t>
  </si>
  <si>
    <t>419900</t>
  </si>
  <si>
    <t>FED INDIRECT COST REIMBURSEMNT</t>
  </si>
  <si>
    <t>419950</t>
  </si>
  <si>
    <t>OTHER LOCAL REVENUES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</si>
  <si>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</si>
  <si>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</si>
  <si>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</si>
  <si>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</si>
  <si>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</si>
  <si>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</si>
  <si>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</si>
  <si>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</si>
  <si>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</si>
  <si>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</si>
  <si>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</si>
  <si>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</si>
  <si>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</si>
  <si>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</si>
  <si>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</si>
  <si>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</si>
  <si>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439120</t>
  </si>
  <si>
    <t>ON BEHALF PAYMENTS - TRS</t>
  </si>
  <si>
    <t>439130</t>
  </si>
  <si>
    <t>ON BEHALF PAYMENTS - PSERS</t>
  </si>
  <si>
    <t>439950</t>
  </si>
  <si>
    <t>FUNDS - OTHER STATE AGENCIES</t>
  </si>
  <si>
    <t xml:space="preserve">   STATE SOURCES Total</t>
  </si>
  <si>
    <t>453000</t>
  </si>
  <si>
    <t>SALE/COMP - FIXED ASSETS LOSS</t>
  </si>
  <si>
    <t>459950</t>
  </si>
  <si>
    <t>OTHER SOURCE</t>
  </si>
  <si>
    <t>459951</t>
  </si>
  <si>
    <t>SCHOOL RESTITUTION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</si>
  <si>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</si>
  <si>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</si>
  <si>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</si>
  <si>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</si>
  <si>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</si>
  <si>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</si>
  <si>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</si>
  <si>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</si>
  <si>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413200</t>
  </si>
  <si>
    <t>TUITION - OTHER GEORGIA LUAS</t>
  </si>
  <si>
    <t>413500</t>
  </si>
  <si>
    <t>SUMMER SCHOOL TUITION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</si>
  <si>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</si>
  <si>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</si>
  <si>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</si>
  <si>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</si>
  <si>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</si>
  <si>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</si>
  <si>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</si>
  <si>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</si>
  <si>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419951</t>
  </si>
  <si>
    <t>10% - OTHER LOCAL REVENUES</t>
  </si>
  <si>
    <t>434000</t>
  </si>
  <si>
    <t>GRANTS FROM PRE-K LOTTERY</t>
  </si>
  <si>
    <t xml:space="preserve">   FEDERAL SOURCES</t>
  </si>
  <si>
    <t>443000</t>
  </si>
  <si>
    <t>CAT GRANTS - DIRECT FED GOVT</t>
  </si>
  <si>
    <t>445200</t>
  </si>
  <si>
    <t>OTH FED GRANTS THRU GA DOE</t>
  </si>
  <si>
    <t>445300</t>
  </si>
  <si>
    <t>ALL OTHER FEDERAL GRANTS</t>
  </si>
  <si>
    <t>445350</t>
  </si>
  <si>
    <t>CARES ACT-ESSER</t>
  </si>
  <si>
    <t>449950</t>
  </si>
  <si>
    <t>REV - FED SRCES NOT CLASSIFIED</t>
  </si>
  <si>
    <t xml:space="preserve">   FEDERAL SOURCES Total</t>
  </si>
  <si>
    <t>411300</t>
  </si>
  <si>
    <t>SPLOST - TAX</t>
  </si>
  <si>
    <t>436000</t>
  </si>
  <si>
    <t>CAPITAL OUTLAY GRANTS</t>
  </si>
  <si>
    <t>451000</t>
  </si>
  <si>
    <t>ISSUANCE OF BONDS</t>
  </si>
  <si>
    <t>461000</t>
  </si>
  <si>
    <t>CAPITAL CONTRIBUTIONS</t>
  </si>
  <si>
    <t>463000</t>
  </si>
  <si>
    <t>SPECIAL ITEMS</t>
  </si>
  <si>
    <t>464000</t>
  </si>
  <si>
    <t>EXTRAORDINARY ITEMS</t>
  </si>
  <si>
    <t>416110</t>
  </si>
  <si>
    <t>STUDENT SALES-BRKF-LUNCH PROG</t>
  </si>
  <si>
    <t>416111</t>
  </si>
  <si>
    <t>STUDENT SALES - LUNCH</t>
  </si>
  <si>
    <t>416112</t>
  </si>
  <si>
    <t>STUDENT SALES-LUNCH P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</si>
  <si>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</si>
  <si>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</si>
  <si>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</si>
  <si>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</si>
  <si>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</si>
  <si>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</si>
  <si>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</si>
  <si>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</si>
  <si>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</si>
  <si>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</si>
  <si>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</si>
  <si>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</si>
  <si>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</si>
  <si>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</si>
  <si>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</si>
  <si>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</si>
  <si>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</si>
  <si>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</si>
  <si>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445110</t>
  </si>
  <si>
    <t>CHILD NUTR PROG GRANTS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</si>
  <si>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</si>
  <si>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</si>
  <si>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</si>
  <si>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</si>
  <si>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</si>
  <si>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</si>
  <si>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445120</t>
  </si>
  <si>
    <t>(CACFP) FEDERAL GRANTS</t>
  </si>
  <si>
    <t>445130</t>
  </si>
  <si>
    <t>FED REIMB - AFTER-SCHOOL SNACK</t>
  </si>
  <si>
    <t>445131</t>
  </si>
  <si>
    <t>FED SNACK REIMB - FREE</t>
  </si>
  <si>
    <t>445134</t>
  </si>
  <si>
    <t>FED SNACK REIMB - REDUCED</t>
  </si>
  <si>
    <t>445138</t>
  </si>
  <si>
    <t>FED SNACK REIMB - PAID</t>
  </si>
  <si>
    <t>449000</t>
  </si>
  <si>
    <t>REV ATTRIB - USDA COMMODITIES</t>
  </si>
  <si>
    <t>451300</t>
  </si>
  <si>
    <t>ACCR INTEREST-ISSUANCE OF BOND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</si>
  <si>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</si>
  <si>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</si>
  <si>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</si>
  <si>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</si>
  <si>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</si>
  <si>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</si>
  <si>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</si>
  <si>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</si>
  <si>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</si>
  <si>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</si>
  <si>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</si>
  <si>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</si>
  <si>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</si>
  <si>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</si>
  <si>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</si>
  <si>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</si>
  <si>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</si>
  <si>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</si>
  <si>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</si>
  <si>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</si>
  <si>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</si>
  <si>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</si>
  <si>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</si>
  <si>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</si>
  <si>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</si>
  <si>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</si>
  <si>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</si>
  <si>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</si>
  <si>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</si>
  <si>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</si>
  <si>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519000</t>
  </si>
  <si>
    <t>OTHER MANAGEMENT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</si>
  <si>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</si>
  <si>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</si>
  <si>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</si>
  <si>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</si>
  <si>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</si>
  <si>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</si>
  <si>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</si>
  <si>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</si>
  <si>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522000</t>
  </si>
  <si>
    <t>FICA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</si>
  <si>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</si>
  <si>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</si>
  <si>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</si>
  <si>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</si>
  <si>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</si>
  <si>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</si>
  <si>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</si>
  <si>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</si>
  <si>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</si>
  <si>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</si>
  <si>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</si>
  <si>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</si>
  <si>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528000</t>
  </si>
  <si>
    <t>BENEFIT IN LIEU OF SOCIAL SECU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</si>
  <si>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</si>
  <si>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</si>
  <si>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</si>
  <si>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</si>
  <si>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</si>
  <si>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</si>
  <si>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</si>
  <si>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</si>
  <si>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</si>
  <si>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</si>
  <si>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</si>
  <si>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</si>
  <si>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</si>
  <si>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</si>
  <si>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</si>
  <si>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</si>
  <si>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</si>
  <si>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</si>
  <si>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</si>
  <si>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</si>
  <si>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556300</t>
  </si>
  <si>
    <t>TUITION TO PRIVATE SOURCES</t>
  </si>
  <si>
    <t>556900</t>
  </si>
  <si>
    <t>OTHER TUITION</t>
  </si>
  <si>
    <t>558000</t>
  </si>
  <si>
    <t>TRAVEL - EMPLOYEES</t>
  </si>
  <si>
    <t>559300</t>
  </si>
  <si>
    <t>PAYMENTS FOR PASS THRU FUNDS</t>
  </si>
  <si>
    <t>559400</t>
  </si>
  <si>
    <t>PAYMENTS TO CHARTER SCHOOLS</t>
  </si>
  <si>
    <t>559500</t>
  </si>
  <si>
    <t>OTHER PURCHASED SERVICES</t>
  </si>
  <si>
    <t>561000</t>
  </si>
  <si>
    <t>SUPPLIES</t>
  </si>
  <si>
    <t>561070</t>
  </si>
  <si>
    <t>ADA 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</si>
  <si>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</si>
  <si>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</si>
  <si>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</si>
  <si>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</si>
  <si>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</si>
  <si>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</si>
  <si>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561570</t>
  </si>
  <si>
    <t>ADA Expendable Equipment</t>
  </si>
  <si>
    <t>561600</t>
  </si>
  <si>
    <t>EXPENDABLE COMPUTER EQUIPMENT</t>
  </si>
  <si>
    <t>561670</t>
  </si>
  <si>
    <t>ADA Expendable Computer Equip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</si>
  <si>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</si>
  <si>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</si>
  <si>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</si>
  <si>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</si>
  <si>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</si>
  <si>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</si>
  <si>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571500</t>
  </si>
  <si>
    <t>LAND IMPROVEMENTS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</si>
  <si>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</si>
  <si>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</si>
  <si>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</si>
  <si>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</si>
  <si>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</si>
  <si>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</si>
  <si>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</si>
  <si>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</si>
  <si>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</si>
  <si>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</si>
  <si>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</si>
  <si>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</si>
  <si>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</si>
  <si>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</si>
  <si>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</si>
  <si>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</si>
  <si>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</si>
  <si>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</si>
  <si>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</si>
  <si>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</si>
  <si>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</si>
  <si>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</si>
  <si>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</si>
  <si>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</si>
  <si>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519100</t>
  </si>
  <si>
    <t>OTHER ADMINISTRATIVE PERSONNEL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</si>
  <si>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</si>
  <si>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</si>
  <si>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</si>
  <si>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</si>
  <si>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</si>
  <si>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</si>
  <si>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</si>
  <si>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</si>
  <si>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</si>
  <si>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</si>
  <si>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551900</t>
  </si>
  <si>
    <t>STUD TRANSP PURCHASED-OTH SRCE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</si>
  <si>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</si>
  <si>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</si>
  <si>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</si>
  <si>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</si>
  <si>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</si>
  <si>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</si>
  <si>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518000</t>
  </si>
  <si>
    <t>BUS DRIVERS</t>
  </si>
  <si>
    <t>530003</t>
  </si>
  <si>
    <t>OTHER COST-PROFESSIONAL TECH</t>
  </si>
  <si>
    <t>530056</t>
  </si>
  <si>
    <t>PURCHASED SERVICES-TEMPORARY</t>
  </si>
  <si>
    <t>544101</t>
  </si>
  <si>
    <t>PORTABLES</t>
  </si>
  <si>
    <t>562000</t>
  </si>
  <si>
    <t>ENERGY / ELECTRICITY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</si>
  <si>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</si>
  <si>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</si>
  <si>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</si>
  <si>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</si>
  <si>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</si>
  <si>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</si>
  <si>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</si>
  <si>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</si>
  <si>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</si>
  <si>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</si>
  <si>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</si>
  <si>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</si>
  <si>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</si>
  <si>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</si>
  <si>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</si>
  <si>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</si>
  <si>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</si>
  <si>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</si>
  <si>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</si>
  <si>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558015</t>
  </si>
  <si>
    <t>TRAVEL-BD MEMBER, M. JOHNSON</t>
  </si>
  <si>
    <t>558016</t>
  </si>
  <si>
    <t>TRAVEL-BD MEMBER, J. MCMAHAN</t>
  </si>
  <si>
    <t>558017</t>
  </si>
  <si>
    <t>TRAVEL-BD MEMBER, M. ORSON</t>
  </si>
  <si>
    <t>558019</t>
  </si>
  <si>
    <t>TRAVEL-BD MEMBER, M. ERWIN</t>
  </si>
  <si>
    <t>558021</t>
  </si>
  <si>
    <t>TRAVEL-BD MEMBER, J. MORLEY</t>
  </si>
  <si>
    <t>558024</t>
  </si>
  <si>
    <t>TRAVEL-BD MEMBER, S. JESTER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</si>
  <si>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</si>
  <si>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</si>
  <si>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</si>
  <si>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</si>
  <si>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</si>
  <si>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</si>
  <si>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</si>
  <si>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</si>
  <si>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</si>
  <si>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</si>
  <si>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558030</t>
  </si>
  <si>
    <t>TRAVEL-BD MEMBER, W. MCGINNISS</t>
  </si>
  <si>
    <t>558099</t>
  </si>
  <si>
    <t>TRAVEL-ANNUAL BOARD RETREAT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</si>
  <si>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</si>
  <si>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</si>
  <si>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</si>
  <si>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</si>
  <si>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</si>
  <si>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</si>
  <si>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</si>
  <si>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</si>
  <si>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</si>
  <si>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</si>
  <si>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</si>
  <si>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</si>
  <si>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>524000</t>
  </si>
  <si>
    <t>EMPLOYEES RETIREMENT SYSTEM</t>
  </si>
  <si>
    <t xml:space="preserve">   SUPPORT SERVICES - BUSINESS Total</t>
  </si>
  <si>
    <t xml:space="preserve">   MAINTENANCE AND OPERATION OF PLANT SERVICES</t>
  </si>
  <si>
    <t>530001</t>
  </si>
  <si>
    <t>ARCHITECT/ENGINEER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</si>
  <si>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</si>
  <si>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</si>
  <si>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</si>
  <si>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</si>
  <si>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</si>
  <si>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</si>
  <si>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</si>
  <si>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</si>
  <si>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</si>
  <si>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</si>
  <si>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</si>
  <si>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</si>
  <si>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</si>
  <si>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</si>
  <si>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</si>
  <si>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</si>
  <si>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</si>
  <si>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</si>
  <si>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</si>
  <si>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</si>
  <si>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</si>
  <si>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</si>
  <si>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</si>
  <si>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</si>
  <si>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</si>
  <si>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</si>
  <si>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</si>
  <si>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</si>
  <si>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</si>
  <si>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</si>
  <si>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</si>
  <si>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</si>
  <si>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</si>
  <si>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</si>
  <si>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</si>
  <si>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</si>
  <si>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</si>
  <si>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</si>
  <si>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</si>
  <si>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</si>
  <si>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</si>
  <si>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</si>
  <si>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</si>
  <si>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</si>
  <si>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</si>
  <si>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</si>
  <si>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</si>
  <si>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</si>
  <si>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</si>
  <si>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</si>
  <si>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562001</t>
  </si>
  <si>
    <t>ENERGY-NATURAL GAS</t>
  </si>
  <si>
    <t>562003</t>
  </si>
  <si>
    <t>ENERGY-REFUNDS/REBATES</t>
  </si>
  <si>
    <t>571000</t>
  </si>
  <si>
    <t>LAND ACQUISITION &amp; DEVELOPMENT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</si>
  <si>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</si>
  <si>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</si>
  <si>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</si>
  <si>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</si>
  <si>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</si>
  <si>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STUDENT TRANSPORTATION SERVICE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</si>
  <si>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</si>
  <si>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</si>
  <si>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</si>
  <si>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</si>
  <si>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</si>
  <si>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</si>
  <si>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</si>
  <si>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</si>
  <si>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</si>
  <si>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</si>
  <si>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</si>
  <si>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</si>
  <si>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</si>
  <si>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</si>
  <si>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</si>
  <si>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</si>
  <si>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 xml:space="preserve">   ENTERPRISE OPERATIONS Total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</si>
  <si>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</si>
  <si>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</si>
  <si>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</si>
  <si>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</si>
  <si>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</si>
  <si>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</si>
  <si>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</si>
  <si>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</si>
  <si>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561099</t>
  </si>
  <si>
    <t>SURPLUS</t>
  </si>
  <si>
    <t>517900</t>
  </si>
  <si>
    <t>REHABILITATION COUNSELOR</t>
  </si>
  <si>
    <t>595000</t>
  </si>
  <si>
    <t>536100</t>
  </si>
  <si>
    <t>PER DIEM AND FEES</t>
  </si>
  <si>
    <t>536200</t>
  </si>
  <si>
    <t>PER DIEM AND FEES - EXPENSES</t>
  </si>
  <si>
    <t>553400</t>
  </si>
  <si>
    <t>SBITA greater than 12 months</t>
  </si>
  <si>
    <t xml:space="preserve">   FEDERAL GRANT ADMINISTRATION</t>
  </si>
  <si>
    <t>514100</t>
  </si>
  <si>
    <t>SALARY OF SERETARIAL STAFF</t>
  </si>
  <si>
    <t>531000</t>
  </si>
  <si>
    <t>CONTRACTED SERVICE -ADMIN</t>
  </si>
  <si>
    <t>588000</t>
  </si>
  <si>
    <t>FEDERAL INDIRECT COST CHARGES</t>
  </si>
  <si>
    <t xml:space="preserve">   FEDERAL GRANT ADMINISTRATION Total</t>
  </si>
  <si>
    <t>518400</t>
  </si>
  <si>
    <t>SCHOOL NUTR PROGRAM CAFETERIA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</si>
  <si>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</si>
  <si>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</si>
  <si>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</si>
  <si>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</si>
  <si>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</si>
  <si>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</si>
  <si>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</si>
  <si>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</si>
  <si>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</si>
  <si>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</si>
  <si>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</si>
  <si>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</si>
  <si>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</si>
  <si>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</si>
  <si>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</si>
  <si>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</si>
  <si>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</si>
  <si>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</si>
  <si>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</si>
  <si>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</si>
  <si>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</si>
  <si>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</si>
  <si>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</si>
  <si>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</si>
  <si>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</si>
  <si>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</si>
  <si>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 xml:space="preserve">   FACILITIES ACQUISITION AND CONSTRUCTION SERVICES</t>
  </si>
  <si>
    <t xml:space="preserve">   FACILITIES ACQUISITION AND CONSTRUCTION SERVICES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</si>
  <si>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</si>
  <si>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</si>
  <si>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</si>
  <si>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</si>
  <si>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</si>
  <si>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</si>
  <si>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</si>
  <si>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</si>
  <si>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</si>
  <si>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</si>
  <si>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OTHER COST-BOARD LEGAL FEES 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</si>
</sst>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4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40" fontId="0" fillId="0" borderId="0" xfId="0" applyNumberFormat="1" applyFont="1"/>
    <xf numFmtId="40" fontId="0" fillId="0" borderId="0" xfId="0" applyNumberFormat="1" applyFont="1" applyAlignment="1">
      <alignment horizontal="center"/>
    </xf>
    <xf numFmtId="38" fontId="0" fillId="0" borderId="0" xfId="0" applyNumberFormat="1" applyFont="1"/>
    <xf numFmtId="10" fontId="1" fillId="0" borderId="0" xfId="1" applyNumberFormat="1" applyFont="1" applyAlignment="1">
      <alignment horizontal="right"/>
    </xf>
    <xf numFmtId="0" fontId="0" fillId="0" borderId="0" xfId="0" applyFont="1"/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40" fontId="13" fillId="0" borderId="0" xfId="0" applyNumberFormat="1" applyFont="1" applyFill="1" applyAlignment="1">
      <alignment horizontal="center"/>
    </xf>
    <xf numFmtId="40" fontId="0" fillId="0" borderId="0" xfId="1" applyNumberFormat="1" applyFont="1" applyFill="1" applyAlignment="1">
      <alignment horizontal="right"/>
    </xf>
    <xf numFmtId="40" fontId="0" fillId="0" borderId="0" xfId="0" applyNumberFormat="1" applyFill="1" applyBorder="1"/>
    <xf numFmtId="40" fontId="0" fillId="0" borderId="0" xfId="1" applyNumberFormat="1" applyFont="1" applyFill="1"/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2" fillId="4" borderId="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529"/>
  <sheetViews>
    <sheetView tabSelected="1" workbookViewId="0">
      <pane ySplit="7" topLeftCell="A8" activePane="bottomLeft" state="frozen"/>
      <selection activeCell="A4" sqref="A4:M4"/>
      <selection pane="bottomLeft" activeCell="A8" sqref="A8"/>
    </sheetView>
  </sheetViews>
  <sheetFormatPr defaultRowHeight="12.75" x14ac:dyDescent="0.2"/>
  <cols>
    <col min="1" max="1" width="48.7109375" style="24" bestFit="1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2" t="s">
        <v>40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3">
        <v>45322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7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18</v>
      </c>
      <c r="E7" s="4" t="s">
        <v>19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46</v>
      </c>
      <c r="B8" s="66" t="s">
        <v>47</v>
      </c>
      <c r="C8" s="51" t="s">
        <v>48</v>
      </c>
      <c r="D8" s="56">
        <v>868000000</v>
      </c>
      <c r="E8" s="56">
        <v>868000000</v>
      </c>
      <c r="F8" s="56">
        <v>5374494.0499999998</v>
      </c>
      <c r="G8" s="56">
        <v>817979712.23000002</v>
      </c>
      <c r="H8" s="56">
        <v>0</v>
      </c>
      <c r="I8" s="56">
        <f t="shared" ref="I8" si="0">SUM(G8:H8)</f>
        <v>817979712.23000002</v>
      </c>
      <c r="J8" s="56">
        <f t="shared" ref="J8" si="1">E8-I8</f>
        <v>50020287.769999981</v>
      </c>
      <c r="K8" s="57">
        <f t="shared" ref="K8:K10" si="2">IF(E8=0,"NA",J8/E8)</f>
        <v>5.7627059642857123E-2</v>
      </c>
      <c r="L8" s="57">
        <f t="shared" ref="L8:L10" si="3">IF(E8=0,"NA",(  ( F8 - (E8/$L$6)) / (E8/$L$6)))</f>
        <v>-0.99380818657834102</v>
      </c>
      <c r="M8" s="57">
        <f t="shared" ref="M8:M10" si="4">IF(E8=0,"NA",(  ( G8 - ($M$6*(E8/12))) / ($M$6*(E8/12))))</f>
        <v>0.61549646918367362</v>
      </c>
      <c r="R8" s="53"/>
      <c r="S8" s="53"/>
      <c r="T8" s="53"/>
      <c r="U8" s="53"/>
      <c r="V8" s="53"/>
    </row>
    <row r="9" spans="1:25" s="51" customFormat="1" x14ac:dyDescent="0.2">
      <c r="B9" s="66" t="s">
        <v>49</v>
      </c>
      <c r="C9" s="51" t="s">
        <v>50</v>
      </c>
      <c r="D9" s="56">
        <v>15000000</v>
      </c>
      <c r="E9" s="56">
        <v>15000000</v>
      </c>
      <c r="F9" s="56">
        <v>0</v>
      </c>
      <c r="G9" s="56">
        <v>2742802.06</v>
      </c>
      <c r="H9" s="56">
        <v>0</v>
      </c>
      <c r="I9" s="56">
        <f t="shared" ref="I9:I32" si="5">SUM(G9:H9)</f>
        <v>2742802.06</v>
      </c>
      <c r="J9" s="56">
        <f t="shared" ref="J9:J32" si="6">E9-I9</f>
        <v>12257197.939999999</v>
      </c>
      <c r="K9" s="57">
        <f t="shared" si="2"/>
        <v>0.81714652933333332</v>
      </c>
      <c r="L9" s="57">
        <f t="shared" si="3"/>
        <v>-1</v>
      </c>
      <c r="M9" s="57">
        <f t="shared" si="4"/>
        <v>-0.68653690742857132</v>
      </c>
      <c r="R9" s="53"/>
      <c r="S9" s="53"/>
      <c r="T9" s="53"/>
      <c r="U9" s="53"/>
      <c r="V9" s="53"/>
    </row>
    <row r="10" spans="1:25" s="51" customFormat="1" x14ac:dyDescent="0.2">
      <c r="B10" s="66" t="s">
        <v>51</v>
      </c>
      <c r="C10" s="51" t="s">
        <v>52</v>
      </c>
      <c r="D10" s="56">
        <v>3800000</v>
      </c>
      <c r="E10" s="56">
        <v>3800000</v>
      </c>
      <c r="F10" s="56">
        <v>74820.63</v>
      </c>
      <c r="G10" s="56">
        <v>1735526.93</v>
      </c>
      <c r="H10" s="56">
        <v>0</v>
      </c>
      <c r="I10" s="56">
        <f t="shared" si="5"/>
        <v>1735526.93</v>
      </c>
      <c r="J10" s="56">
        <f t="shared" si="6"/>
        <v>2064473.07</v>
      </c>
      <c r="K10" s="57">
        <f t="shared" si="2"/>
        <v>0.54328238684210528</v>
      </c>
      <c r="L10" s="57">
        <f t="shared" si="3"/>
        <v>-0.98031036052631582</v>
      </c>
      <c r="M10" s="57">
        <f t="shared" si="4"/>
        <v>-0.21705552030075201</v>
      </c>
      <c r="R10" s="53"/>
      <c r="S10" s="53"/>
      <c r="T10" s="53"/>
      <c r="U10" s="53"/>
      <c r="V10" s="53"/>
    </row>
    <row r="11" spans="1:25" s="51" customFormat="1" x14ac:dyDescent="0.2">
      <c r="B11" s="66" t="s">
        <v>53</v>
      </c>
      <c r="C11" s="51" t="s">
        <v>54</v>
      </c>
      <c r="D11" s="56">
        <v>29000000</v>
      </c>
      <c r="E11" s="56">
        <v>29000000</v>
      </c>
      <c r="F11" s="56">
        <v>2943186.88</v>
      </c>
      <c r="G11" s="56">
        <v>18583949.289999999</v>
      </c>
      <c r="H11" s="56">
        <v>0</v>
      </c>
      <c r="I11" s="56">
        <f t="shared" si="5"/>
        <v>18583949.289999999</v>
      </c>
      <c r="J11" s="56">
        <f t="shared" si="6"/>
        <v>10416050.710000001</v>
      </c>
      <c r="K11" s="57" t="s">
        <v>45</v>
      </c>
      <c r="L11" s="57" t="s">
        <v>45</v>
      </c>
      <c r="M11" s="57" t="s">
        <v>45</v>
      </c>
      <c r="R11" s="53"/>
      <c r="S11" s="53"/>
      <c r="T11" s="53"/>
      <c r="U11" s="53"/>
      <c r="V11" s="53"/>
    </row>
    <row r="12" spans="1:25" s="51" customFormat="1" x14ac:dyDescent="0.2">
      <c r="B12" s="66" t="s">
        <v>55</v>
      </c>
      <c r="C12" s="51" t="s">
        <v>56</v>
      </c>
      <c r="D12" s="56">
        <v>39280.21</v>
      </c>
      <c r="E12" s="56">
        <v>24651.21</v>
      </c>
      <c r="F12" s="56">
        <v>0</v>
      </c>
      <c r="G12" s="56">
        <v>0</v>
      </c>
      <c r="H12" s="56">
        <v>0</v>
      </c>
      <c r="I12" s="56">
        <f t="shared" ref="I12:I13" si="7">SUM(G12:H12)</f>
        <v>0</v>
      </c>
      <c r="J12" s="56">
        <f t="shared" ref="J12:J30" si="8">E12-I12</f>
        <v>24651.21</v>
      </c>
      <c r="K12" s="57" t="s">
        <v>45</v>
      </c>
      <c r="L12" s="57" t="s">
        <v>45</v>
      </c>
      <c r="M12" s="57" t="s">
        <v>45</v>
      </c>
      <c r="R12" s="53"/>
      <c r="S12" s="53"/>
      <c r="T12" s="53"/>
      <c r="U12" s="53"/>
      <c r="V12" s="53"/>
    </row>
    <row r="13" spans="1:25" s="51" customFormat="1" x14ac:dyDescent="0.2">
      <c r="B13" s="66" t="s">
        <v>57</v>
      </c>
      <c r="C13" s="51" t="s">
        <v>58</v>
      </c>
      <c r="D13" s="56">
        <v>30000</v>
      </c>
      <c r="E13" s="56">
        <v>30000</v>
      </c>
      <c r="F13" s="56">
        <v>0</v>
      </c>
      <c r="G13" s="56">
        <v>0</v>
      </c>
      <c r="H13" s="56">
        <v>0</v>
      </c>
      <c r="I13" s="56">
        <f t="shared" si="7"/>
        <v>0</v>
      </c>
      <c r="J13" s="56">
        <f t="shared" si="8"/>
        <v>30000</v>
      </c>
      <c r="K13" s="57" t="s">
        <v>45</v>
      </c>
      <c r="L13" s="57" t="s">
        <v>45</v>
      </c>
      <c r="M13" s="57" t="s">
        <v>45</v>
      </c>
      <c r="R13" s="53"/>
      <c r="S13" s="53"/>
      <c r="T13" s="53"/>
      <c r="U13" s="53"/>
      <c r="V13" s="53"/>
    </row>
    <row r="14" spans="1:25" s="51" customFormat="1" x14ac:dyDescent="0.2">
      <c r="B14" s="66" t="s">
        <v>59</v>
      </c>
      <c r="C14" s="51" t="s">
        <v>60</v>
      </c>
      <c r="D14" s="56">
        <v>775000</v>
      </c>
      <c r="E14" s="56">
        <v>775000</v>
      </c>
      <c r="F14" s="56">
        <v>58449.96</v>
      </c>
      <c r="G14" s="56">
        <v>502218.65</v>
      </c>
      <c r="H14" s="56">
        <v>0</v>
      </c>
      <c r="I14" s="56">
        <f t="shared" ref="I14:I30" si="9">SUM(G14:H14)</f>
        <v>502218.65</v>
      </c>
      <c r="J14" s="56">
        <f t="shared" si="8"/>
        <v>272781.34999999998</v>
      </c>
      <c r="K14" s="57" t="s">
        <v>45</v>
      </c>
      <c r="L14" s="57" t="s">
        <v>45</v>
      </c>
      <c r="M14" s="57" t="s">
        <v>45</v>
      </c>
      <c r="R14" s="53"/>
      <c r="S14" s="53"/>
      <c r="T14" s="53"/>
      <c r="U14" s="53"/>
      <c r="V14" s="53"/>
    </row>
    <row r="15" spans="1:25" s="51" customFormat="1" x14ac:dyDescent="0.2">
      <c r="B15" s="66" t="s">
        <v>61</v>
      </c>
      <c r="C15" s="51" t="s">
        <v>62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f t="shared" si="9"/>
        <v>0</v>
      </c>
      <c r="J15" s="56">
        <f t="shared" si="8"/>
        <v>0</v>
      </c>
      <c r="K15" s="57" t="s">
        <v>45</v>
      </c>
      <c r="L15" s="57" t="s">
        <v>45</v>
      </c>
      <c r="M15" s="57" t="s">
        <v>45</v>
      </c>
      <c r="R15" s="53"/>
      <c r="S15" s="53"/>
      <c r="T15" s="53"/>
      <c r="U15" s="53"/>
      <c r="V15" s="53"/>
    </row>
    <row r="16" spans="1:25" s="51" customFormat="1" x14ac:dyDescent="0.2">
      <c r="B16" s="66" t="s">
        <v>63</v>
      </c>
      <c r="C16" s="51" t="s">
        <v>64</v>
      </c>
      <c r="D16" s="56">
        <v>1000</v>
      </c>
      <c r="E16" s="56">
        <v>1000</v>
      </c>
      <c r="F16" s="56">
        <v>0</v>
      </c>
      <c r="G16" s="56">
        <v>0</v>
      </c>
      <c r="H16" s="56">
        <v>0</v>
      </c>
      <c r="I16" s="56">
        <f t="shared" si="9"/>
        <v>0</v>
      </c>
      <c r="J16" s="56">
        <f t="shared" si="8"/>
        <v>1000</v>
      </c>
      <c r="K16" s="57" t="s">
        <v>45</v>
      </c>
      <c r="L16" s="57" t="s">
        <v>45</v>
      </c>
      <c r="M16" s="57" t="s">
        <v>45</v>
      </c>
      <c r="R16" s="53"/>
      <c r="S16" s="53"/>
      <c r="T16" s="53"/>
      <c r="U16" s="53"/>
      <c r="V16" s="53"/>
    </row>
    <row r="17" spans="1:22" s="51" customFormat="1" x14ac:dyDescent="0.2">
      <c r="B17" s="66" t="s">
        <v>65</v>
      </c>
      <c r="C17" s="51" t="s">
        <v>66</v>
      </c>
      <c r="D17" s="56">
        <v>0</v>
      </c>
      <c r="E17" s="56">
        <v>0</v>
      </c>
      <c r="F17" s="56">
        <v>490.28</v>
      </c>
      <c r="G17" s="56">
        <v>2345.54</v>
      </c>
      <c r="H17" s="56">
        <v>0</v>
      </c>
      <c r="I17" s="56">
        <f t="shared" si="9"/>
        <v>2345.54</v>
      </c>
      <c r="J17" s="56">
        <f t="shared" si="8"/>
        <v>-2345.54</v>
      </c>
      <c r="K17" s="57" t="s">
        <v>45</v>
      </c>
      <c r="L17" s="57" t="s">
        <v>45</v>
      </c>
      <c r="M17" s="57" t="s">
        <v>45</v>
      </c>
      <c r="R17" s="53"/>
      <c r="S17" s="53"/>
      <c r="T17" s="53"/>
      <c r="U17" s="53"/>
      <c r="V17" s="53"/>
    </row>
    <row r="18" spans="1:22" s="51" customFormat="1" x14ac:dyDescent="0.2">
      <c r="B18" s="66" t="s">
        <v>67</v>
      </c>
      <c r="C18" s="51" t="s">
        <v>68</v>
      </c>
      <c r="D18" s="56">
        <v>1959365</v>
      </c>
      <c r="E18" s="56">
        <v>1959365</v>
      </c>
      <c r="F18" s="56">
        <v>0</v>
      </c>
      <c r="G18" s="56">
        <v>4223728.3600000003</v>
      </c>
      <c r="H18" s="56">
        <v>0</v>
      </c>
      <c r="I18" s="56">
        <f t="shared" si="9"/>
        <v>4223728.3600000003</v>
      </c>
      <c r="J18" s="56">
        <f t="shared" si="8"/>
        <v>-2264363.3600000003</v>
      </c>
      <c r="K18" s="57" t="s">
        <v>45</v>
      </c>
      <c r="L18" s="57" t="s">
        <v>45</v>
      </c>
      <c r="M18" s="57" t="s">
        <v>45</v>
      </c>
      <c r="R18" s="53"/>
      <c r="S18" s="53"/>
      <c r="T18" s="53"/>
      <c r="U18" s="53"/>
      <c r="V18" s="53"/>
    </row>
    <row r="19" spans="1:22" s="51" customFormat="1" x14ac:dyDescent="0.2">
      <c r="B19" s="66" t="s">
        <v>69</v>
      </c>
      <c r="C19" s="51" t="s">
        <v>70</v>
      </c>
      <c r="D19" s="56">
        <v>1795000</v>
      </c>
      <c r="E19" s="56">
        <v>1795000</v>
      </c>
      <c r="F19" s="56">
        <v>260936.95</v>
      </c>
      <c r="G19" s="56">
        <v>1833186.0799999998</v>
      </c>
      <c r="H19" s="56">
        <v>0</v>
      </c>
      <c r="I19" s="56">
        <f t="shared" si="9"/>
        <v>1833186.0799999998</v>
      </c>
      <c r="J19" s="56">
        <f t="shared" si="8"/>
        <v>-38186.079999999842</v>
      </c>
      <c r="K19" s="57" t="s">
        <v>45</v>
      </c>
      <c r="L19" s="57" t="s">
        <v>45</v>
      </c>
      <c r="M19" s="57" t="s">
        <v>45</v>
      </c>
      <c r="R19" s="53"/>
      <c r="S19" s="53"/>
      <c r="T19" s="53"/>
      <c r="U19" s="53"/>
      <c r="V19" s="53"/>
    </row>
    <row r="20" spans="1:22" s="51" customFormat="1" x14ac:dyDescent="0.2">
      <c r="B20" s="66" t="s">
        <v>71</v>
      </c>
      <c r="C20" s="51" t="s">
        <v>72</v>
      </c>
      <c r="D20" s="56">
        <v>0</v>
      </c>
      <c r="E20" s="56">
        <v>0</v>
      </c>
      <c r="F20" s="56">
        <v>2500</v>
      </c>
      <c r="G20" s="56">
        <v>11010.22</v>
      </c>
      <c r="H20" s="56">
        <v>0</v>
      </c>
      <c r="I20" s="56">
        <f t="shared" si="9"/>
        <v>11010.22</v>
      </c>
      <c r="J20" s="56">
        <f t="shared" si="8"/>
        <v>-11010.22</v>
      </c>
      <c r="K20" s="57" t="s">
        <v>45</v>
      </c>
      <c r="L20" s="57" t="s">
        <v>45</v>
      </c>
      <c r="M20" s="57" t="s">
        <v>45</v>
      </c>
      <c r="R20" s="53"/>
      <c r="S20" s="53"/>
      <c r="T20" s="53"/>
      <c r="U20" s="53"/>
      <c r="V20" s="53"/>
    </row>
    <row r="21" spans="1:22" s="51" customFormat="1" x14ac:dyDescent="0.2">
      <c r="A21" s="63" t="s">
        <v>73</v>
      </c>
      <c r="B21" s="74"/>
      <c r="C21" s="63"/>
      <c r="D21" s="64">
        <v>920399645.21000004</v>
      </c>
      <c r="E21" s="64">
        <v>920385016.21000004</v>
      </c>
      <c r="F21" s="64">
        <v>8714878.7499999981</v>
      </c>
      <c r="G21" s="64">
        <v>847614479.3599999</v>
      </c>
      <c r="H21" s="64">
        <v>0</v>
      </c>
      <c r="I21" s="64">
        <f t="shared" si="9"/>
        <v>847614479.3599999</v>
      </c>
      <c r="J21" s="64">
        <f t="shared" si="8"/>
        <v>72770536.850000143</v>
      </c>
      <c r="K21" s="65" t="s">
        <v>45</v>
      </c>
      <c r="L21" s="65" t="s">
        <v>45</v>
      </c>
      <c r="M21" s="65" t="s">
        <v>45</v>
      </c>
      <c r="R21" s="53"/>
      <c r="S21" s="53"/>
      <c r="T21" s="53"/>
      <c r="U21" s="53"/>
      <c r="V21" s="53"/>
    </row>
    <row r="22" spans="1:22" s="51" customFormat="1" x14ac:dyDescent="0.2">
      <c r="A22" s="51" t="s">
        <v>22</v>
      </c>
      <c r="B22" s="66" t="s">
        <v>23</v>
      </c>
      <c r="C22" s="51" t="s">
        <v>24</v>
      </c>
      <c r="D22" s="56">
        <v>9000000</v>
      </c>
      <c r="E22" s="56">
        <v>9000000</v>
      </c>
      <c r="F22" s="56">
        <v>0</v>
      </c>
      <c r="G22" s="56">
        <v>7541644.7300000004</v>
      </c>
      <c r="H22" s="56">
        <v>0</v>
      </c>
      <c r="I22" s="56">
        <f t="shared" si="9"/>
        <v>7541644.7300000004</v>
      </c>
      <c r="J22" s="56">
        <f t="shared" si="8"/>
        <v>1458355.2699999996</v>
      </c>
      <c r="K22" s="57" t="s">
        <v>45</v>
      </c>
      <c r="L22" s="57" t="s">
        <v>45</v>
      </c>
      <c r="M22" s="57" t="s">
        <v>45</v>
      </c>
      <c r="R22" s="53"/>
      <c r="S22" s="53"/>
      <c r="T22" s="53"/>
      <c r="U22" s="53"/>
      <c r="V22" s="53"/>
    </row>
    <row r="23" spans="1:22" s="51" customFormat="1" x14ac:dyDescent="0.2">
      <c r="A23" s="63" t="s">
        <v>25</v>
      </c>
      <c r="B23" s="74"/>
      <c r="C23" s="63"/>
      <c r="D23" s="64">
        <v>9000000</v>
      </c>
      <c r="E23" s="64">
        <v>9000000</v>
      </c>
      <c r="F23" s="64">
        <v>0</v>
      </c>
      <c r="G23" s="64">
        <v>7541644.7300000004</v>
      </c>
      <c r="H23" s="64">
        <v>0</v>
      </c>
      <c r="I23" s="64">
        <f t="shared" si="9"/>
        <v>7541644.7300000004</v>
      </c>
      <c r="J23" s="64">
        <f t="shared" si="8"/>
        <v>1458355.2699999996</v>
      </c>
      <c r="K23" s="65" t="s">
        <v>45</v>
      </c>
      <c r="L23" s="65" t="s">
        <v>45</v>
      </c>
      <c r="M23" s="65" t="s">
        <v>45</v>
      </c>
      <c r="R23" s="53"/>
      <c r="S23" s="53"/>
      <c r="T23" s="53"/>
      <c r="U23" s="53"/>
      <c r="V23" s="53"/>
    </row>
    <row r="24" spans="1:22" s="51" customFormat="1" x14ac:dyDescent="0.2">
      <c r="A24" s="51" t="s">
        <v>74</v>
      </c>
      <c r="B24" s="66" t="s">
        <v>75</v>
      </c>
      <c r="C24" s="51" t="s">
        <v>76</v>
      </c>
      <c r="D24" s="56">
        <v>641249522</v>
      </c>
      <c r="E24" s="56">
        <v>640421328</v>
      </c>
      <c r="F24" s="56">
        <v>60225383</v>
      </c>
      <c r="G24" s="56">
        <v>337089369</v>
      </c>
      <c r="H24" s="56">
        <v>0</v>
      </c>
      <c r="I24" s="56">
        <f t="shared" si="9"/>
        <v>337089369</v>
      </c>
      <c r="J24" s="56">
        <f t="shared" si="8"/>
        <v>303331959</v>
      </c>
      <c r="K24" s="57" t="s">
        <v>45</v>
      </c>
      <c r="L24" s="57" t="s">
        <v>45</v>
      </c>
      <c r="M24" s="57" t="s">
        <v>45</v>
      </c>
      <c r="R24" s="53"/>
      <c r="S24" s="53"/>
      <c r="T24" s="53"/>
      <c r="U24" s="53"/>
      <c r="V24" s="53"/>
    </row>
    <row r="25" spans="1:22" s="51" customFormat="1" x14ac:dyDescent="0.2">
      <c r="B25" s="66" t="s">
        <v>77</v>
      </c>
      <c r="C25" s="51" t="s">
        <v>78</v>
      </c>
      <c r="D25" s="56">
        <v>40102852</v>
      </c>
      <c r="E25" s="56">
        <v>40102852</v>
      </c>
      <c r="F25" s="56">
        <v>3335934</v>
      </c>
      <c r="G25" s="56">
        <v>23369650</v>
      </c>
      <c r="H25" s="56">
        <v>0</v>
      </c>
      <c r="I25" s="56">
        <f t="shared" si="9"/>
        <v>23369650</v>
      </c>
      <c r="J25" s="56">
        <f t="shared" si="8"/>
        <v>16733202</v>
      </c>
      <c r="K25" s="57" t="s">
        <v>45</v>
      </c>
      <c r="L25" s="57" t="s">
        <v>45</v>
      </c>
      <c r="M25" s="57" t="s">
        <v>45</v>
      </c>
      <c r="R25" s="53"/>
      <c r="S25" s="53"/>
      <c r="T25" s="53"/>
      <c r="U25" s="53"/>
      <c r="V25" s="53"/>
    </row>
    <row r="26" spans="1:22" s="51" customFormat="1" x14ac:dyDescent="0.2">
      <c r="B26" s="66" t="s">
        <v>79</v>
      </c>
      <c r="C26" s="51" t="s">
        <v>80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f t="shared" si="9"/>
        <v>0</v>
      </c>
      <c r="J26" s="56">
        <f t="shared" si="8"/>
        <v>0</v>
      </c>
      <c r="K26" s="57" t="s">
        <v>45</v>
      </c>
      <c r="L26" s="57" t="s">
        <v>45</v>
      </c>
      <c r="M26" s="57" t="s">
        <v>45</v>
      </c>
      <c r="R26" s="53"/>
      <c r="S26" s="53"/>
      <c r="T26" s="53"/>
      <c r="U26" s="53"/>
      <c r="V26" s="53"/>
    </row>
    <row r="27" spans="1:22" s="51" customFormat="1" x14ac:dyDescent="0.2">
      <c r="B27" s="66" t="s">
        <v>81</v>
      </c>
      <c r="C27" s="51" t="s">
        <v>82</v>
      </c>
      <c r="D27" s="56">
        <v>11966474</v>
      </c>
      <c r="E27" s="56">
        <v>11966474</v>
      </c>
      <c r="F27" s="56">
        <v>1008392</v>
      </c>
      <c r="G27" s="56">
        <v>6546179</v>
      </c>
      <c r="H27" s="56">
        <v>0</v>
      </c>
      <c r="I27" s="56">
        <f t="shared" si="9"/>
        <v>6546179</v>
      </c>
      <c r="J27" s="56">
        <f t="shared" si="8"/>
        <v>5420295</v>
      </c>
      <c r="K27" s="57" t="s">
        <v>45</v>
      </c>
      <c r="L27" s="57" t="s">
        <v>45</v>
      </c>
      <c r="M27" s="57" t="s">
        <v>45</v>
      </c>
      <c r="R27" s="53"/>
      <c r="S27" s="53"/>
      <c r="T27" s="53"/>
      <c r="U27" s="53"/>
      <c r="V27" s="53"/>
    </row>
    <row r="28" spans="1:22" s="51" customFormat="1" x14ac:dyDescent="0.2">
      <c r="B28" s="66" t="s">
        <v>83</v>
      </c>
      <c r="C28" s="51" t="s">
        <v>84</v>
      </c>
      <c r="D28" s="56">
        <v>-175655285</v>
      </c>
      <c r="E28" s="56">
        <v>-175655285</v>
      </c>
      <c r="F28" s="56">
        <v>-14637905</v>
      </c>
      <c r="G28" s="56">
        <v>-102465761</v>
      </c>
      <c r="H28" s="56">
        <v>0</v>
      </c>
      <c r="I28" s="56">
        <f t="shared" si="9"/>
        <v>-102465761</v>
      </c>
      <c r="J28" s="56">
        <f t="shared" si="8"/>
        <v>-73189524</v>
      </c>
      <c r="K28" s="57" t="s">
        <v>45</v>
      </c>
      <c r="L28" s="57" t="s">
        <v>45</v>
      </c>
      <c r="M28" s="57" t="s">
        <v>45</v>
      </c>
      <c r="R28" s="53"/>
      <c r="S28" s="53"/>
      <c r="T28" s="53"/>
      <c r="U28" s="53"/>
      <c r="V28" s="53"/>
    </row>
    <row r="29" spans="1:22" s="51" customFormat="1" x14ac:dyDescent="0.2">
      <c r="B29" s="66" t="s">
        <v>85</v>
      </c>
      <c r="C29" s="51" t="s">
        <v>86</v>
      </c>
      <c r="D29" s="56">
        <v>4076113.48</v>
      </c>
      <c r="E29" s="56">
        <v>5526703.4800000004</v>
      </c>
      <c r="F29" s="56">
        <v>0</v>
      </c>
      <c r="G29" s="56">
        <v>12182295.220000001</v>
      </c>
      <c r="H29" s="56">
        <v>0</v>
      </c>
      <c r="I29" s="56">
        <f t="shared" si="9"/>
        <v>12182295.220000001</v>
      </c>
      <c r="J29" s="56">
        <f t="shared" si="8"/>
        <v>-6655591.7400000002</v>
      </c>
      <c r="K29" s="57" t="s">
        <v>45</v>
      </c>
      <c r="L29" s="57" t="s">
        <v>45</v>
      </c>
      <c r="M29" s="57" t="s">
        <v>45</v>
      </c>
      <c r="R29" s="53"/>
      <c r="S29" s="53"/>
      <c r="T29" s="53"/>
      <c r="U29" s="53"/>
      <c r="V29" s="53"/>
    </row>
    <row r="30" spans="1:22" s="51" customFormat="1" x14ac:dyDescent="0.2">
      <c r="B30" s="66" t="s">
        <v>87</v>
      </c>
      <c r="C30" s="51" t="s">
        <v>88</v>
      </c>
      <c r="D30" s="56">
        <v>188228.14</v>
      </c>
      <c r="E30" s="56">
        <v>188228.14</v>
      </c>
      <c r="F30" s="56">
        <v>0</v>
      </c>
      <c r="G30" s="56">
        <v>0</v>
      </c>
      <c r="H30" s="56">
        <v>0</v>
      </c>
      <c r="I30" s="56">
        <f t="shared" si="9"/>
        <v>0</v>
      </c>
      <c r="J30" s="56">
        <f t="shared" si="8"/>
        <v>188228.14</v>
      </c>
      <c r="K30" s="57" t="s">
        <v>45</v>
      </c>
      <c r="L30" s="57" t="s">
        <v>45</v>
      </c>
      <c r="M30" s="57" t="s">
        <v>45</v>
      </c>
      <c r="R30" s="53"/>
      <c r="S30" s="53"/>
      <c r="T30" s="53"/>
      <c r="U30" s="53"/>
      <c r="V30" s="53"/>
    </row>
    <row r="31" spans="1:22" s="51" customFormat="1" x14ac:dyDescent="0.2">
      <c r="B31" s="66" t="s">
        <v>89</v>
      </c>
      <c r="C31" s="51" t="s">
        <v>90</v>
      </c>
      <c r="D31" s="56">
        <v>1917413</v>
      </c>
      <c r="E31" s="56">
        <v>1917413</v>
      </c>
      <c r="F31" s="56">
        <v>0</v>
      </c>
      <c r="G31" s="56">
        <v>0</v>
      </c>
      <c r="H31" s="56">
        <v>0</v>
      </c>
      <c r="I31" s="56">
        <f t="shared" si="5"/>
        <v>0</v>
      </c>
      <c r="J31" s="56">
        <f t="shared" si="6"/>
        <v>1917413</v>
      </c>
      <c r="K31" s="57" t="s">
        <v>45</v>
      </c>
      <c r="L31" s="57" t="s">
        <v>45</v>
      </c>
      <c r="M31" s="57" t="s">
        <v>45</v>
      </c>
      <c r="R31" s="53"/>
      <c r="S31" s="53"/>
      <c r="T31" s="53"/>
      <c r="U31" s="53"/>
      <c r="V31" s="53"/>
    </row>
    <row r="32" spans="1:22" s="51" customFormat="1" x14ac:dyDescent="0.2">
      <c r="B32" s="66" t="s">
        <v>91</v>
      </c>
      <c r="C32" s="51" t="s">
        <v>92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5"/>
        <v>0</v>
      </c>
      <c r="J32" s="56">
        <f t="shared" si="6"/>
        <v>0</v>
      </c>
      <c r="K32" s="57" t="s">
        <v>45</v>
      </c>
      <c r="L32" s="57" t="s">
        <v>45</v>
      </c>
      <c r="M32" s="57" t="s">
        <v>45</v>
      </c>
      <c r="R32" s="53"/>
      <c r="S32" s="53"/>
      <c r="T32" s="53"/>
      <c r="U32" s="53"/>
      <c r="V32" s="53"/>
    </row>
    <row r="33" spans="1:25" s="51" customFormat="1" x14ac:dyDescent="0.2">
      <c r="A33" s="63" t="s">
        <v>93</v>
      </c>
      <c r="B33" s="74"/>
      <c r="C33" s="63"/>
      <c r="D33" s="64">
        <v>523845317.62</v>
      </c>
      <c r="E33" s="64">
        <v>524467713.62</v>
      </c>
      <c r="F33" s="64">
        <v>49931804</v>
      </c>
      <c r="G33" s="64">
        <v>276721732.22000003</v>
      </c>
      <c r="H33" s="64">
        <v>0</v>
      </c>
      <c r="I33" s="64">
        <f t="shared" ref="I33" si="10">SUM(G33:H33)</f>
        <v>276721732.22000003</v>
      </c>
      <c r="J33" s="64">
        <f t="shared" ref="J33" si="11">E33-I33</f>
        <v>247745981.39999998</v>
      </c>
      <c r="K33" s="65" t="s">
        <v>45</v>
      </c>
      <c r="L33" s="65" t="s">
        <v>45</v>
      </c>
      <c r="M33" s="65" t="s">
        <v>45</v>
      </c>
      <c r="R33" s="53"/>
      <c r="S33" s="53"/>
      <c r="T33" s="53"/>
      <c r="U33" s="53"/>
      <c r="V33" s="53"/>
    </row>
    <row r="34" spans="1:25" s="51" customFormat="1" x14ac:dyDescent="0.2">
      <c r="A34" s="51" t="s">
        <v>26</v>
      </c>
      <c r="B34" s="66" t="s">
        <v>27</v>
      </c>
      <c r="C34" s="51" t="s">
        <v>28</v>
      </c>
      <c r="D34" s="56">
        <v>1433772</v>
      </c>
      <c r="E34" s="56">
        <v>1433772</v>
      </c>
      <c r="F34" s="56">
        <v>0</v>
      </c>
      <c r="G34" s="56">
        <v>0</v>
      </c>
      <c r="H34" s="56">
        <v>0</v>
      </c>
      <c r="I34" s="56">
        <f t="shared" ref="I34:I38" si="12">SUM(G34:H34)</f>
        <v>0</v>
      </c>
      <c r="J34" s="56">
        <f t="shared" ref="J34:J38" si="13">E34-I34</f>
        <v>1433772</v>
      </c>
      <c r="K34" s="57" t="s">
        <v>45</v>
      </c>
      <c r="L34" s="57" t="s">
        <v>45</v>
      </c>
      <c r="M34" s="57" t="s">
        <v>45</v>
      </c>
      <c r="R34" s="53"/>
      <c r="S34" s="53"/>
      <c r="T34" s="53"/>
      <c r="U34" s="53"/>
      <c r="V34" s="53"/>
    </row>
    <row r="35" spans="1:25" s="51" customFormat="1" x14ac:dyDescent="0.2">
      <c r="B35" s="66" t="s">
        <v>94</v>
      </c>
      <c r="C35" s="51" t="s">
        <v>95</v>
      </c>
      <c r="D35" s="56">
        <v>0</v>
      </c>
      <c r="E35" s="56">
        <v>0</v>
      </c>
      <c r="F35" s="56">
        <v>6660.46</v>
      </c>
      <c r="G35" s="56">
        <v>147666.60999999999</v>
      </c>
      <c r="H35" s="56">
        <v>0</v>
      </c>
      <c r="I35" s="56">
        <f t="shared" si="12"/>
        <v>147666.60999999999</v>
      </c>
      <c r="J35" s="56">
        <f t="shared" si="13"/>
        <v>-147666.60999999999</v>
      </c>
      <c r="K35" s="57" t="s">
        <v>45</v>
      </c>
      <c r="L35" s="57" t="s">
        <v>45</v>
      </c>
      <c r="M35" s="57" t="s">
        <v>45</v>
      </c>
      <c r="R35" s="53"/>
      <c r="S35" s="53"/>
      <c r="T35" s="53"/>
      <c r="U35" s="53"/>
      <c r="V35" s="53"/>
    </row>
    <row r="36" spans="1:25" s="51" customFormat="1" x14ac:dyDescent="0.2">
      <c r="B36" s="66" t="s">
        <v>96</v>
      </c>
      <c r="C36" s="51" t="s">
        <v>97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12"/>
        <v>0</v>
      </c>
      <c r="J36" s="56">
        <f t="shared" si="13"/>
        <v>0</v>
      </c>
      <c r="K36" s="57" t="s">
        <v>45</v>
      </c>
      <c r="L36" s="57" t="s">
        <v>45</v>
      </c>
      <c r="M36" s="57" t="s">
        <v>45</v>
      </c>
      <c r="R36" s="53"/>
      <c r="S36" s="53"/>
      <c r="T36" s="53"/>
      <c r="U36" s="53"/>
      <c r="V36" s="53"/>
    </row>
    <row r="37" spans="1:25" s="51" customFormat="1" x14ac:dyDescent="0.2">
      <c r="B37" s="66" t="s">
        <v>98</v>
      </c>
      <c r="C37" s="51" t="s">
        <v>99</v>
      </c>
      <c r="D37" s="56">
        <v>0</v>
      </c>
      <c r="E37" s="56">
        <v>0</v>
      </c>
      <c r="F37" s="56">
        <v>0</v>
      </c>
      <c r="G37" s="56">
        <v>-2978.04</v>
      </c>
      <c r="H37" s="56">
        <v>0</v>
      </c>
      <c r="I37" s="56">
        <f t="shared" si="12"/>
        <v>-2978.04</v>
      </c>
      <c r="J37" s="56">
        <f t="shared" si="13"/>
        <v>2978.04</v>
      </c>
      <c r="K37" s="57" t="s">
        <v>45</v>
      </c>
      <c r="L37" s="57" t="s">
        <v>45</v>
      </c>
      <c r="M37" s="57" t="s">
        <v>45</v>
      </c>
      <c r="R37" s="53"/>
      <c r="S37" s="53"/>
      <c r="T37" s="53"/>
      <c r="U37" s="53"/>
      <c r="V37" s="53"/>
    </row>
    <row r="38" spans="1:25" s="51" customFormat="1" x14ac:dyDescent="0.2">
      <c r="A38" s="63" t="s">
        <v>29</v>
      </c>
      <c r="B38" s="74"/>
      <c r="C38" s="63"/>
      <c r="D38" s="64">
        <v>1433772</v>
      </c>
      <c r="E38" s="64">
        <v>1433772</v>
      </c>
      <c r="F38" s="64">
        <v>6660.46</v>
      </c>
      <c r="G38" s="64">
        <v>144688.56999999998</v>
      </c>
      <c r="H38" s="64">
        <v>0</v>
      </c>
      <c r="I38" s="64">
        <f t="shared" si="12"/>
        <v>144688.56999999998</v>
      </c>
      <c r="J38" s="64">
        <f t="shared" si="13"/>
        <v>1289083.43</v>
      </c>
      <c r="K38" s="65" t="s">
        <v>45</v>
      </c>
      <c r="L38" s="65" t="s">
        <v>45</v>
      </c>
      <c r="M38" s="65" t="s">
        <v>45</v>
      </c>
      <c r="R38" s="53"/>
      <c r="S38" s="53"/>
      <c r="T38" s="53"/>
      <c r="U38" s="53"/>
      <c r="V38" s="53"/>
    </row>
    <row r="39" spans="1:25" s="17" customFormat="1" ht="12" customHeight="1" x14ac:dyDescent="0.2">
      <c r="B39" s="43"/>
      <c r="D39" s="18"/>
      <c r="E39" s="18"/>
      <c r="F39" s="18"/>
      <c r="G39" s="18"/>
      <c r="H39" s="18"/>
      <c r="I39" s="18"/>
      <c r="J39" s="18"/>
      <c r="K39" s="37"/>
      <c r="L39" s="37"/>
      <c r="M39" s="37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</row>
    <row r="40" spans="1:25" s="54" customFormat="1" ht="15.75" x14ac:dyDescent="0.25">
      <c r="A40" s="25" t="s">
        <v>12</v>
      </c>
      <c r="B40" s="32"/>
      <c r="C40" s="25"/>
      <c r="D40" s="6">
        <f>+D21+D23+D33+D38</f>
        <v>1454678734.8299999</v>
      </c>
      <c r="E40" s="6">
        <f t="shared" ref="E40:J40" si="14">+E21+E23+E33+E38</f>
        <v>1455286501.8299999</v>
      </c>
      <c r="F40" s="6">
        <f t="shared" si="14"/>
        <v>58653343.210000001</v>
      </c>
      <c r="G40" s="6">
        <f t="shared" si="14"/>
        <v>1132022544.8799999</v>
      </c>
      <c r="H40" s="6">
        <f t="shared" si="14"/>
        <v>0</v>
      </c>
      <c r="I40" s="6">
        <f t="shared" si="14"/>
        <v>1132022544.8799999</v>
      </c>
      <c r="J40" s="6">
        <f t="shared" si="14"/>
        <v>323263956.95000011</v>
      </c>
      <c r="K40" s="38">
        <f>IF(E40=0,"NA",J40/E40)</f>
        <v>0.22213080142191985</v>
      </c>
      <c r="L40" s="38">
        <f>IF(E40=0,"NA",(  ( F40 - (E40/12)) / (E40/12)))</f>
        <v>-0.51635632046684132</v>
      </c>
      <c r="M40" s="38">
        <f>IF(E40=0,"NA",(  ( G40 - ($M$6*(E40/12))) / ($M$6*(E40/12))))</f>
        <v>0.33349005470528048</v>
      </c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</row>
    <row r="41" spans="1:25" s="17" customFormat="1" ht="12" customHeight="1" x14ac:dyDescent="0.2">
      <c r="B41" s="43"/>
      <c r="D41" s="18"/>
      <c r="E41" s="18"/>
      <c r="F41" s="18"/>
      <c r="G41" s="18"/>
      <c r="H41" s="18"/>
      <c r="I41" s="18"/>
      <c r="J41" s="18"/>
      <c r="K41" s="37"/>
      <c r="L41" s="37"/>
      <c r="M41" s="37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</row>
    <row r="42" spans="1:25" s="51" customFormat="1" x14ac:dyDescent="0.2">
      <c r="A42" s="51" t="s">
        <v>194</v>
      </c>
      <c r="B42" s="66" t="s">
        <v>195</v>
      </c>
      <c r="C42" s="51" t="s">
        <v>196</v>
      </c>
      <c r="D42" s="56">
        <v>479212502.67999905</v>
      </c>
      <c r="E42" s="56">
        <v>480017357.57999909</v>
      </c>
      <c r="F42" s="56">
        <v>46807063.79999999</v>
      </c>
      <c r="G42" s="56">
        <v>221036443.0000003</v>
      </c>
      <c r="H42" s="56">
        <v>258.93</v>
      </c>
      <c r="I42" s="56">
        <f t="shared" ref="I42" si="15">SUM(G42:H42)</f>
        <v>221036701.93000031</v>
      </c>
      <c r="J42" s="56">
        <f t="shared" ref="J42" si="16">E42-I42</f>
        <v>258980655.64999878</v>
      </c>
      <c r="K42" s="57">
        <f t="shared" ref="K42" si="17">IF(E42=0,"NA",J42/E42)</f>
        <v>0.53952352255686375</v>
      </c>
      <c r="L42" s="57">
        <f t="shared" ref="L42" si="18">IF(E42=0,"NA",(  ( F42 - (E42/$L$6)) / (E42/$L$6)))</f>
        <v>-0.902488809913089</v>
      </c>
      <c r="M42" s="57">
        <f t="shared" ref="M42" si="19">IF(E42=0,"NA",(  ( G42 - ($M$6*(E42/12))) / ($M$6*(E42/12))))</f>
        <v>-0.21061267767118436</v>
      </c>
      <c r="R42" s="53"/>
      <c r="S42" s="53"/>
      <c r="T42" s="53"/>
      <c r="U42" s="53"/>
      <c r="V42" s="53"/>
    </row>
    <row r="43" spans="1:25" s="51" customFormat="1" x14ac:dyDescent="0.2">
      <c r="B43" s="66" t="s">
        <v>197</v>
      </c>
      <c r="C43" s="51" t="s">
        <v>198</v>
      </c>
      <c r="D43" s="56">
        <v>0</v>
      </c>
      <c r="E43" s="56">
        <v>160000</v>
      </c>
      <c r="F43" s="56">
        <v>1088242.94</v>
      </c>
      <c r="G43" s="56">
        <v>7800380.2299999995</v>
      </c>
      <c r="H43" s="56">
        <v>0</v>
      </c>
      <c r="I43" s="56">
        <f t="shared" ref="I43:I120" si="20">SUM(G43:H43)</f>
        <v>7800380.2299999995</v>
      </c>
      <c r="J43" s="56">
        <f t="shared" ref="J43:J120" si="21">E43-I43</f>
        <v>-7640380.2299999995</v>
      </c>
      <c r="K43" s="57">
        <f t="shared" ref="K43:K120" si="22">IF(E43=0,"NA",J43/E43)</f>
        <v>-47.752376437499997</v>
      </c>
      <c r="L43" s="57">
        <f t="shared" ref="L43:L120" si="23">IF(E43=0,"NA",(  ( F43 - (E43/$L$6)) / (E43/$L$6)))</f>
        <v>5.8015183749999997</v>
      </c>
      <c r="M43" s="57">
        <f t="shared" ref="M43:M120" si="24">IF(E43=0,"NA",(  ( G43 - ($M$6*(E43/12))) / ($M$6*(E43/12))))</f>
        <v>82.575502464285705</v>
      </c>
      <c r="R43" s="53"/>
      <c r="S43" s="53"/>
      <c r="T43" s="53"/>
      <c r="U43" s="53"/>
      <c r="V43" s="53"/>
    </row>
    <row r="44" spans="1:25" s="51" customFormat="1" x14ac:dyDescent="0.2">
      <c r="B44" s="66" t="s">
        <v>199</v>
      </c>
      <c r="C44" s="51" t="s">
        <v>198</v>
      </c>
      <c r="D44" s="56">
        <v>0</v>
      </c>
      <c r="E44" s="56">
        <v>0</v>
      </c>
      <c r="F44" s="56">
        <v>81570.25</v>
      </c>
      <c r="G44" s="56">
        <v>305938.62</v>
      </c>
      <c r="H44" s="56">
        <v>0</v>
      </c>
      <c r="I44" s="56">
        <f t="shared" si="20"/>
        <v>305938.62</v>
      </c>
      <c r="J44" s="56">
        <f t="shared" si="21"/>
        <v>-305938.62</v>
      </c>
      <c r="K44" s="57" t="str">
        <f t="shared" si="22"/>
        <v>NA</v>
      </c>
      <c r="L44" s="57" t="str">
        <f t="shared" si="23"/>
        <v>NA</v>
      </c>
      <c r="M44" s="57" t="str">
        <f t="shared" si="24"/>
        <v>NA</v>
      </c>
      <c r="R44" s="53"/>
      <c r="S44" s="53"/>
      <c r="T44" s="53"/>
      <c r="U44" s="53"/>
      <c r="V44" s="53"/>
    </row>
    <row r="45" spans="1:25" s="51" customFormat="1" x14ac:dyDescent="0.2">
      <c r="B45" s="66" t="s">
        <v>200</v>
      </c>
      <c r="C45" s="51" t="s">
        <v>201</v>
      </c>
      <c r="D45" s="56">
        <v>0</v>
      </c>
      <c r="E45" s="56">
        <v>421614</v>
      </c>
      <c r="F45" s="56">
        <v>120893.03</v>
      </c>
      <c r="G45" s="56">
        <v>483910.86</v>
      </c>
      <c r="H45" s="56">
        <v>0</v>
      </c>
      <c r="I45" s="56">
        <f t="shared" si="20"/>
        <v>483910.86</v>
      </c>
      <c r="J45" s="56">
        <f t="shared" si="21"/>
        <v>-62296.859999999986</v>
      </c>
      <c r="K45" s="57">
        <f t="shared" si="22"/>
        <v>-0.14775804408772</v>
      </c>
      <c r="L45" s="57">
        <f t="shared" si="23"/>
        <v>-0.71326134805770203</v>
      </c>
      <c r="M45" s="57">
        <f t="shared" si="24"/>
        <v>0.96758521843609147</v>
      </c>
      <c r="R45" s="53"/>
      <c r="S45" s="53"/>
      <c r="T45" s="53"/>
      <c r="U45" s="53"/>
      <c r="V45" s="53"/>
    </row>
    <row r="46" spans="1:25" s="51" customFormat="1" x14ac:dyDescent="0.2">
      <c r="B46" s="66" t="s">
        <v>202</v>
      </c>
      <c r="C46" s="51" t="s">
        <v>203</v>
      </c>
      <c r="D46" s="56">
        <v>0</v>
      </c>
      <c r="E46" s="56">
        <v>0</v>
      </c>
      <c r="F46" s="56">
        <v>6833.59</v>
      </c>
      <c r="G46" s="56">
        <v>39725.769999999997</v>
      </c>
      <c r="H46" s="56">
        <v>0</v>
      </c>
      <c r="I46" s="56">
        <f t="shared" si="20"/>
        <v>39725.769999999997</v>
      </c>
      <c r="J46" s="56">
        <f t="shared" si="21"/>
        <v>-39725.769999999997</v>
      </c>
      <c r="K46" s="57" t="str">
        <f t="shared" si="22"/>
        <v>NA</v>
      </c>
      <c r="L46" s="57" t="str">
        <f t="shared" si="23"/>
        <v>NA</v>
      </c>
      <c r="M46" s="57" t="str">
        <f t="shared" si="24"/>
        <v>NA</v>
      </c>
      <c r="R46" s="53"/>
      <c r="S46" s="53"/>
      <c r="T46" s="53"/>
      <c r="U46" s="53"/>
      <c r="V46" s="53"/>
    </row>
    <row r="47" spans="1:25" s="51" customFormat="1" x14ac:dyDescent="0.2">
      <c r="B47" s="66" t="s">
        <v>204</v>
      </c>
      <c r="C47" s="51" t="s">
        <v>205</v>
      </c>
      <c r="D47" s="56">
        <v>0</v>
      </c>
      <c r="E47" s="56">
        <v>10673</v>
      </c>
      <c r="F47" s="56">
        <v>0</v>
      </c>
      <c r="G47" s="56">
        <v>0</v>
      </c>
      <c r="H47" s="56">
        <v>0</v>
      </c>
      <c r="I47" s="56">
        <f t="shared" si="20"/>
        <v>0</v>
      </c>
      <c r="J47" s="56">
        <f t="shared" si="21"/>
        <v>10673</v>
      </c>
      <c r="K47" s="57">
        <f t="shared" si="22"/>
        <v>1</v>
      </c>
      <c r="L47" s="57">
        <f t="shared" si="23"/>
        <v>-1</v>
      </c>
      <c r="M47" s="57">
        <f t="shared" si="24"/>
        <v>-1</v>
      </c>
      <c r="R47" s="53"/>
      <c r="S47" s="53"/>
      <c r="T47" s="53"/>
      <c r="U47" s="53"/>
      <c r="V47" s="53"/>
    </row>
    <row r="48" spans="1:25" s="51" customFormat="1" x14ac:dyDescent="0.2">
      <c r="B48" s="66" t="s">
        <v>206</v>
      </c>
      <c r="C48" s="51" t="s">
        <v>207</v>
      </c>
      <c r="D48" s="56">
        <v>0</v>
      </c>
      <c r="E48" s="56">
        <v>0</v>
      </c>
      <c r="F48" s="56">
        <v>3485611.1599999974</v>
      </c>
      <c r="G48" s="56">
        <v>15883677.030000014</v>
      </c>
      <c r="H48" s="56">
        <v>0</v>
      </c>
      <c r="I48" s="56">
        <f t="shared" si="20"/>
        <v>15883677.030000014</v>
      </c>
      <c r="J48" s="56">
        <f t="shared" si="21"/>
        <v>-15883677.030000014</v>
      </c>
      <c r="K48" s="57" t="str">
        <f t="shared" si="22"/>
        <v>NA</v>
      </c>
      <c r="L48" s="57" t="str">
        <f t="shared" si="23"/>
        <v>NA</v>
      </c>
      <c r="M48" s="57" t="str">
        <f t="shared" si="24"/>
        <v>NA</v>
      </c>
      <c r="R48" s="53"/>
      <c r="S48" s="53"/>
      <c r="T48" s="53"/>
      <c r="U48" s="53"/>
      <c r="V48" s="53"/>
    </row>
    <row r="49" spans="2:22" s="51" customFormat="1" x14ac:dyDescent="0.2">
      <c r="B49" s="66" t="s">
        <v>208</v>
      </c>
      <c r="C49" s="51" t="s">
        <v>209</v>
      </c>
      <c r="D49" s="56">
        <v>0</v>
      </c>
      <c r="E49" s="56">
        <v>0</v>
      </c>
      <c r="F49" s="56">
        <v>0</v>
      </c>
      <c r="G49" s="56">
        <v>0</v>
      </c>
      <c r="H49" s="56">
        <v>0</v>
      </c>
      <c r="I49" s="56">
        <f t="shared" si="20"/>
        <v>0</v>
      </c>
      <c r="J49" s="56">
        <f t="shared" si="21"/>
        <v>0</v>
      </c>
      <c r="K49" s="57" t="str">
        <f t="shared" si="22"/>
        <v>NA</v>
      </c>
      <c r="L49" s="57" t="str">
        <f t="shared" si="23"/>
        <v>NA</v>
      </c>
      <c r="M49" s="57" t="str">
        <f t="shared" si="24"/>
        <v>NA</v>
      </c>
      <c r="R49" s="53"/>
      <c r="S49" s="53"/>
      <c r="T49" s="53"/>
      <c r="U49" s="53"/>
      <c r="V49" s="53"/>
    </row>
    <row r="50" spans="2:22" s="51" customFormat="1" x14ac:dyDescent="0.2">
      <c r="B50" s="66" t="s">
        <v>210</v>
      </c>
      <c r="C50" s="51" t="s">
        <v>211</v>
      </c>
      <c r="D50" s="56">
        <v>23849622.270000007</v>
      </c>
      <c r="E50" s="56">
        <v>23670936.45000001</v>
      </c>
      <c r="F50" s="56">
        <v>3071601.0799999991</v>
      </c>
      <c r="G50" s="56">
        <v>13024435.490000006</v>
      </c>
      <c r="H50" s="56">
        <v>0</v>
      </c>
      <c r="I50" s="56">
        <f t="shared" si="20"/>
        <v>13024435.490000006</v>
      </c>
      <c r="J50" s="56">
        <f t="shared" si="21"/>
        <v>10646500.960000005</v>
      </c>
      <c r="K50" s="57">
        <f t="shared" si="22"/>
        <v>0.44977100853143476</v>
      </c>
      <c r="L50" s="57">
        <f t="shared" si="23"/>
        <v>-0.87023744977355988</v>
      </c>
      <c r="M50" s="57">
        <f t="shared" si="24"/>
        <v>-5.6750300339602357E-2</v>
      </c>
      <c r="R50" s="53"/>
      <c r="S50" s="53"/>
      <c r="T50" s="53"/>
      <c r="U50" s="53"/>
      <c r="V50" s="53"/>
    </row>
    <row r="51" spans="2:22" s="51" customFormat="1" x14ac:dyDescent="0.2">
      <c r="B51" s="66" t="s">
        <v>212</v>
      </c>
      <c r="C51" s="51" t="s">
        <v>213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20"/>
        <v>0</v>
      </c>
      <c r="J51" s="56">
        <f t="shared" si="21"/>
        <v>0</v>
      </c>
      <c r="K51" s="57" t="str">
        <f t="shared" si="22"/>
        <v>NA</v>
      </c>
      <c r="L51" s="57" t="str">
        <f t="shared" si="23"/>
        <v>NA</v>
      </c>
      <c r="M51" s="57" t="str">
        <f t="shared" si="24"/>
        <v>NA</v>
      </c>
      <c r="R51" s="53"/>
      <c r="S51" s="53"/>
      <c r="T51" s="53"/>
      <c r="U51" s="53"/>
      <c r="V51" s="53"/>
    </row>
    <row r="52" spans="2:22" s="51" customFormat="1" x14ac:dyDescent="0.2">
      <c r="B52" s="66" t="s">
        <v>214</v>
      </c>
      <c r="C52" s="51" t="s">
        <v>215</v>
      </c>
      <c r="D52" s="56">
        <v>0</v>
      </c>
      <c r="E52" s="56">
        <v>0</v>
      </c>
      <c r="F52" s="56">
        <v>6738.58</v>
      </c>
      <c r="G52" s="56">
        <v>30192.9</v>
      </c>
      <c r="H52" s="56">
        <v>0</v>
      </c>
      <c r="I52" s="56">
        <f t="shared" si="20"/>
        <v>30192.9</v>
      </c>
      <c r="J52" s="56">
        <f t="shared" si="21"/>
        <v>-30192.9</v>
      </c>
      <c r="K52" s="57" t="str">
        <f t="shared" si="22"/>
        <v>NA</v>
      </c>
      <c r="L52" s="57" t="str">
        <f t="shared" si="23"/>
        <v>NA</v>
      </c>
      <c r="M52" s="57" t="str">
        <f t="shared" si="24"/>
        <v>NA</v>
      </c>
      <c r="R52" s="53"/>
      <c r="S52" s="53"/>
      <c r="T52" s="53"/>
      <c r="U52" s="53"/>
      <c r="V52" s="53"/>
    </row>
    <row r="53" spans="2:22" s="51" customFormat="1" x14ac:dyDescent="0.2">
      <c r="B53" s="66" t="s">
        <v>216</v>
      </c>
      <c r="C53" s="51" t="s">
        <v>217</v>
      </c>
      <c r="D53" s="56">
        <v>82213.600000000006</v>
      </c>
      <c r="E53" s="56">
        <v>82213.600000000006</v>
      </c>
      <c r="F53" s="56">
        <v>7943.08</v>
      </c>
      <c r="G53" s="56">
        <v>36215.4</v>
      </c>
      <c r="H53" s="56">
        <v>0</v>
      </c>
      <c r="I53" s="56">
        <f t="shared" si="20"/>
        <v>36215.4</v>
      </c>
      <c r="J53" s="56">
        <f t="shared" si="21"/>
        <v>45998.200000000004</v>
      </c>
      <c r="K53" s="57">
        <f t="shared" si="22"/>
        <v>0.55949623906506951</v>
      </c>
      <c r="L53" s="57">
        <f t="shared" si="23"/>
        <v>-0.90338484143742637</v>
      </c>
      <c r="M53" s="57">
        <f t="shared" si="24"/>
        <v>-0.24485069554011929</v>
      </c>
      <c r="R53" s="53"/>
      <c r="S53" s="53"/>
      <c r="T53" s="53"/>
      <c r="U53" s="53"/>
      <c r="V53" s="53"/>
    </row>
    <row r="54" spans="2:22" s="51" customFormat="1" x14ac:dyDescent="0.2">
      <c r="B54" s="66" t="s">
        <v>218</v>
      </c>
      <c r="C54" s="51" t="s">
        <v>219</v>
      </c>
      <c r="D54" s="56">
        <v>8752826.6599999946</v>
      </c>
      <c r="E54" s="56">
        <v>8752826.6599999946</v>
      </c>
      <c r="F54" s="56">
        <v>682489.95</v>
      </c>
      <c r="G54" s="56">
        <v>3085861.31</v>
      </c>
      <c r="H54" s="56">
        <v>0</v>
      </c>
      <c r="I54" s="56">
        <f t="shared" si="20"/>
        <v>3085861.31</v>
      </c>
      <c r="J54" s="56">
        <f t="shared" si="21"/>
        <v>5666965.349999994</v>
      </c>
      <c r="K54" s="57">
        <f t="shared" si="22"/>
        <v>0.64744402809868939</v>
      </c>
      <c r="L54" s="57">
        <f t="shared" si="23"/>
        <v>-0.9220263377179686</v>
      </c>
      <c r="M54" s="57">
        <f t="shared" si="24"/>
        <v>-0.39561833388346768</v>
      </c>
      <c r="R54" s="53"/>
      <c r="S54" s="53"/>
      <c r="T54" s="53"/>
      <c r="U54" s="53"/>
      <c r="V54" s="53"/>
    </row>
    <row r="55" spans="2:22" s="51" customFormat="1" x14ac:dyDescent="0.2">
      <c r="B55" s="66" t="s">
        <v>220</v>
      </c>
      <c r="C55" s="51" t="s">
        <v>221</v>
      </c>
      <c r="D55" s="56">
        <v>0</v>
      </c>
      <c r="E55" s="56">
        <v>0</v>
      </c>
      <c r="F55" s="56">
        <v>51551.259999999995</v>
      </c>
      <c r="G55" s="56">
        <v>191275.12999999998</v>
      </c>
      <c r="H55" s="56">
        <v>0</v>
      </c>
      <c r="I55" s="56">
        <f t="shared" si="20"/>
        <v>191275.12999999998</v>
      </c>
      <c r="J55" s="56">
        <f t="shared" si="21"/>
        <v>-191275.12999999998</v>
      </c>
      <c r="K55" s="57" t="str">
        <f t="shared" si="22"/>
        <v>NA</v>
      </c>
      <c r="L55" s="57" t="str">
        <f t="shared" si="23"/>
        <v>NA</v>
      </c>
      <c r="M55" s="57" t="str">
        <f t="shared" si="24"/>
        <v>NA</v>
      </c>
      <c r="R55" s="53"/>
      <c r="S55" s="53"/>
      <c r="T55" s="53"/>
      <c r="U55" s="53"/>
      <c r="V55" s="53"/>
    </row>
    <row r="56" spans="2:22" s="51" customFormat="1" x14ac:dyDescent="0.2">
      <c r="B56" s="66" t="s">
        <v>222</v>
      </c>
      <c r="C56" s="51" t="s">
        <v>223</v>
      </c>
      <c r="D56" s="56">
        <v>0</v>
      </c>
      <c r="E56" s="56">
        <v>0</v>
      </c>
      <c r="F56" s="56">
        <v>17477</v>
      </c>
      <c r="G56" s="56">
        <v>54761.75</v>
      </c>
      <c r="H56" s="56">
        <v>0</v>
      </c>
      <c r="I56" s="56">
        <f t="shared" si="20"/>
        <v>54761.75</v>
      </c>
      <c r="J56" s="56">
        <f t="shared" si="21"/>
        <v>-54761.75</v>
      </c>
      <c r="K56" s="57" t="str">
        <f t="shared" si="22"/>
        <v>NA</v>
      </c>
      <c r="L56" s="57" t="str">
        <f t="shared" si="23"/>
        <v>NA</v>
      </c>
      <c r="M56" s="57" t="str">
        <f t="shared" si="24"/>
        <v>NA</v>
      </c>
      <c r="R56" s="53"/>
      <c r="S56" s="53"/>
      <c r="T56" s="53"/>
      <c r="U56" s="53"/>
      <c r="V56" s="53"/>
    </row>
    <row r="57" spans="2:22" s="51" customFormat="1" x14ac:dyDescent="0.2">
      <c r="B57" s="66" t="s">
        <v>224</v>
      </c>
      <c r="C57" s="51" t="s">
        <v>225</v>
      </c>
      <c r="D57" s="56">
        <v>0</v>
      </c>
      <c r="E57" s="56">
        <v>0</v>
      </c>
      <c r="F57" s="56">
        <v>19580.98</v>
      </c>
      <c r="G57" s="56">
        <v>57242.94</v>
      </c>
      <c r="H57" s="56">
        <v>0</v>
      </c>
      <c r="I57" s="56">
        <f t="shared" si="20"/>
        <v>57242.94</v>
      </c>
      <c r="J57" s="56">
        <f t="shared" si="21"/>
        <v>-57242.94</v>
      </c>
      <c r="K57" s="57" t="str">
        <f t="shared" si="22"/>
        <v>NA</v>
      </c>
      <c r="L57" s="57" t="str">
        <f t="shared" si="23"/>
        <v>NA</v>
      </c>
      <c r="M57" s="57" t="str">
        <f t="shared" si="24"/>
        <v>NA</v>
      </c>
      <c r="R57" s="53"/>
      <c r="S57" s="53"/>
      <c r="T57" s="53"/>
      <c r="U57" s="53"/>
      <c r="V57" s="53"/>
    </row>
    <row r="58" spans="2:22" s="51" customFormat="1" x14ac:dyDescent="0.2">
      <c r="B58" s="66" t="s">
        <v>226</v>
      </c>
      <c r="C58" s="51" t="s">
        <v>227</v>
      </c>
      <c r="D58" s="56">
        <v>-15841317.93</v>
      </c>
      <c r="E58" s="56">
        <v>-20008729.259999998</v>
      </c>
      <c r="F58" s="56">
        <v>580</v>
      </c>
      <c r="G58" s="56">
        <v>8157.31</v>
      </c>
      <c r="H58" s="56">
        <v>0</v>
      </c>
      <c r="I58" s="56">
        <f t="shared" si="20"/>
        <v>8157.31</v>
      </c>
      <c r="J58" s="56">
        <f t="shared" si="21"/>
        <v>-20016886.569999997</v>
      </c>
      <c r="K58" s="57">
        <f t="shared" si="22"/>
        <v>1.0004076875594647</v>
      </c>
      <c r="L58" s="57">
        <f t="shared" si="23"/>
        <v>-1.000028987348095</v>
      </c>
      <c r="M58" s="57">
        <f t="shared" si="24"/>
        <v>-1.0006988929590825</v>
      </c>
      <c r="R58" s="53"/>
      <c r="S58" s="53"/>
      <c r="T58" s="53"/>
      <c r="U58" s="53"/>
      <c r="V58" s="53"/>
    </row>
    <row r="59" spans="2:22" s="51" customFormat="1" x14ac:dyDescent="0.2">
      <c r="B59" s="66" t="s">
        <v>228</v>
      </c>
      <c r="C59" s="51" t="s">
        <v>229</v>
      </c>
      <c r="D59" s="56">
        <v>0</v>
      </c>
      <c r="E59" s="56">
        <v>143000</v>
      </c>
      <c r="F59" s="56">
        <v>7433.33</v>
      </c>
      <c r="G59" s="56">
        <v>97643.61</v>
      </c>
      <c r="H59" s="56">
        <v>0</v>
      </c>
      <c r="I59" s="56">
        <f t="shared" si="20"/>
        <v>97643.61</v>
      </c>
      <c r="J59" s="56">
        <f t="shared" si="21"/>
        <v>45356.39</v>
      </c>
      <c r="K59" s="57">
        <f t="shared" si="22"/>
        <v>0.31717755244755247</v>
      </c>
      <c r="L59" s="57">
        <f t="shared" si="23"/>
        <v>-0.94801867132867146</v>
      </c>
      <c r="M59" s="57">
        <f t="shared" si="24"/>
        <v>0.17055276723276738</v>
      </c>
      <c r="R59" s="53"/>
      <c r="S59" s="53"/>
      <c r="T59" s="53"/>
      <c r="U59" s="53"/>
      <c r="V59" s="53"/>
    </row>
    <row r="60" spans="2:22" s="51" customFormat="1" x14ac:dyDescent="0.2">
      <c r="B60" s="66" t="s">
        <v>230</v>
      </c>
      <c r="C60" s="51" t="s">
        <v>231</v>
      </c>
      <c r="D60" s="56">
        <v>0</v>
      </c>
      <c r="E60" s="56">
        <v>29857</v>
      </c>
      <c r="F60" s="56">
        <v>0</v>
      </c>
      <c r="G60" s="56">
        <v>0</v>
      </c>
      <c r="H60" s="56">
        <v>0</v>
      </c>
      <c r="I60" s="56">
        <f t="shared" si="20"/>
        <v>0</v>
      </c>
      <c r="J60" s="56">
        <f t="shared" si="21"/>
        <v>29857</v>
      </c>
      <c r="K60" s="57">
        <f t="shared" si="22"/>
        <v>1</v>
      </c>
      <c r="L60" s="57">
        <f t="shared" si="23"/>
        <v>-1</v>
      </c>
      <c r="M60" s="57">
        <f t="shared" si="24"/>
        <v>-1</v>
      </c>
      <c r="R60" s="53"/>
      <c r="S60" s="53"/>
      <c r="T60" s="53"/>
      <c r="U60" s="53"/>
      <c r="V60" s="53"/>
    </row>
    <row r="61" spans="2:22" s="51" customFormat="1" x14ac:dyDescent="0.2">
      <c r="B61" s="66" t="s">
        <v>232</v>
      </c>
      <c r="C61" s="51" t="s">
        <v>233</v>
      </c>
      <c r="D61" s="56">
        <v>100627785</v>
      </c>
      <c r="E61" s="56">
        <v>100666265</v>
      </c>
      <c r="F61" s="56">
        <v>8987249.370000001</v>
      </c>
      <c r="G61" s="56">
        <v>42762470.449999988</v>
      </c>
      <c r="H61" s="56">
        <v>0</v>
      </c>
      <c r="I61" s="56">
        <f t="shared" si="20"/>
        <v>42762470.449999988</v>
      </c>
      <c r="J61" s="56">
        <f t="shared" si="21"/>
        <v>57903794.550000012</v>
      </c>
      <c r="K61" s="57">
        <f t="shared" si="22"/>
        <v>0.57520555222745184</v>
      </c>
      <c r="L61" s="57">
        <f t="shared" si="23"/>
        <v>-0.91072233215367626</v>
      </c>
      <c r="M61" s="57">
        <f t="shared" si="24"/>
        <v>-0.2717809466756318</v>
      </c>
      <c r="R61" s="53"/>
      <c r="S61" s="53"/>
      <c r="T61" s="53"/>
      <c r="U61" s="53"/>
      <c r="V61" s="53"/>
    </row>
    <row r="62" spans="2:22" s="51" customFormat="1" x14ac:dyDescent="0.2">
      <c r="B62" s="66" t="s">
        <v>234</v>
      </c>
      <c r="C62" s="51" t="s">
        <v>235</v>
      </c>
      <c r="D62" s="56">
        <v>0</v>
      </c>
      <c r="E62" s="56">
        <v>0</v>
      </c>
      <c r="F62" s="56">
        <v>2756.32</v>
      </c>
      <c r="G62" s="56">
        <v>8072.7700000000013</v>
      </c>
      <c r="H62" s="56">
        <v>0</v>
      </c>
      <c r="I62" s="56">
        <f t="shared" si="20"/>
        <v>8072.7700000000013</v>
      </c>
      <c r="J62" s="56">
        <f t="shared" si="21"/>
        <v>-8072.7700000000013</v>
      </c>
      <c r="K62" s="57" t="str">
        <f t="shared" si="22"/>
        <v>NA</v>
      </c>
      <c r="L62" s="57" t="str">
        <f t="shared" si="23"/>
        <v>NA</v>
      </c>
      <c r="M62" s="57" t="str">
        <f t="shared" si="24"/>
        <v>NA</v>
      </c>
      <c r="R62" s="53"/>
      <c r="S62" s="53"/>
      <c r="T62" s="53"/>
      <c r="U62" s="53"/>
      <c r="V62" s="53"/>
    </row>
    <row r="63" spans="2:22" s="51" customFormat="1" x14ac:dyDescent="0.2">
      <c r="B63" s="66" t="s">
        <v>236</v>
      </c>
      <c r="C63" s="51" t="s">
        <v>237</v>
      </c>
      <c r="D63" s="56">
        <v>103811222.19000015</v>
      </c>
      <c r="E63" s="56">
        <v>103946573.01000015</v>
      </c>
      <c r="F63" s="56">
        <v>7810297.3800000018</v>
      </c>
      <c r="G63" s="56">
        <v>39694085.779999979</v>
      </c>
      <c r="H63" s="56">
        <v>0</v>
      </c>
      <c r="I63" s="56">
        <f t="shared" si="20"/>
        <v>39694085.779999979</v>
      </c>
      <c r="J63" s="56">
        <f t="shared" si="21"/>
        <v>64252487.230000176</v>
      </c>
      <c r="K63" s="57">
        <f t="shared" si="22"/>
        <v>0.61812992356966667</v>
      </c>
      <c r="L63" s="57">
        <f t="shared" si="23"/>
        <v>-0.92486238695672429</v>
      </c>
      <c r="M63" s="57">
        <f t="shared" si="24"/>
        <v>-0.34536558326228584</v>
      </c>
      <c r="R63" s="53"/>
      <c r="S63" s="53"/>
      <c r="T63" s="53"/>
      <c r="U63" s="53"/>
      <c r="V63" s="53"/>
    </row>
    <row r="64" spans="2:22" s="51" customFormat="1" x14ac:dyDescent="0.2">
      <c r="B64" s="66" t="s">
        <v>238</v>
      </c>
      <c r="C64" s="51" t="s">
        <v>239</v>
      </c>
      <c r="D64" s="56">
        <v>437.5</v>
      </c>
      <c r="E64" s="56">
        <v>437.5</v>
      </c>
      <c r="F64" s="56">
        <v>0</v>
      </c>
      <c r="G64" s="56">
        <v>3898.49</v>
      </c>
      <c r="H64" s="56">
        <v>0</v>
      </c>
      <c r="I64" s="56">
        <f t="shared" si="20"/>
        <v>3898.49</v>
      </c>
      <c r="J64" s="56">
        <f t="shared" si="21"/>
        <v>-3460.99</v>
      </c>
      <c r="K64" s="57">
        <f t="shared" si="22"/>
        <v>-7.9108342857142855</v>
      </c>
      <c r="L64" s="57">
        <f t="shared" si="23"/>
        <v>-1</v>
      </c>
      <c r="M64" s="57">
        <f t="shared" si="24"/>
        <v>14.275715918367345</v>
      </c>
      <c r="R64" s="53"/>
      <c r="S64" s="53"/>
      <c r="T64" s="53"/>
      <c r="U64" s="53"/>
      <c r="V64" s="53"/>
    </row>
    <row r="65" spans="2:22" s="51" customFormat="1" x14ac:dyDescent="0.2">
      <c r="B65" s="66" t="s">
        <v>240</v>
      </c>
      <c r="C65" s="51" t="s">
        <v>241</v>
      </c>
      <c r="D65" s="56">
        <v>0</v>
      </c>
      <c r="E65" s="56">
        <v>8741780</v>
      </c>
      <c r="F65" s="56">
        <v>0</v>
      </c>
      <c r="G65" s="56">
        <v>3658042.75</v>
      </c>
      <c r="H65" s="56">
        <v>40046.18</v>
      </c>
      <c r="I65" s="56">
        <f t="shared" si="20"/>
        <v>3698088.93</v>
      </c>
      <c r="J65" s="56">
        <f t="shared" si="21"/>
        <v>5043691.07</v>
      </c>
      <c r="K65" s="57">
        <f t="shared" si="22"/>
        <v>0.5769638528995239</v>
      </c>
      <c r="L65" s="57">
        <f t="shared" si="23"/>
        <v>-1</v>
      </c>
      <c r="M65" s="57">
        <f t="shared" si="24"/>
        <v>-0.28264833608585099</v>
      </c>
      <c r="R65" s="53"/>
      <c r="S65" s="53"/>
      <c r="T65" s="53"/>
      <c r="U65" s="53"/>
      <c r="V65" s="53"/>
    </row>
    <row r="66" spans="2:22" s="51" customFormat="1" x14ac:dyDescent="0.2">
      <c r="B66" s="66" t="s">
        <v>242</v>
      </c>
      <c r="C66" s="51" t="s">
        <v>243</v>
      </c>
      <c r="D66" s="56">
        <v>0</v>
      </c>
      <c r="E66" s="56">
        <v>0</v>
      </c>
      <c r="F66" s="56">
        <v>0</v>
      </c>
      <c r="G66" s="56">
        <v>0</v>
      </c>
      <c r="H66" s="56">
        <v>0</v>
      </c>
      <c r="I66" s="56">
        <f t="shared" si="20"/>
        <v>0</v>
      </c>
      <c r="J66" s="56">
        <f t="shared" si="21"/>
        <v>0</v>
      </c>
      <c r="K66" s="57" t="str">
        <f t="shared" si="22"/>
        <v>NA</v>
      </c>
      <c r="L66" s="57" t="str">
        <f t="shared" si="23"/>
        <v>NA</v>
      </c>
      <c r="M66" s="57" t="str">
        <f t="shared" si="24"/>
        <v>NA</v>
      </c>
      <c r="R66" s="53"/>
      <c r="S66" s="53"/>
      <c r="T66" s="53"/>
      <c r="U66" s="53"/>
      <c r="V66" s="53"/>
    </row>
    <row r="67" spans="2:22" s="51" customFormat="1" x14ac:dyDescent="0.2">
      <c r="B67" s="66" t="s">
        <v>244</v>
      </c>
      <c r="C67" s="51" t="s">
        <v>245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20"/>
        <v>0</v>
      </c>
      <c r="J67" s="56">
        <f t="shared" si="21"/>
        <v>0</v>
      </c>
      <c r="K67" s="57" t="str">
        <f t="shared" si="22"/>
        <v>NA</v>
      </c>
      <c r="L67" s="57" t="str">
        <f t="shared" si="23"/>
        <v>NA</v>
      </c>
      <c r="M67" s="57" t="str">
        <f t="shared" si="24"/>
        <v>NA</v>
      </c>
      <c r="R67" s="53"/>
      <c r="S67" s="53"/>
      <c r="T67" s="53"/>
      <c r="U67" s="53"/>
      <c r="V67" s="53"/>
    </row>
    <row r="68" spans="2:22" s="51" customFormat="1" x14ac:dyDescent="0.2">
      <c r="B68" s="66" t="s">
        <v>246</v>
      </c>
      <c r="C68" s="51" t="s">
        <v>247</v>
      </c>
      <c r="D68" s="56">
        <v>0</v>
      </c>
      <c r="E68" s="56">
        <v>0</v>
      </c>
      <c r="F68" s="56">
        <v>0</v>
      </c>
      <c r="G68" s="56">
        <v>0</v>
      </c>
      <c r="H68" s="56">
        <v>0</v>
      </c>
      <c r="I68" s="56">
        <f t="shared" si="20"/>
        <v>0</v>
      </c>
      <c r="J68" s="56">
        <f t="shared" si="21"/>
        <v>0</v>
      </c>
      <c r="K68" s="57" t="str">
        <f t="shared" si="22"/>
        <v>NA</v>
      </c>
      <c r="L68" s="57" t="str">
        <f t="shared" si="23"/>
        <v>NA</v>
      </c>
      <c r="M68" s="57" t="str">
        <f t="shared" si="24"/>
        <v>NA</v>
      </c>
      <c r="R68" s="53"/>
      <c r="S68" s="53"/>
      <c r="T68" s="53"/>
      <c r="U68" s="53"/>
      <c r="V68" s="53"/>
    </row>
    <row r="69" spans="2:22" s="51" customFormat="1" x14ac:dyDescent="0.2">
      <c r="B69" s="66" t="s">
        <v>248</v>
      </c>
      <c r="C69" s="51" t="s">
        <v>249</v>
      </c>
      <c r="D69" s="56">
        <v>0</v>
      </c>
      <c r="E69" s="56">
        <v>0</v>
      </c>
      <c r="F69" s="56">
        <v>433.32</v>
      </c>
      <c r="G69" s="56">
        <v>1299.96</v>
      </c>
      <c r="H69" s="56">
        <v>0</v>
      </c>
      <c r="I69" s="56">
        <f t="shared" si="20"/>
        <v>1299.96</v>
      </c>
      <c r="J69" s="56">
        <f t="shared" si="21"/>
        <v>-1299.96</v>
      </c>
      <c r="K69" s="57" t="str">
        <f t="shared" si="22"/>
        <v>NA</v>
      </c>
      <c r="L69" s="57" t="str">
        <f t="shared" si="23"/>
        <v>NA</v>
      </c>
      <c r="M69" s="57" t="str">
        <f t="shared" si="24"/>
        <v>NA</v>
      </c>
      <c r="R69" s="53"/>
      <c r="S69" s="53"/>
      <c r="T69" s="53"/>
      <c r="U69" s="53"/>
      <c r="V69" s="53"/>
    </row>
    <row r="70" spans="2:22" s="51" customFormat="1" x14ac:dyDescent="0.2">
      <c r="B70" s="66" t="s">
        <v>250</v>
      </c>
      <c r="C70" s="51" t="s">
        <v>251</v>
      </c>
      <c r="D70" s="56">
        <v>19205365.289999992</v>
      </c>
      <c r="E70" s="56">
        <v>19211923.629999992</v>
      </c>
      <c r="F70" s="56">
        <v>5817402.8200000031</v>
      </c>
      <c r="G70" s="56">
        <v>28860748.030000016</v>
      </c>
      <c r="H70" s="56">
        <v>0</v>
      </c>
      <c r="I70" s="56">
        <f t="shared" si="20"/>
        <v>28860748.030000016</v>
      </c>
      <c r="J70" s="56">
        <f t="shared" si="21"/>
        <v>-9648824.4000000246</v>
      </c>
      <c r="K70" s="57">
        <f t="shared" si="22"/>
        <v>-0.50223104077579706</v>
      </c>
      <c r="L70" s="57">
        <f t="shared" si="23"/>
        <v>-0.69719831641866636</v>
      </c>
      <c r="M70" s="57">
        <f t="shared" si="24"/>
        <v>1.5752532127585093</v>
      </c>
      <c r="R70" s="53"/>
      <c r="S70" s="53"/>
      <c r="T70" s="53"/>
      <c r="U70" s="53"/>
      <c r="V70" s="53"/>
    </row>
    <row r="71" spans="2:22" s="51" customFormat="1" x14ac:dyDescent="0.2">
      <c r="B71" s="66" t="s">
        <v>252</v>
      </c>
      <c r="C71" s="51" t="s">
        <v>253</v>
      </c>
      <c r="D71" s="56">
        <v>9501802.3499999996</v>
      </c>
      <c r="E71" s="56">
        <v>9615240.0999999996</v>
      </c>
      <c r="F71" s="56">
        <v>847373.37000000011</v>
      </c>
      <c r="G71" s="56">
        <v>4964422.0199999996</v>
      </c>
      <c r="H71" s="56">
        <v>856717.76</v>
      </c>
      <c r="I71" s="56">
        <f t="shared" si="20"/>
        <v>5821139.7799999993</v>
      </c>
      <c r="J71" s="56">
        <f t="shared" si="21"/>
        <v>3794100.3200000003</v>
      </c>
      <c r="K71" s="57">
        <f t="shared" si="22"/>
        <v>0.3945923638453917</v>
      </c>
      <c r="L71" s="57">
        <f t="shared" si="23"/>
        <v>-0.91187184498908158</v>
      </c>
      <c r="M71" s="57">
        <f t="shared" si="24"/>
        <v>-0.11490117146721823</v>
      </c>
      <c r="R71" s="53"/>
      <c r="S71" s="53"/>
      <c r="T71" s="53"/>
      <c r="U71" s="53"/>
      <c r="V71" s="53"/>
    </row>
    <row r="72" spans="2:22" s="51" customFormat="1" x14ac:dyDescent="0.2">
      <c r="B72" s="66" t="s">
        <v>254</v>
      </c>
      <c r="C72" s="51" t="s">
        <v>255</v>
      </c>
      <c r="D72" s="56">
        <v>1994071.89</v>
      </c>
      <c r="E72" s="56">
        <v>1890371.89</v>
      </c>
      <c r="F72" s="56">
        <v>0</v>
      </c>
      <c r="G72" s="56">
        <v>1368034</v>
      </c>
      <c r="H72" s="56">
        <v>64230.49</v>
      </c>
      <c r="I72" s="56">
        <f t="shared" si="20"/>
        <v>1432264.49</v>
      </c>
      <c r="J72" s="56">
        <f t="shared" si="21"/>
        <v>458107.39999999991</v>
      </c>
      <c r="K72" s="57">
        <f t="shared" si="22"/>
        <v>0.24233718371679761</v>
      </c>
      <c r="L72" s="57">
        <f t="shared" si="23"/>
        <v>-1</v>
      </c>
      <c r="M72" s="57">
        <f t="shared" si="24"/>
        <v>0.24060305554857936</v>
      </c>
      <c r="R72" s="53"/>
      <c r="S72" s="53"/>
      <c r="T72" s="53"/>
      <c r="U72" s="53"/>
      <c r="V72" s="53"/>
    </row>
    <row r="73" spans="2:22" s="51" customFormat="1" x14ac:dyDescent="0.2">
      <c r="B73" s="66" t="s">
        <v>256</v>
      </c>
      <c r="C73" s="51" t="s">
        <v>257</v>
      </c>
      <c r="D73" s="56">
        <v>16500</v>
      </c>
      <c r="E73" s="56">
        <v>16500</v>
      </c>
      <c r="F73" s="56">
        <v>0</v>
      </c>
      <c r="G73" s="56">
        <v>0</v>
      </c>
      <c r="H73" s="56">
        <v>0</v>
      </c>
      <c r="I73" s="56">
        <f t="shared" si="20"/>
        <v>0</v>
      </c>
      <c r="J73" s="56">
        <f t="shared" si="21"/>
        <v>16500</v>
      </c>
      <c r="K73" s="57">
        <f t="shared" si="22"/>
        <v>1</v>
      </c>
      <c r="L73" s="57">
        <f t="shared" si="23"/>
        <v>-1</v>
      </c>
      <c r="M73" s="57">
        <f t="shared" si="24"/>
        <v>-1</v>
      </c>
      <c r="R73" s="53"/>
      <c r="S73" s="53"/>
      <c r="T73" s="53"/>
      <c r="U73" s="53"/>
      <c r="V73" s="53"/>
    </row>
    <row r="74" spans="2:22" s="51" customFormat="1" x14ac:dyDescent="0.2">
      <c r="B74" s="66" t="s">
        <v>258</v>
      </c>
      <c r="C74" s="51" t="s">
        <v>259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si="20"/>
        <v>0</v>
      </c>
      <c r="J74" s="56">
        <f t="shared" si="21"/>
        <v>0</v>
      </c>
      <c r="K74" s="57" t="str">
        <f t="shared" si="22"/>
        <v>NA</v>
      </c>
      <c r="L74" s="57" t="str">
        <f t="shared" si="23"/>
        <v>NA</v>
      </c>
      <c r="M74" s="57" t="str">
        <f t="shared" si="24"/>
        <v>NA</v>
      </c>
      <c r="R74" s="53"/>
      <c r="S74" s="53"/>
      <c r="T74" s="53"/>
      <c r="U74" s="53"/>
      <c r="V74" s="53"/>
    </row>
    <row r="75" spans="2:22" s="51" customFormat="1" x14ac:dyDescent="0.2">
      <c r="B75" s="66" t="s">
        <v>260</v>
      </c>
      <c r="C75" s="51" t="s">
        <v>261</v>
      </c>
      <c r="D75" s="56">
        <v>590028.80000000005</v>
      </c>
      <c r="E75" s="56">
        <v>590678.80000000005</v>
      </c>
      <c r="F75" s="56">
        <v>804.51</v>
      </c>
      <c r="G75" s="56">
        <v>42775.26</v>
      </c>
      <c r="H75" s="56">
        <v>20271.490000000002</v>
      </c>
      <c r="I75" s="56">
        <f t="shared" si="20"/>
        <v>63046.75</v>
      </c>
      <c r="J75" s="56">
        <f t="shared" si="21"/>
        <v>527632.05000000005</v>
      </c>
      <c r="K75" s="57">
        <f t="shared" si="22"/>
        <v>0.89326390247965559</v>
      </c>
      <c r="L75" s="57">
        <f t="shared" si="23"/>
        <v>-0.99863799073201875</v>
      </c>
      <c r="M75" s="57">
        <f t="shared" si="24"/>
        <v>-0.8758563585778647</v>
      </c>
      <c r="R75" s="53"/>
      <c r="S75" s="53"/>
      <c r="T75" s="53"/>
      <c r="U75" s="53"/>
      <c r="V75" s="53"/>
    </row>
    <row r="76" spans="2:22" s="51" customFormat="1" x14ac:dyDescent="0.2">
      <c r="B76" s="66" t="s">
        <v>262</v>
      </c>
      <c r="C76" s="51" t="s">
        <v>263</v>
      </c>
      <c r="D76" s="56">
        <v>43237.8</v>
      </c>
      <c r="E76" s="56">
        <v>60772.800000000003</v>
      </c>
      <c r="F76" s="56">
        <v>9808.7999999999993</v>
      </c>
      <c r="G76" s="56">
        <v>29780.92</v>
      </c>
      <c r="H76" s="56">
        <v>7227.5</v>
      </c>
      <c r="I76" s="56">
        <f t="shared" si="20"/>
        <v>37008.42</v>
      </c>
      <c r="J76" s="56">
        <f t="shared" si="21"/>
        <v>23764.380000000005</v>
      </c>
      <c r="K76" s="57">
        <f t="shared" si="22"/>
        <v>0.39103645051733676</v>
      </c>
      <c r="L76" s="57">
        <f t="shared" si="23"/>
        <v>-0.83859884685253927</v>
      </c>
      <c r="M76" s="57">
        <f t="shared" si="24"/>
        <v>-0.15993658817290454</v>
      </c>
      <c r="R76" s="53"/>
      <c r="S76" s="53"/>
      <c r="T76" s="53"/>
      <c r="U76" s="53"/>
      <c r="V76" s="53"/>
    </row>
    <row r="77" spans="2:22" s="51" customFormat="1" x14ac:dyDescent="0.2">
      <c r="B77" s="66" t="s">
        <v>264</v>
      </c>
      <c r="C77" s="51" t="s">
        <v>265</v>
      </c>
      <c r="D77" s="56">
        <v>88526.7</v>
      </c>
      <c r="E77" s="56">
        <v>84791.7</v>
      </c>
      <c r="F77" s="56">
        <v>827.6</v>
      </c>
      <c r="G77" s="56">
        <v>42717.98</v>
      </c>
      <c r="H77" s="56">
        <v>5793.16</v>
      </c>
      <c r="I77" s="56">
        <f t="shared" si="20"/>
        <v>48511.14</v>
      </c>
      <c r="J77" s="56">
        <f t="shared" si="21"/>
        <v>36280.559999999998</v>
      </c>
      <c r="K77" s="57">
        <f t="shared" si="22"/>
        <v>0.42787867208700853</v>
      </c>
      <c r="L77" s="57">
        <f t="shared" si="23"/>
        <v>-0.99023961071661493</v>
      </c>
      <c r="M77" s="57">
        <f t="shared" si="24"/>
        <v>-0.1363444434167157</v>
      </c>
      <c r="R77" s="53"/>
      <c r="S77" s="53"/>
      <c r="T77" s="53"/>
      <c r="U77" s="53"/>
      <c r="V77" s="53"/>
    </row>
    <row r="78" spans="2:22" s="51" customFormat="1" x14ac:dyDescent="0.2">
      <c r="B78" s="66" t="s">
        <v>266</v>
      </c>
      <c r="C78" s="51" t="s">
        <v>267</v>
      </c>
      <c r="D78" s="56">
        <v>30330</v>
      </c>
      <c r="E78" s="56">
        <v>28919</v>
      </c>
      <c r="F78" s="56">
        <v>0</v>
      </c>
      <c r="G78" s="56">
        <v>33.299999999999997</v>
      </c>
      <c r="H78" s="56">
        <v>479.2</v>
      </c>
      <c r="I78" s="56">
        <f t="shared" si="20"/>
        <v>512.5</v>
      </c>
      <c r="J78" s="56">
        <f t="shared" si="21"/>
        <v>28406.5</v>
      </c>
      <c r="K78" s="57">
        <f t="shared" si="22"/>
        <v>0.9822780870707839</v>
      </c>
      <c r="L78" s="57">
        <f t="shared" si="23"/>
        <v>-1</v>
      </c>
      <c r="M78" s="57">
        <f t="shared" si="24"/>
        <v>-0.99802601354522247</v>
      </c>
      <c r="R78" s="53"/>
      <c r="S78" s="53"/>
      <c r="T78" s="53"/>
      <c r="U78" s="53"/>
      <c r="V78" s="53"/>
    </row>
    <row r="79" spans="2:22" s="51" customFormat="1" x14ac:dyDescent="0.2">
      <c r="B79" s="66" t="s">
        <v>268</v>
      </c>
      <c r="C79" s="51" t="s">
        <v>269</v>
      </c>
      <c r="D79" s="56">
        <v>2893214.63</v>
      </c>
      <c r="E79" s="56">
        <v>4086429.7899999996</v>
      </c>
      <c r="F79" s="56">
        <v>393073.57</v>
      </c>
      <c r="G79" s="56">
        <v>1180002.72</v>
      </c>
      <c r="H79" s="56">
        <v>789721.13</v>
      </c>
      <c r="I79" s="56">
        <f t="shared" si="20"/>
        <v>1969723.85</v>
      </c>
      <c r="J79" s="56">
        <f t="shared" si="21"/>
        <v>2116705.9399999995</v>
      </c>
      <c r="K79" s="57">
        <f t="shared" si="22"/>
        <v>0.51798416925694923</v>
      </c>
      <c r="L79" s="57">
        <f t="shared" si="23"/>
        <v>-0.90381002728545601</v>
      </c>
      <c r="M79" s="57">
        <f t="shared" si="24"/>
        <v>-0.50498065312060925</v>
      </c>
      <c r="R79" s="53"/>
      <c r="S79" s="53"/>
      <c r="T79" s="53"/>
      <c r="U79" s="53"/>
      <c r="V79" s="53"/>
    </row>
    <row r="80" spans="2:22" s="51" customFormat="1" x14ac:dyDescent="0.2">
      <c r="B80" s="66" t="s">
        <v>270</v>
      </c>
      <c r="C80" s="51" t="s">
        <v>271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ref="I80:I113" si="25">SUM(G80:H80)</f>
        <v>0</v>
      </c>
      <c r="J80" s="56">
        <f t="shared" ref="J80:J113" si="26">E80-I80</f>
        <v>0</v>
      </c>
      <c r="K80" s="57" t="str">
        <f t="shared" ref="K80:K113" si="27">IF(E80=0,"NA",J80/E80)</f>
        <v>NA</v>
      </c>
      <c r="L80" s="57" t="str">
        <f t="shared" ref="L80:L113" si="28">IF(E80=0,"NA",(  ( F80 - (E80/$L$6)) / (E80/$L$6)))</f>
        <v>NA</v>
      </c>
      <c r="M80" s="57" t="str">
        <f t="shared" ref="M80:M113" si="29">IF(E80=0,"NA",(  ( G80 - ($M$6*(E80/12))) / ($M$6*(E80/12))))</f>
        <v>NA</v>
      </c>
      <c r="R80" s="53"/>
      <c r="S80" s="53"/>
      <c r="T80" s="53"/>
      <c r="U80" s="53"/>
      <c r="V80" s="53"/>
    </row>
    <row r="81" spans="2:22" s="51" customFormat="1" x14ac:dyDescent="0.2">
      <c r="B81" s="66" t="s">
        <v>272</v>
      </c>
      <c r="C81" s="51" t="s">
        <v>273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25"/>
        <v>0</v>
      </c>
      <c r="J81" s="56">
        <f t="shared" si="26"/>
        <v>0</v>
      </c>
      <c r="K81" s="57" t="str">
        <f t="shared" si="27"/>
        <v>NA</v>
      </c>
      <c r="L81" s="57" t="str">
        <f t="shared" si="28"/>
        <v>NA</v>
      </c>
      <c r="M81" s="57" t="str">
        <f t="shared" si="29"/>
        <v>NA</v>
      </c>
      <c r="R81" s="53"/>
      <c r="S81" s="53"/>
      <c r="T81" s="53"/>
      <c r="U81" s="53"/>
      <c r="V81" s="53"/>
    </row>
    <row r="82" spans="2:22" s="51" customFormat="1" x14ac:dyDescent="0.2">
      <c r="B82" s="66" t="s">
        <v>274</v>
      </c>
      <c r="C82" s="51" t="s">
        <v>275</v>
      </c>
      <c r="D82" s="56">
        <v>885683.7</v>
      </c>
      <c r="E82" s="56">
        <v>1018042.0599999999</v>
      </c>
      <c r="F82" s="56">
        <v>32171.169999999995</v>
      </c>
      <c r="G82" s="56">
        <v>168843.21999999997</v>
      </c>
      <c r="H82" s="56">
        <v>847.75</v>
      </c>
      <c r="I82" s="56">
        <f t="shared" si="25"/>
        <v>169690.96999999997</v>
      </c>
      <c r="J82" s="56">
        <f t="shared" si="26"/>
        <v>848351.09</v>
      </c>
      <c r="K82" s="57">
        <f t="shared" si="27"/>
        <v>0.83331634647786557</v>
      </c>
      <c r="L82" s="57">
        <f t="shared" si="28"/>
        <v>-0.96839897754322646</v>
      </c>
      <c r="M82" s="57">
        <f t="shared" si="29"/>
        <v>-0.71568412409208326</v>
      </c>
      <c r="R82" s="53"/>
      <c r="S82" s="53"/>
      <c r="T82" s="53"/>
      <c r="U82" s="53"/>
      <c r="V82" s="53"/>
    </row>
    <row r="83" spans="2:22" s="51" customFormat="1" x14ac:dyDescent="0.2">
      <c r="B83" s="66" t="s">
        <v>276</v>
      </c>
      <c r="C83" s="51" t="s">
        <v>277</v>
      </c>
      <c r="D83" s="56">
        <v>0</v>
      </c>
      <c r="E83" s="56">
        <v>828194</v>
      </c>
      <c r="F83" s="56">
        <v>69016.160000000003</v>
      </c>
      <c r="G83" s="56">
        <v>483113.12</v>
      </c>
      <c r="H83" s="56">
        <v>0</v>
      </c>
      <c r="I83" s="56">
        <f t="shared" si="25"/>
        <v>483113.12</v>
      </c>
      <c r="J83" s="56">
        <f t="shared" si="26"/>
        <v>345080.88</v>
      </c>
      <c r="K83" s="57">
        <f t="shared" si="27"/>
        <v>0.41666672301417301</v>
      </c>
      <c r="L83" s="57">
        <f t="shared" si="28"/>
        <v>-0.91666667471631036</v>
      </c>
      <c r="M83" s="57">
        <f t="shared" si="29"/>
        <v>-9.6595725205983479E-8</v>
      </c>
      <c r="R83" s="53"/>
      <c r="S83" s="53"/>
      <c r="T83" s="53"/>
      <c r="U83" s="53"/>
      <c r="V83" s="53"/>
    </row>
    <row r="84" spans="2:22" s="51" customFormat="1" x14ac:dyDescent="0.2">
      <c r="B84" s="66" t="s">
        <v>278</v>
      </c>
      <c r="C84" s="51" t="s">
        <v>279</v>
      </c>
      <c r="D84" s="56">
        <v>53731438.599999994</v>
      </c>
      <c r="E84" s="56">
        <v>53731438.599999994</v>
      </c>
      <c r="F84" s="56">
        <v>5581858.3899999997</v>
      </c>
      <c r="G84" s="56">
        <v>39442955.68</v>
      </c>
      <c r="H84" s="56">
        <v>0</v>
      </c>
      <c r="I84" s="56">
        <f t="shared" si="25"/>
        <v>39442955.68</v>
      </c>
      <c r="J84" s="56">
        <f t="shared" si="26"/>
        <v>14288482.919999994</v>
      </c>
      <c r="K84" s="57">
        <f t="shared" si="27"/>
        <v>0.26592407149880398</v>
      </c>
      <c r="L84" s="57">
        <f t="shared" si="28"/>
        <v>-0.89611559758238069</v>
      </c>
      <c r="M84" s="57">
        <f t="shared" si="29"/>
        <v>0.25841587743062178</v>
      </c>
      <c r="R84" s="53"/>
      <c r="S84" s="53"/>
      <c r="T84" s="53"/>
      <c r="U84" s="53"/>
      <c r="V84" s="53"/>
    </row>
    <row r="85" spans="2:22" s="51" customFormat="1" x14ac:dyDescent="0.2">
      <c r="B85" s="66" t="s">
        <v>280</v>
      </c>
      <c r="C85" s="51" t="s">
        <v>281</v>
      </c>
      <c r="D85" s="56">
        <v>0</v>
      </c>
      <c r="E85" s="56">
        <v>0</v>
      </c>
      <c r="F85" s="56">
        <v>0</v>
      </c>
      <c r="G85" s="56">
        <v>0</v>
      </c>
      <c r="H85" s="56">
        <v>0</v>
      </c>
      <c r="I85" s="56">
        <f t="shared" si="25"/>
        <v>0</v>
      </c>
      <c r="J85" s="56">
        <f t="shared" si="26"/>
        <v>0</v>
      </c>
      <c r="K85" s="57" t="str">
        <f t="shared" si="27"/>
        <v>NA</v>
      </c>
      <c r="L85" s="57" t="str">
        <f t="shared" si="28"/>
        <v>NA</v>
      </c>
      <c r="M85" s="57" t="str">
        <f t="shared" si="29"/>
        <v>NA</v>
      </c>
      <c r="R85" s="53"/>
      <c r="S85" s="53"/>
      <c r="T85" s="53"/>
      <c r="U85" s="53"/>
      <c r="V85" s="53"/>
    </row>
    <row r="86" spans="2:22" s="51" customFormat="1" x14ac:dyDescent="0.2">
      <c r="B86" s="66" t="s">
        <v>282</v>
      </c>
      <c r="C86" s="51" t="s">
        <v>283</v>
      </c>
      <c r="D86" s="56">
        <v>5970070.9499999993</v>
      </c>
      <c r="E86" s="56">
        <v>5129109.57</v>
      </c>
      <c r="F86" s="56">
        <v>334019.29999999993</v>
      </c>
      <c r="G86" s="56">
        <v>2199268.0399999996</v>
      </c>
      <c r="H86" s="56">
        <v>516799.38000000012</v>
      </c>
      <c r="I86" s="56">
        <f t="shared" si="25"/>
        <v>2716067.42</v>
      </c>
      <c r="J86" s="56">
        <f t="shared" si="26"/>
        <v>2413042.1500000004</v>
      </c>
      <c r="K86" s="57">
        <f t="shared" si="27"/>
        <v>0.47046024598768715</v>
      </c>
      <c r="L86" s="57">
        <f t="shared" si="28"/>
        <v>-0.93487772186547391</v>
      </c>
      <c r="M86" s="57">
        <f t="shared" si="29"/>
        <v>-0.26494575103078927</v>
      </c>
      <c r="R86" s="53"/>
      <c r="S86" s="53"/>
      <c r="T86" s="53"/>
      <c r="U86" s="53"/>
      <c r="V86" s="53"/>
    </row>
    <row r="87" spans="2:22" s="51" customFormat="1" x14ac:dyDescent="0.2">
      <c r="B87" s="66" t="s">
        <v>284</v>
      </c>
      <c r="C87" s="51" t="s">
        <v>285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f t="shared" si="25"/>
        <v>0</v>
      </c>
      <c r="J87" s="56">
        <f t="shared" si="26"/>
        <v>0</v>
      </c>
      <c r="K87" s="57" t="str">
        <f t="shared" si="27"/>
        <v>NA</v>
      </c>
      <c r="L87" s="57" t="str">
        <f t="shared" si="28"/>
        <v>NA</v>
      </c>
      <c r="M87" s="57" t="str">
        <f t="shared" si="29"/>
        <v>NA</v>
      </c>
      <c r="R87" s="53"/>
      <c r="S87" s="53"/>
      <c r="T87" s="53"/>
      <c r="U87" s="53"/>
      <c r="V87" s="53"/>
    </row>
    <row r="88" spans="2:22" s="51" customFormat="1" x14ac:dyDescent="0.2">
      <c r="B88" s="66" t="s">
        <v>286</v>
      </c>
      <c r="C88" s="51" t="s">
        <v>287</v>
      </c>
      <c r="D88" s="56">
        <v>153150</v>
      </c>
      <c r="E88" s="56">
        <v>301072.18000000005</v>
      </c>
      <c r="F88" s="56">
        <v>10945.420000000002</v>
      </c>
      <c r="G88" s="56">
        <v>66310.680000000008</v>
      </c>
      <c r="H88" s="56">
        <v>7237.6099999999988</v>
      </c>
      <c r="I88" s="56">
        <f t="shared" si="25"/>
        <v>73548.290000000008</v>
      </c>
      <c r="J88" s="56">
        <f t="shared" si="26"/>
        <v>227523.89000000004</v>
      </c>
      <c r="K88" s="57">
        <f t="shared" si="27"/>
        <v>0.75571210199494354</v>
      </c>
      <c r="L88" s="57">
        <f t="shared" si="28"/>
        <v>-0.96364519631139622</v>
      </c>
      <c r="M88" s="57">
        <f t="shared" si="29"/>
        <v>-0.62243123416925661</v>
      </c>
      <c r="R88" s="53"/>
      <c r="S88" s="53"/>
      <c r="T88" s="53"/>
      <c r="U88" s="53"/>
      <c r="V88" s="53"/>
    </row>
    <row r="89" spans="2:22" s="51" customFormat="1" x14ac:dyDescent="0.2">
      <c r="B89" s="66" t="s">
        <v>288</v>
      </c>
      <c r="C89" s="51" t="s">
        <v>289</v>
      </c>
      <c r="D89" s="56">
        <v>6411641.46</v>
      </c>
      <c r="E89" s="56">
        <v>4188422.87</v>
      </c>
      <c r="F89" s="56">
        <v>27429.919999999998</v>
      </c>
      <c r="G89" s="56">
        <v>3088417.96</v>
      </c>
      <c r="H89" s="56">
        <v>101283.68</v>
      </c>
      <c r="I89" s="56">
        <f t="shared" si="25"/>
        <v>3189701.64</v>
      </c>
      <c r="J89" s="56">
        <f t="shared" si="26"/>
        <v>998721.23</v>
      </c>
      <c r="K89" s="57">
        <f t="shared" si="27"/>
        <v>0.23844804142233136</v>
      </c>
      <c r="L89" s="57">
        <f t="shared" si="28"/>
        <v>-0.99345101465363739</v>
      </c>
      <c r="M89" s="57">
        <f t="shared" si="29"/>
        <v>0.2640630979487103</v>
      </c>
      <c r="R89" s="53"/>
      <c r="S89" s="53"/>
      <c r="T89" s="53"/>
      <c r="U89" s="53"/>
      <c r="V89" s="53"/>
    </row>
    <row r="90" spans="2:22" s="51" customFormat="1" x14ac:dyDescent="0.2">
      <c r="B90" s="66" t="s">
        <v>290</v>
      </c>
      <c r="C90" s="51" t="s">
        <v>291</v>
      </c>
      <c r="D90" s="56">
        <v>2312322</v>
      </c>
      <c r="E90" s="56">
        <v>2853561.93</v>
      </c>
      <c r="F90" s="56">
        <v>368392.18999999994</v>
      </c>
      <c r="G90" s="56">
        <v>911520.93</v>
      </c>
      <c r="H90" s="56">
        <v>361998.88000000006</v>
      </c>
      <c r="I90" s="56">
        <f t="shared" si="25"/>
        <v>1273519.81</v>
      </c>
      <c r="J90" s="56">
        <f t="shared" si="26"/>
        <v>1580042.12</v>
      </c>
      <c r="K90" s="57">
        <f t="shared" si="27"/>
        <v>0.55370871870301408</v>
      </c>
      <c r="L90" s="57">
        <f t="shared" si="28"/>
        <v>-0.87090093047323491</v>
      </c>
      <c r="M90" s="57">
        <f t="shared" si="29"/>
        <v>-0.45240112291117207</v>
      </c>
      <c r="R90" s="53"/>
      <c r="S90" s="53"/>
      <c r="T90" s="53"/>
      <c r="U90" s="53"/>
      <c r="V90" s="53"/>
    </row>
    <row r="91" spans="2:22" s="51" customFormat="1" x14ac:dyDescent="0.2">
      <c r="B91" s="66" t="s">
        <v>292</v>
      </c>
      <c r="C91" s="51" t="s">
        <v>293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f t="shared" si="25"/>
        <v>0</v>
      </c>
      <c r="J91" s="56">
        <f t="shared" si="26"/>
        <v>0</v>
      </c>
      <c r="K91" s="57" t="str">
        <f t="shared" si="27"/>
        <v>NA</v>
      </c>
      <c r="L91" s="57" t="str">
        <f t="shared" si="28"/>
        <v>NA</v>
      </c>
      <c r="M91" s="57" t="str">
        <f t="shared" si="29"/>
        <v>NA</v>
      </c>
      <c r="R91" s="53"/>
      <c r="S91" s="53"/>
      <c r="T91" s="53"/>
      <c r="U91" s="53"/>
      <c r="V91" s="53"/>
    </row>
    <row r="92" spans="2:22" s="51" customFormat="1" x14ac:dyDescent="0.2">
      <c r="B92" s="66" t="s">
        <v>294</v>
      </c>
      <c r="C92" s="51" t="s">
        <v>295</v>
      </c>
      <c r="D92" s="56">
        <v>445095</v>
      </c>
      <c r="E92" s="56">
        <v>1093733.7</v>
      </c>
      <c r="F92" s="56">
        <v>74325.850000000006</v>
      </c>
      <c r="G92" s="56">
        <v>840388.62</v>
      </c>
      <c r="H92" s="56">
        <v>299287.38</v>
      </c>
      <c r="I92" s="56">
        <f t="shared" si="25"/>
        <v>1139676</v>
      </c>
      <c r="J92" s="56">
        <f t="shared" si="26"/>
        <v>-45942.300000000047</v>
      </c>
      <c r="K92" s="57">
        <f t="shared" si="27"/>
        <v>-4.200501456615998E-2</v>
      </c>
      <c r="L92" s="57">
        <f t="shared" si="28"/>
        <v>-0.93204392440317052</v>
      </c>
      <c r="M92" s="57">
        <f t="shared" si="29"/>
        <v>0.3172001609846033</v>
      </c>
      <c r="R92" s="53"/>
      <c r="S92" s="53"/>
      <c r="T92" s="53"/>
      <c r="U92" s="53"/>
      <c r="V92" s="53"/>
    </row>
    <row r="93" spans="2:22" s="51" customFormat="1" x14ac:dyDescent="0.2">
      <c r="B93" s="66" t="s">
        <v>296</v>
      </c>
      <c r="C93" s="51" t="s">
        <v>297</v>
      </c>
      <c r="D93" s="56">
        <v>0</v>
      </c>
      <c r="E93" s="56">
        <v>0</v>
      </c>
      <c r="F93" s="56">
        <v>0</v>
      </c>
      <c r="G93" s="56">
        <v>0</v>
      </c>
      <c r="H93" s="56">
        <v>0</v>
      </c>
      <c r="I93" s="56">
        <f t="shared" si="25"/>
        <v>0</v>
      </c>
      <c r="J93" s="56">
        <f t="shared" si="26"/>
        <v>0</v>
      </c>
      <c r="K93" s="57" t="str">
        <f t="shared" si="27"/>
        <v>NA</v>
      </c>
      <c r="L93" s="57" t="str">
        <f t="shared" si="28"/>
        <v>NA</v>
      </c>
      <c r="M93" s="57" t="str">
        <f t="shared" si="29"/>
        <v>NA</v>
      </c>
      <c r="R93" s="53"/>
      <c r="S93" s="53"/>
      <c r="T93" s="53"/>
      <c r="U93" s="53"/>
      <c r="V93" s="53"/>
    </row>
    <row r="94" spans="2:22" s="51" customFormat="1" x14ac:dyDescent="0.2">
      <c r="B94" s="66" t="s">
        <v>298</v>
      </c>
      <c r="C94" s="51" t="s">
        <v>299</v>
      </c>
      <c r="D94" s="56">
        <v>640341.9</v>
      </c>
      <c r="E94" s="56">
        <v>7397531.8899999997</v>
      </c>
      <c r="F94" s="56">
        <v>6376.83</v>
      </c>
      <c r="G94" s="56">
        <v>4103805.49</v>
      </c>
      <c r="H94" s="56">
        <v>767408.17</v>
      </c>
      <c r="I94" s="56">
        <f t="shared" si="25"/>
        <v>4871213.66</v>
      </c>
      <c r="J94" s="56">
        <f t="shared" si="26"/>
        <v>2526318.2299999995</v>
      </c>
      <c r="K94" s="57">
        <f t="shared" si="27"/>
        <v>0.3415082581009326</v>
      </c>
      <c r="L94" s="57">
        <f t="shared" si="28"/>
        <v>-0.99913797870765242</v>
      </c>
      <c r="M94" s="57">
        <f t="shared" si="29"/>
        <v>-4.8994282103150683E-2</v>
      </c>
      <c r="R94" s="53"/>
      <c r="S94" s="53"/>
      <c r="T94" s="53"/>
      <c r="U94" s="53"/>
      <c r="V94" s="53"/>
    </row>
    <row r="95" spans="2:22" s="51" customFormat="1" x14ac:dyDescent="0.2">
      <c r="B95" s="66" t="s">
        <v>300</v>
      </c>
      <c r="C95" s="51" t="s">
        <v>301</v>
      </c>
      <c r="D95" s="56">
        <v>14157244.5</v>
      </c>
      <c r="E95" s="56">
        <v>6951387.879999999</v>
      </c>
      <c r="F95" s="56">
        <v>-1376.3400000000001</v>
      </c>
      <c r="G95" s="56">
        <v>2403397.58</v>
      </c>
      <c r="H95" s="56">
        <v>380031.61000000004</v>
      </c>
      <c r="I95" s="56">
        <f t="shared" si="25"/>
        <v>2783429.19</v>
      </c>
      <c r="J95" s="56">
        <f t="shared" si="26"/>
        <v>4167958.689999999</v>
      </c>
      <c r="K95" s="57">
        <f t="shared" si="27"/>
        <v>0.59958655191601817</v>
      </c>
      <c r="L95" s="57">
        <f t="shared" si="28"/>
        <v>-1.0001979949937709</v>
      </c>
      <c r="M95" s="57">
        <f t="shared" si="29"/>
        <v>-0.40729675738611526</v>
      </c>
      <c r="R95" s="53"/>
      <c r="S95" s="53"/>
      <c r="T95" s="53"/>
      <c r="U95" s="53"/>
      <c r="V95" s="53"/>
    </row>
    <row r="96" spans="2:22" s="51" customFormat="1" x14ac:dyDescent="0.2">
      <c r="B96" s="66" t="s">
        <v>302</v>
      </c>
      <c r="C96" s="51" t="s">
        <v>303</v>
      </c>
      <c r="D96" s="56">
        <v>41850</v>
      </c>
      <c r="E96" s="56">
        <v>85250.77</v>
      </c>
      <c r="F96" s="56">
        <v>0</v>
      </c>
      <c r="G96" s="56">
        <v>33089.689999999995</v>
      </c>
      <c r="H96" s="56">
        <v>5608.13</v>
      </c>
      <c r="I96" s="56">
        <f t="shared" si="25"/>
        <v>38697.819999999992</v>
      </c>
      <c r="J96" s="56">
        <f t="shared" si="26"/>
        <v>46552.950000000012</v>
      </c>
      <c r="K96" s="57">
        <f t="shared" si="27"/>
        <v>0.54607072757231412</v>
      </c>
      <c r="L96" s="57">
        <f t="shared" si="28"/>
        <v>-1</v>
      </c>
      <c r="M96" s="57">
        <f t="shared" si="29"/>
        <v>-0.33460797061254877</v>
      </c>
      <c r="R96" s="53"/>
      <c r="S96" s="53"/>
      <c r="T96" s="53"/>
      <c r="U96" s="53"/>
      <c r="V96" s="53"/>
    </row>
    <row r="97" spans="1:22" s="51" customFormat="1" x14ac:dyDescent="0.2">
      <c r="B97" s="66" t="s">
        <v>304</v>
      </c>
      <c r="C97" s="51" t="s">
        <v>305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f t="shared" si="25"/>
        <v>0</v>
      </c>
      <c r="J97" s="56">
        <f t="shared" si="26"/>
        <v>0</v>
      </c>
      <c r="K97" s="57" t="str">
        <f t="shared" si="27"/>
        <v>NA</v>
      </c>
      <c r="L97" s="57" t="str">
        <f t="shared" si="28"/>
        <v>NA</v>
      </c>
      <c r="M97" s="57" t="str">
        <f t="shared" si="29"/>
        <v>NA</v>
      </c>
      <c r="R97" s="53"/>
      <c r="S97" s="53"/>
      <c r="T97" s="53"/>
      <c r="U97" s="53"/>
      <c r="V97" s="53"/>
    </row>
    <row r="98" spans="1:22" s="51" customFormat="1" x14ac:dyDescent="0.2">
      <c r="B98" s="66" t="s">
        <v>306</v>
      </c>
      <c r="C98" s="51" t="s">
        <v>307</v>
      </c>
      <c r="D98" s="56">
        <v>0</v>
      </c>
      <c r="E98" s="56">
        <v>0</v>
      </c>
      <c r="F98" s="56">
        <v>0</v>
      </c>
      <c r="G98" s="56">
        <v>0</v>
      </c>
      <c r="H98" s="56">
        <v>0</v>
      </c>
      <c r="I98" s="56">
        <f t="shared" si="25"/>
        <v>0</v>
      </c>
      <c r="J98" s="56">
        <f t="shared" si="26"/>
        <v>0</v>
      </c>
      <c r="K98" s="57" t="str">
        <f t="shared" si="27"/>
        <v>NA</v>
      </c>
      <c r="L98" s="57" t="str">
        <f t="shared" si="28"/>
        <v>NA</v>
      </c>
      <c r="M98" s="57" t="str">
        <f t="shared" si="29"/>
        <v>NA</v>
      </c>
      <c r="R98" s="53"/>
      <c r="S98" s="53"/>
      <c r="T98" s="53"/>
      <c r="U98" s="53"/>
      <c r="V98" s="53"/>
    </row>
    <row r="99" spans="1:22" s="51" customFormat="1" x14ac:dyDescent="0.2">
      <c r="B99" s="66" t="s">
        <v>308</v>
      </c>
      <c r="C99" s="51" t="s">
        <v>309</v>
      </c>
      <c r="D99" s="56">
        <v>1509120</v>
      </c>
      <c r="E99" s="56">
        <v>536651.41999999993</v>
      </c>
      <c r="F99" s="56">
        <v>12343</v>
      </c>
      <c r="G99" s="56">
        <v>13442</v>
      </c>
      <c r="H99" s="56">
        <v>22665.4</v>
      </c>
      <c r="I99" s="56">
        <f t="shared" si="25"/>
        <v>36107.4</v>
      </c>
      <c r="J99" s="56">
        <f t="shared" si="26"/>
        <v>500544.0199999999</v>
      </c>
      <c r="K99" s="57">
        <f t="shared" si="27"/>
        <v>0.93271721893515158</v>
      </c>
      <c r="L99" s="57">
        <f t="shared" si="28"/>
        <v>-0.97699996768852304</v>
      </c>
      <c r="M99" s="57">
        <f t="shared" si="29"/>
        <v>-0.95706071443651719</v>
      </c>
      <c r="R99" s="53"/>
      <c r="S99" s="53"/>
      <c r="T99" s="53"/>
      <c r="U99" s="53"/>
      <c r="V99" s="53"/>
    </row>
    <row r="100" spans="1:22" s="51" customFormat="1" x14ac:dyDescent="0.2">
      <c r="B100" s="66" t="s">
        <v>310</v>
      </c>
      <c r="C100" s="51" t="s">
        <v>311</v>
      </c>
      <c r="D100" s="56">
        <v>0</v>
      </c>
      <c r="E100" s="56">
        <v>3586.35</v>
      </c>
      <c r="F100" s="56">
        <v>0</v>
      </c>
      <c r="G100" s="56">
        <v>0</v>
      </c>
      <c r="H100" s="56">
        <v>0</v>
      </c>
      <c r="I100" s="56">
        <f t="shared" si="25"/>
        <v>0</v>
      </c>
      <c r="J100" s="56">
        <f t="shared" si="26"/>
        <v>3586.35</v>
      </c>
      <c r="K100" s="57">
        <f t="shared" si="27"/>
        <v>1</v>
      </c>
      <c r="L100" s="57">
        <f t="shared" si="28"/>
        <v>-1</v>
      </c>
      <c r="M100" s="57">
        <f t="shared" si="29"/>
        <v>-1</v>
      </c>
      <c r="R100" s="53"/>
      <c r="S100" s="53"/>
      <c r="T100" s="53"/>
      <c r="U100" s="53"/>
      <c r="V100" s="53"/>
    </row>
    <row r="101" spans="1:22" s="51" customFormat="1" x14ac:dyDescent="0.2">
      <c r="B101" s="66" t="s">
        <v>312</v>
      </c>
      <c r="C101" s="51" t="s">
        <v>313</v>
      </c>
      <c r="D101" s="56">
        <v>844881.3</v>
      </c>
      <c r="E101" s="56">
        <v>1035787.3</v>
      </c>
      <c r="F101" s="56">
        <v>121066.98</v>
      </c>
      <c r="G101" s="56">
        <v>513166.68000000005</v>
      </c>
      <c r="H101" s="56">
        <v>87171.900000000009</v>
      </c>
      <c r="I101" s="56">
        <f t="shared" si="25"/>
        <v>600338.58000000007</v>
      </c>
      <c r="J101" s="56">
        <f t="shared" si="26"/>
        <v>435448.72</v>
      </c>
      <c r="K101" s="57">
        <f t="shared" si="27"/>
        <v>0.42040360989172193</v>
      </c>
      <c r="L101" s="57">
        <f t="shared" si="28"/>
        <v>-0.88311598336840003</v>
      </c>
      <c r="M101" s="57">
        <f t="shared" si="29"/>
        <v>-0.15068054167933059</v>
      </c>
      <c r="R101" s="53"/>
      <c r="S101" s="53"/>
      <c r="T101" s="53"/>
      <c r="U101" s="53"/>
      <c r="V101" s="53"/>
    </row>
    <row r="102" spans="1:22" s="51" customFormat="1" x14ac:dyDescent="0.2">
      <c r="B102" s="66" t="s">
        <v>314</v>
      </c>
      <c r="C102" s="51" t="s">
        <v>315</v>
      </c>
      <c r="D102" s="56">
        <v>1778301</v>
      </c>
      <c r="E102" s="56">
        <v>1642376.53</v>
      </c>
      <c r="F102" s="56">
        <v>0</v>
      </c>
      <c r="G102" s="56">
        <v>0</v>
      </c>
      <c r="H102" s="56">
        <v>0</v>
      </c>
      <c r="I102" s="56">
        <f t="shared" si="25"/>
        <v>0</v>
      </c>
      <c r="J102" s="56">
        <f t="shared" si="26"/>
        <v>1642376.53</v>
      </c>
      <c r="K102" s="57">
        <f t="shared" si="27"/>
        <v>1</v>
      </c>
      <c r="L102" s="57">
        <f t="shared" si="28"/>
        <v>-1</v>
      </c>
      <c r="M102" s="57">
        <f t="shared" si="29"/>
        <v>-1</v>
      </c>
      <c r="R102" s="53"/>
      <c r="S102" s="53"/>
      <c r="T102" s="53"/>
      <c r="U102" s="53"/>
      <c r="V102" s="53"/>
    </row>
    <row r="103" spans="1:22" s="51" customFormat="1" x14ac:dyDescent="0.2">
      <c r="A103" s="63" t="s">
        <v>316</v>
      </c>
      <c r="B103" s="74"/>
      <c r="C103" s="63"/>
      <c r="D103" s="64">
        <v>823739509.8399992</v>
      </c>
      <c r="E103" s="64">
        <v>829016579.29999888</v>
      </c>
      <c r="F103" s="64">
        <v>85962205.959999964</v>
      </c>
      <c r="G103" s="64">
        <v>439019965.47000039</v>
      </c>
      <c r="H103" s="64">
        <v>4335085.7300000004</v>
      </c>
      <c r="I103" s="64">
        <f t="shared" si="25"/>
        <v>443355051.20000041</v>
      </c>
      <c r="J103" s="64">
        <f t="shared" si="26"/>
        <v>385661528.09999847</v>
      </c>
      <c r="K103" s="65">
        <f t="shared" si="27"/>
        <v>0.46520363733333481</v>
      </c>
      <c r="L103" s="65">
        <f t="shared" si="28"/>
        <v>-0.89630821854903764</v>
      </c>
      <c r="M103" s="65">
        <f t="shared" si="29"/>
        <v>-9.2170562225774896E-2</v>
      </c>
      <c r="R103" s="53"/>
      <c r="S103" s="53"/>
      <c r="T103" s="53"/>
      <c r="U103" s="53"/>
      <c r="V103" s="53"/>
    </row>
    <row r="104" spans="1:22" s="51" customFormat="1" x14ac:dyDescent="0.2">
      <c r="A104" s="51" t="s">
        <v>317</v>
      </c>
      <c r="B104" s="66" t="s">
        <v>195</v>
      </c>
      <c r="C104" s="51" t="s">
        <v>196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f t="shared" si="25"/>
        <v>0</v>
      </c>
      <c r="J104" s="56">
        <f t="shared" si="26"/>
        <v>0</v>
      </c>
      <c r="K104" s="57" t="str">
        <f t="shared" si="27"/>
        <v>NA</v>
      </c>
      <c r="L104" s="57" t="str">
        <f t="shared" si="28"/>
        <v>NA</v>
      </c>
      <c r="M104" s="57" t="str">
        <f t="shared" si="29"/>
        <v>NA</v>
      </c>
      <c r="R104" s="53"/>
      <c r="S104" s="53"/>
      <c r="T104" s="53"/>
      <c r="U104" s="53"/>
      <c r="V104" s="53"/>
    </row>
    <row r="105" spans="1:22" s="51" customFormat="1" x14ac:dyDescent="0.2">
      <c r="B105" s="66" t="s">
        <v>199</v>
      </c>
      <c r="C105" s="51" t="s">
        <v>198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25"/>
        <v>0</v>
      </c>
      <c r="J105" s="56">
        <f t="shared" si="26"/>
        <v>0</v>
      </c>
      <c r="K105" s="57" t="str">
        <f t="shared" si="27"/>
        <v>NA</v>
      </c>
      <c r="L105" s="57" t="str">
        <f t="shared" si="28"/>
        <v>NA</v>
      </c>
      <c r="M105" s="57" t="str">
        <f t="shared" si="29"/>
        <v>NA</v>
      </c>
      <c r="R105" s="53"/>
      <c r="S105" s="53"/>
      <c r="T105" s="53"/>
      <c r="U105" s="53"/>
      <c r="V105" s="53"/>
    </row>
    <row r="106" spans="1:22" s="51" customFormat="1" x14ac:dyDescent="0.2">
      <c r="B106" s="66" t="s">
        <v>202</v>
      </c>
      <c r="C106" s="51" t="s">
        <v>203</v>
      </c>
      <c r="D106" s="56">
        <v>0</v>
      </c>
      <c r="E106" s="56">
        <v>0</v>
      </c>
      <c r="F106" s="56">
        <v>0</v>
      </c>
      <c r="G106" s="56">
        <v>18615</v>
      </c>
      <c r="H106" s="56">
        <v>0</v>
      </c>
      <c r="I106" s="56">
        <f t="shared" si="25"/>
        <v>18615</v>
      </c>
      <c r="J106" s="56">
        <f t="shared" si="26"/>
        <v>-18615</v>
      </c>
      <c r="K106" s="57" t="str">
        <f t="shared" si="27"/>
        <v>NA</v>
      </c>
      <c r="L106" s="57" t="str">
        <f t="shared" si="28"/>
        <v>NA</v>
      </c>
      <c r="M106" s="57" t="str">
        <f t="shared" si="29"/>
        <v>NA</v>
      </c>
      <c r="R106" s="53"/>
      <c r="S106" s="53"/>
      <c r="T106" s="53"/>
      <c r="U106" s="53"/>
      <c r="V106" s="53"/>
    </row>
    <row r="107" spans="1:22" s="51" customFormat="1" x14ac:dyDescent="0.2">
      <c r="B107" s="66" t="s">
        <v>210</v>
      </c>
      <c r="C107" s="51" t="s">
        <v>211</v>
      </c>
      <c r="D107" s="56">
        <v>94592.639999999999</v>
      </c>
      <c r="E107" s="56">
        <v>94592.639999999999</v>
      </c>
      <c r="F107" s="56">
        <v>360</v>
      </c>
      <c r="G107" s="56">
        <v>14243.39</v>
      </c>
      <c r="H107" s="56">
        <v>0</v>
      </c>
      <c r="I107" s="56">
        <f t="shared" si="25"/>
        <v>14243.39</v>
      </c>
      <c r="J107" s="56">
        <f t="shared" si="26"/>
        <v>80349.25</v>
      </c>
      <c r="K107" s="57">
        <f t="shared" si="27"/>
        <v>0.84942390866773565</v>
      </c>
      <c r="L107" s="57">
        <f t="shared" si="28"/>
        <v>-0.99619420707573025</v>
      </c>
      <c r="M107" s="57">
        <f t="shared" si="29"/>
        <v>-0.74186955771611829</v>
      </c>
      <c r="R107" s="53"/>
      <c r="S107" s="53"/>
      <c r="T107" s="53"/>
      <c r="U107" s="53"/>
      <c r="V107" s="53"/>
    </row>
    <row r="108" spans="1:22" s="51" customFormat="1" x14ac:dyDescent="0.2">
      <c r="B108" s="66" t="s">
        <v>212</v>
      </c>
      <c r="C108" s="51" t="s">
        <v>213</v>
      </c>
      <c r="D108" s="56">
        <v>2555776.4299999983</v>
      </c>
      <c r="E108" s="56">
        <v>2555776.4299999983</v>
      </c>
      <c r="F108" s="56">
        <v>278624.08</v>
      </c>
      <c r="G108" s="56">
        <v>1395655.1400000001</v>
      </c>
      <c r="H108" s="56">
        <v>0</v>
      </c>
      <c r="I108" s="56">
        <f t="shared" si="25"/>
        <v>1395655.1400000001</v>
      </c>
      <c r="J108" s="56">
        <f t="shared" si="26"/>
        <v>1160121.2899999982</v>
      </c>
      <c r="K108" s="57">
        <f t="shared" si="27"/>
        <v>0.45392127276171762</v>
      </c>
      <c r="L108" s="57">
        <f t="shared" si="28"/>
        <v>-0.89098260836531762</v>
      </c>
      <c r="M108" s="57">
        <f t="shared" si="29"/>
        <v>-6.3865039020087305E-2</v>
      </c>
      <c r="R108" s="53"/>
      <c r="S108" s="53"/>
      <c r="T108" s="53"/>
      <c r="U108" s="53"/>
      <c r="V108" s="53"/>
    </row>
    <row r="109" spans="1:22" s="51" customFormat="1" x14ac:dyDescent="0.2">
      <c r="B109" s="66" t="s">
        <v>214</v>
      </c>
      <c r="C109" s="51" t="s">
        <v>215</v>
      </c>
      <c r="D109" s="56">
        <v>34486.04</v>
      </c>
      <c r="E109" s="56">
        <v>34486.04</v>
      </c>
      <c r="F109" s="56">
        <v>0</v>
      </c>
      <c r="G109" s="56">
        <v>0</v>
      </c>
      <c r="H109" s="56">
        <v>0</v>
      </c>
      <c r="I109" s="56">
        <f t="shared" si="25"/>
        <v>0</v>
      </c>
      <c r="J109" s="56">
        <f t="shared" si="26"/>
        <v>34486.04</v>
      </c>
      <c r="K109" s="57">
        <f t="shared" si="27"/>
        <v>1</v>
      </c>
      <c r="L109" s="57">
        <f t="shared" si="28"/>
        <v>-1</v>
      </c>
      <c r="M109" s="57">
        <f t="shared" si="29"/>
        <v>-1</v>
      </c>
      <c r="R109" s="53"/>
      <c r="S109" s="53"/>
      <c r="T109" s="53"/>
      <c r="U109" s="53"/>
      <c r="V109" s="53"/>
    </row>
    <row r="110" spans="1:22" s="51" customFormat="1" x14ac:dyDescent="0.2">
      <c r="B110" s="66" t="s">
        <v>318</v>
      </c>
      <c r="C110" s="51" t="s">
        <v>319</v>
      </c>
      <c r="D110" s="56">
        <v>806211.37</v>
      </c>
      <c r="E110" s="56">
        <v>806211.37</v>
      </c>
      <c r="F110" s="56">
        <v>132241.20000000001</v>
      </c>
      <c r="G110" s="56">
        <v>552742.69999999995</v>
      </c>
      <c r="H110" s="56">
        <v>0</v>
      </c>
      <c r="I110" s="56">
        <f t="shared" si="25"/>
        <v>552742.69999999995</v>
      </c>
      <c r="J110" s="56">
        <f t="shared" si="26"/>
        <v>253468.67000000004</v>
      </c>
      <c r="K110" s="57">
        <f t="shared" si="27"/>
        <v>0.3143948093909914</v>
      </c>
      <c r="L110" s="57">
        <f t="shared" si="28"/>
        <v>-0.8359720478762287</v>
      </c>
      <c r="M110" s="57">
        <f t="shared" si="29"/>
        <v>0.17532318390115748</v>
      </c>
      <c r="R110" s="53"/>
      <c r="S110" s="53"/>
      <c r="T110" s="53"/>
      <c r="U110" s="53"/>
      <c r="V110" s="53"/>
    </row>
    <row r="111" spans="1:22" s="51" customFormat="1" x14ac:dyDescent="0.2">
      <c r="B111" s="66" t="s">
        <v>320</v>
      </c>
      <c r="C111" s="51" t="s">
        <v>321</v>
      </c>
      <c r="D111" s="56">
        <v>6357733.390000008</v>
      </c>
      <c r="E111" s="56">
        <v>6357733.390000008</v>
      </c>
      <c r="F111" s="56">
        <v>603399.11999999988</v>
      </c>
      <c r="G111" s="56">
        <v>2659877.149999999</v>
      </c>
      <c r="H111" s="56">
        <v>0</v>
      </c>
      <c r="I111" s="56">
        <f t="shared" si="25"/>
        <v>2659877.149999999</v>
      </c>
      <c r="J111" s="56">
        <f t="shared" si="26"/>
        <v>3697856.2400000091</v>
      </c>
      <c r="K111" s="57">
        <f t="shared" si="27"/>
        <v>0.5816312218779599</v>
      </c>
      <c r="L111" s="57">
        <f t="shared" si="28"/>
        <v>-0.90509210075573809</v>
      </c>
      <c r="M111" s="57">
        <f t="shared" si="29"/>
        <v>-0.28279638036221705</v>
      </c>
      <c r="R111" s="53"/>
      <c r="S111" s="53"/>
      <c r="T111" s="53"/>
      <c r="U111" s="53"/>
      <c r="V111" s="53"/>
    </row>
    <row r="112" spans="1:22" s="51" customFormat="1" x14ac:dyDescent="0.2">
      <c r="B112" s="66" t="s">
        <v>218</v>
      </c>
      <c r="C112" s="51" t="s">
        <v>219</v>
      </c>
      <c r="D112" s="56">
        <v>213172.88</v>
      </c>
      <c r="E112" s="56">
        <v>213172.88</v>
      </c>
      <c r="F112" s="56">
        <v>0</v>
      </c>
      <c r="G112" s="56">
        <v>29816.34</v>
      </c>
      <c r="H112" s="56">
        <v>0</v>
      </c>
      <c r="I112" s="56">
        <f t="shared" si="25"/>
        <v>29816.34</v>
      </c>
      <c r="J112" s="56">
        <f t="shared" si="26"/>
        <v>183356.54</v>
      </c>
      <c r="K112" s="57">
        <f t="shared" si="27"/>
        <v>0.86013070705804606</v>
      </c>
      <c r="L112" s="57">
        <f t="shared" si="28"/>
        <v>-1</v>
      </c>
      <c r="M112" s="57">
        <f t="shared" si="29"/>
        <v>-0.76022406924236463</v>
      </c>
      <c r="R112" s="53"/>
      <c r="S112" s="53"/>
      <c r="T112" s="53"/>
      <c r="U112" s="53"/>
      <c r="V112" s="53"/>
    </row>
    <row r="113" spans="2:22" s="51" customFormat="1" x14ac:dyDescent="0.2">
      <c r="B113" s="66" t="s">
        <v>322</v>
      </c>
      <c r="C113" s="51" t="s">
        <v>323</v>
      </c>
      <c r="D113" s="56">
        <v>942370.69</v>
      </c>
      <c r="E113" s="56">
        <v>942370.69</v>
      </c>
      <c r="F113" s="56">
        <v>84342.540000000008</v>
      </c>
      <c r="G113" s="56">
        <v>389478.9</v>
      </c>
      <c r="H113" s="56">
        <v>0</v>
      </c>
      <c r="I113" s="56">
        <f t="shared" si="25"/>
        <v>389478.9</v>
      </c>
      <c r="J113" s="56">
        <f t="shared" si="26"/>
        <v>552891.78999999992</v>
      </c>
      <c r="K113" s="57">
        <f t="shared" si="27"/>
        <v>0.58670308390003079</v>
      </c>
      <c r="L113" s="57">
        <f t="shared" si="28"/>
        <v>-0.91049961454127992</v>
      </c>
      <c r="M113" s="57">
        <f t="shared" si="29"/>
        <v>-0.29149100097148134</v>
      </c>
      <c r="R113" s="53"/>
      <c r="S113" s="53"/>
      <c r="T113" s="53"/>
      <c r="U113" s="53"/>
      <c r="V113" s="53"/>
    </row>
    <row r="114" spans="2:22" s="51" customFormat="1" x14ac:dyDescent="0.2">
      <c r="B114" s="66" t="s">
        <v>220</v>
      </c>
      <c r="C114" s="51" t="s">
        <v>221</v>
      </c>
      <c r="D114" s="56">
        <v>9883534.5700000003</v>
      </c>
      <c r="E114" s="56">
        <v>9883534.5700000003</v>
      </c>
      <c r="F114" s="56">
        <v>912838.4499999996</v>
      </c>
      <c r="G114" s="56">
        <v>4306886.84</v>
      </c>
      <c r="H114" s="56">
        <v>0</v>
      </c>
      <c r="I114" s="56">
        <f t="shared" si="20"/>
        <v>4306886.84</v>
      </c>
      <c r="J114" s="56">
        <f t="shared" si="21"/>
        <v>5576647.7300000004</v>
      </c>
      <c r="K114" s="57">
        <f t="shared" si="22"/>
        <v>0.56423617386102798</v>
      </c>
      <c r="L114" s="57">
        <f t="shared" si="23"/>
        <v>-0.90764048594813596</v>
      </c>
      <c r="M114" s="57">
        <f t="shared" si="24"/>
        <v>-0.25297629804747651</v>
      </c>
      <c r="R114" s="53"/>
      <c r="S114" s="53"/>
      <c r="T114" s="53"/>
      <c r="U114" s="53"/>
      <c r="V114" s="53"/>
    </row>
    <row r="115" spans="2:22" s="51" customFormat="1" x14ac:dyDescent="0.2">
      <c r="B115" s="66" t="s">
        <v>222</v>
      </c>
      <c r="C115" s="51" t="s">
        <v>223</v>
      </c>
      <c r="D115" s="56">
        <v>12364932.540000001</v>
      </c>
      <c r="E115" s="56">
        <v>12498338.540000001</v>
      </c>
      <c r="F115" s="56">
        <v>1915068.88</v>
      </c>
      <c r="G115" s="56">
        <v>9772346.1399999987</v>
      </c>
      <c r="H115" s="56">
        <v>0</v>
      </c>
      <c r="I115" s="56">
        <f t="shared" si="20"/>
        <v>9772346.1399999987</v>
      </c>
      <c r="J115" s="56">
        <f t="shared" si="21"/>
        <v>2725992.4000000022</v>
      </c>
      <c r="K115" s="57">
        <f t="shared" si="22"/>
        <v>0.21810838226822443</v>
      </c>
      <c r="L115" s="57">
        <f t="shared" si="23"/>
        <v>-0.84677412330679269</v>
      </c>
      <c r="M115" s="57">
        <f t="shared" si="24"/>
        <v>0.3403856303973295</v>
      </c>
      <c r="R115" s="53"/>
      <c r="S115" s="53"/>
      <c r="T115" s="53"/>
      <c r="U115" s="53"/>
      <c r="V115" s="53"/>
    </row>
    <row r="116" spans="2:22" s="51" customFormat="1" x14ac:dyDescent="0.2">
      <c r="B116" s="66" t="s">
        <v>324</v>
      </c>
      <c r="C116" s="51" t="s">
        <v>325</v>
      </c>
      <c r="D116" s="56">
        <v>5785820.2100000028</v>
      </c>
      <c r="E116" s="56">
        <v>5785820.2100000028</v>
      </c>
      <c r="F116" s="56">
        <v>368051.44</v>
      </c>
      <c r="G116" s="56">
        <v>1686293.43</v>
      </c>
      <c r="H116" s="56">
        <v>0</v>
      </c>
      <c r="I116" s="56">
        <f t="shared" si="20"/>
        <v>1686293.43</v>
      </c>
      <c r="J116" s="56">
        <f t="shared" si="21"/>
        <v>4099526.7800000031</v>
      </c>
      <c r="K116" s="57">
        <f t="shared" si="22"/>
        <v>0.70854721218515038</v>
      </c>
      <c r="L116" s="57">
        <f t="shared" si="23"/>
        <v>-0.93638733547857678</v>
      </c>
      <c r="M116" s="57">
        <f t="shared" si="24"/>
        <v>-0.50036664946025766</v>
      </c>
      <c r="R116" s="53"/>
      <c r="S116" s="53"/>
      <c r="T116" s="53"/>
      <c r="U116" s="53"/>
      <c r="V116" s="53"/>
    </row>
    <row r="117" spans="2:22" s="51" customFormat="1" x14ac:dyDescent="0.2">
      <c r="B117" s="66" t="s">
        <v>326</v>
      </c>
      <c r="C117" s="51" t="s">
        <v>327</v>
      </c>
      <c r="D117" s="56">
        <v>5091500.4900000039</v>
      </c>
      <c r="E117" s="56">
        <v>5091500.4900000039</v>
      </c>
      <c r="F117" s="56">
        <v>507955.14999999997</v>
      </c>
      <c r="G117" s="56">
        <v>2289473.41</v>
      </c>
      <c r="H117" s="56">
        <v>0</v>
      </c>
      <c r="I117" s="56">
        <f t="shared" si="20"/>
        <v>2289473.41</v>
      </c>
      <c r="J117" s="56">
        <f t="shared" si="21"/>
        <v>2802027.0800000038</v>
      </c>
      <c r="K117" s="57">
        <f t="shared" si="22"/>
        <v>0.55033424537684794</v>
      </c>
      <c r="L117" s="57">
        <f t="shared" si="23"/>
        <v>-0.9002346850407551</v>
      </c>
      <c r="M117" s="57">
        <f t="shared" si="24"/>
        <v>-0.229144420646025</v>
      </c>
      <c r="R117" s="53"/>
      <c r="S117" s="53"/>
      <c r="T117" s="53"/>
      <c r="U117" s="53"/>
      <c r="V117" s="53"/>
    </row>
    <row r="118" spans="2:22" s="51" customFormat="1" x14ac:dyDescent="0.2">
      <c r="B118" s="66" t="s">
        <v>328</v>
      </c>
      <c r="C118" s="51" t="s">
        <v>329</v>
      </c>
      <c r="D118" s="56">
        <v>2182444.09</v>
      </c>
      <c r="E118" s="56">
        <v>2182444.09</v>
      </c>
      <c r="F118" s="56">
        <v>332125</v>
      </c>
      <c r="G118" s="56">
        <v>1504051.06</v>
      </c>
      <c r="H118" s="56">
        <v>0</v>
      </c>
      <c r="I118" s="56">
        <f t="shared" si="20"/>
        <v>1504051.06</v>
      </c>
      <c r="J118" s="56">
        <f t="shared" si="21"/>
        <v>678393.0299999998</v>
      </c>
      <c r="K118" s="57">
        <f t="shared" si="22"/>
        <v>0.31084096637728753</v>
      </c>
      <c r="L118" s="57">
        <f t="shared" si="23"/>
        <v>-0.84781969832730053</v>
      </c>
      <c r="M118" s="57">
        <f t="shared" si="24"/>
        <v>0.18141548621036427</v>
      </c>
      <c r="R118" s="53"/>
      <c r="S118" s="53"/>
      <c r="T118" s="53"/>
      <c r="U118" s="53"/>
      <c r="V118" s="53"/>
    </row>
    <row r="119" spans="2:22" s="51" customFormat="1" x14ac:dyDescent="0.2">
      <c r="B119" s="66" t="s">
        <v>224</v>
      </c>
      <c r="C119" s="51" t="s">
        <v>225</v>
      </c>
      <c r="D119" s="56">
        <v>2076449.62</v>
      </c>
      <c r="E119" s="56">
        <v>2187627.6</v>
      </c>
      <c r="F119" s="56">
        <v>279480.02999999991</v>
      </c>
      <c r="G119" s="56">
        <v>1307777.8299999998</v>
      </c>
      <c r="H119" s="56">
        <v>0</v>
      </c>
      <c r="I119" s="56">
        <f t="shared" si="20"/>
        <v>1307777.8299999998</v>
      </c>
      <c r="J119" s="56">
        <f t="shared" si="21"/>
        <v>879849.77000000025</v>
      </c>
      <c r="K119" s="57">
        <f t="shared" si="22"/>
        <v>0.40219357718836618</v>
      </c>
      <c r="L119" s="57">
        <f t="shared" si="23"/>
        <v>-0.8722451526941789</v>
      </c>
      <c r="M119" s="57">
        <f t="shared" si="24"/>
        <v>2.4811010534229405E-2</v>
      </c>
      <c r="R119" s="53"/>
      <c r="S119" s="53"/>
      <c r="T119" s="53"/>
      <c r="U119" s="53"/>
      <c r="V119" s="53"/>
    </row>
    <row r="120" spans="2:22" s="51" customFormat="1" x14ac:dyDescent="0.2">
      <c r="B120" s="66" t="s">
        <v>330</v>
      </c>
      <c r="C120" s="51" t="s">
        <v>331</v>
      </c>
      <c r="D120" s="56">
        <v>11591368.090000005</v>
      </c>
      <c r="E120" s="56">
        <v>12982475.490000004</v>
      </c>
      <c r="F120" s="56">
        <v>852992.87999999989</v>
      </c>
      <c r="G120" s="56">
        <v>4331101.46</v>
      </c>
      <c r="H120" s="56">
        <v>0</v>
      </c>
      <c r="I120" s="56">
        <f t="shared" si="20"/>
        <v>4331101.46</v>
      </c>
      <c r="J120" s="56">
        <f t="shared" si="21"/>
        <v>8651374.0300000049</v>
      </c>
      <c r="K120" s="57">
        <f t="shared" si="22"/>
        <v>0.66638862801350085</v>
      </c>
      <c r="L120" s="57">
        <f t="shared" si="23"/>
        <v>-0.93429659230575601</v>
      </c>
      <c r="M120" s="57">
        <f t="shared" si="24"/>
        <v>-0.42809479088028701</v>
      </c>
      <c r="R120" s="53"/>
      <c r="S120" s="53"/>
      <c r="T120" s="53"/>
      <c r="U120" s="53"/>
      <c r="V120" s="53"/>
    </row>
    <row r="121" spans="2:22" s="51" customFormat="1" x14ac:dyDescent="0.2">
      <c r="B121" s="66" t="s">
        <v>226</v>
      </c>
      <c r="C121" s="51" t="s">
        <v>227</v>
      </c>
      <c r="D121" s="56">
        <v>1738627.69</v>
      </c>
      <c r="E121" s="56">
        <v>1783627.69</v>
      </c>
      <c r="F121" s="56">
        <v>1377.5</v>
      </c>
      <c r="G121" s="56">
        <v>44200.95</v>
      </c>
      <c r="H121" s="56">
        <v>0</v>
      </c>
      <c r="I121" s="56">
        <f t="shared" ref="I121:I229" si="30">SUM(G121:H121)</f>
        <v>44200.95</v>
      </c>
      <c r="J121" s="56">
        <f t="shared" ref="J121:J229" si="31">E121-I121</f>
        <v>1739426.74</v>
      </c>
      <c r="K121" s="57">
        <f t="shared" ref="K121:K229" si="32">IF(E121=0,"NA",J121/E121)</f>
        <v>0.97521851098869183</v>
      </c>
      <c r="L121" s="57">
        <f t="shared" ref="L121:L229" si="33">IF(E121=0,"NA",(  ( F121 - (E121/$L$6)) / (E121/$L$6)))</f>
        <v>-0.99922769756955276</v>
      </c>
      <c r="M121" s="57">
        <f t="shared" ref="M121:M229" si="34">IF(E121=0,"NA",(  ( G121 - ($M$6*(E121/12))) / ($M$6*(E121/12))))</f>
        <v>-0.95751744740918598</v>
      </c>
      <c r="R121" s="53"/>
      <c r="S121" s="53"/>
      <c r="T121" s="53"/>
      <c r="U121" s="53"/>
      <c r="V121" s="53"/>
    </row>
    <row r="122" spans="2:22" s="51" customFormat="1" x14ac:dyDescent="0.2">
      <c r="B122" s="66" t="s">
        <v>228</v>
      </c>
      <c r="C122" s="51" t="s">
        <v>229</v>
      </c>
      <c r="D122" s="56">
        <v>45000</v>
      </c>
      <c r="E122" s="56">
        <v>45000</v>
      </c>
      <c r="F122" s="56">
        <v>0</v>
      </c>
      <c r="G122" s="56">
        <v>0</v>
      </c>
      <c r="H122" s="56">
        <v>0</v>
      </c>
      <c r="I122" s="56">
        <f t="shared" si="30"/>
        <v>0</v>
      </c>
      <c r="J122" s="56">
        <f t="shared" si="31"/>
        <v>45000</v>
      </c>
      <c r="K122" s="57">
        <f t="shared" si="32"/>
        <v>1</v>
      </c>
      <c r="L122" s="57">
        <f t="shared" si="33"/>
        <v>-1</v>
      </c>
      <c r="M122" s="57">
        <f t="shared" si="34"/>
        <v>-1</v>
      </c>
      <c r="R122" s="53"/>
      <c r="S122" s="53"/>
      <c r="T122" s="53"/>
      <c r="U122" s="53"/>
      <c r="V122" s="53"/>
    </row>
    <row r="123" spans="2:22" s="51" customFormat="1" x14ac:dyDescent="0.2">
      <c r="B123" s="66" t="s">
        <v>232</v>
      </c>
      <c r="C123" s="51" t="s">
        <v>233</v>
      </c>
      <c r="D123" s="56">
        <v>10966590</v>
      </c>
      <c r="E123" s="56">
        <v>11067313</v>
      </c>
      <c r="F123" s="56">
        <v>923806.23</v>
      </c>
      <c r="G123" s="56">
        <v>4676067.5099999988</v>
      </c>
      <c r="H123" s="56">
        <v>0</v>
      </c>
      <c r="I123" s="56">
        <f t="shared" si="30"/>
        <v>4676067.5099999988</v>
      </c>
      <c r="J123" s="56">
        <f t="shared" si="31"/>
        <v>6391245.4900000012</v>
      </c>
      <c r="K123" s="57">
        <f t="shared" si="32"/>
        <v>0.57748845541822136</v>
      </c>
      <c r="L123" s="57">
        <f t="shared" si="33"/>
        <v>-0.91652840847638439</v>
      </c>
      <c r="M123" s="57">
        <f t="shared" si="34"/>
        <v>-0.27569449500266519</v>
      </c>
      <c r="R123" s="53"/>
      <c r="S123" s="53"/>
      <c r="T123" s="53"/>
      <c r="U123" s="53"/>
      <c r="V123" s="53"/>
    </row>
    <row r="124" spans="2:22" s="51" customFormat="1" x14ac:dyDescent="0.2">
      <c r="B124" s="66" t="s">
        <v>234</v>
      </c>
      <c r="C124" s="51" t="s">
        <v>235</v>
      </c>
      <c r="D124" s="56">
        <v>0</v>
      </c>
      <c r="E124" s="56">
        <v>0</v>
      </c>
      <c r="F124" s="56">
        <v>14985.079999999998</v>
      </c>
      <c r="G124" s="56">
        <v>40078.570000000007</v>
      </c>
      <c r="H124" s="56">
        <v>0</v>
      </c>
      <c r="I124" s="56">
        <f t="shared" si="30"/>
        <v>40078.570000000007</v>
      </c>
      <c r="J124" s="56">
        <f t="shared" si="31"/>
        <v>-40078.570000000007</v>
      </c>
      <c r="K124" s="57" t="str">
        <f t="shared" si="32"/>
        <v>NA</v>
      </c>
      <c r="L124" s="57" t="str">
        <f t="shared" si="33"/>
        <v>NA</v>
      </c>
      <c r="M124" s="57" t="str">
        <f t="shared" si="34"/>
        <v>NA</v>
      </c>
      <c r="R124" s="53"/>
      <c r="S124" s="53"/>
      <c r="T124" s="53"/>
      <c r="U124" s="53"/>
      <c r="V124" s="53"/>
    </row>
    <row r="125" spans="2:22" s="51" customFormat="1" x14ac:dyDescent="0.2">
      <c r="B125" s="66" t="s">
        <v>236</v>
      </c>
      <c r="C125" s="51" t="s">
        <v>237</v>
      </c>
      <c r="D125" s="56">
        <v>12162586.579999993</v>
      </c>
      <c r="E125" s="56">
        <v>12204406.579999993</v>
      </c>
      <c r="F125" s="56">
        <v>906147.78000000038</v>
      </c>
      <c r="G125" s="56">
        <v>4624165.2400000049</v>
      </c>
      <c r="H125" s="56">
        <v>0</v>
      </c>
      <c r="I125" s="56">
        <f t="shared" si="30"/>
        <v>4624165.2400000049</v>
      </c>
      <c r="J125" s="56">
        <f t="shared" si="31"/>
        <v>7580241.3399999877</v>
      </c>
      <c r="K125" s="57">
        <f t="shared" si="32"/>
        <v>0.62110691661339201</v>
      </c>
      <c r="L125" s="57">
        <f t="shared" si="33"/>
        <v>-0.92575240966775452</v>
      </c>
      <c r="M125" s="57">
        <f t="shared" si="34"/>
        <v>-0.35046899990867192</v>
      </c>
      <c r="R125" s="53"/>
      <c r="S125" s="53"/>
      <c r="T125" s="53"/>
      <c r="U125" s="53"/>
      <c r="V125" s="53"/>
    </row>
    <row r="126" spans="2:22" s="51" customFormat="1" x14ac:dyDescent="0.2">
      <c r="B126" s="66" t="s">
        <v>238</v>
      </c>
      <c r="C126" s="51" t="s">
        <v>239</v>
      </c>
      <c r="D126" s="56">
        <v>5000</v>
      </c>
      <c r="E126" s="56">
        <v>5000</v>
      </c>
      <c r="F126" s="56">
        <v>0</v>
      </c>
      <c r="G126" s="56">
        <v>0</v>
      </c>
      <c r="H126" s="56">
        <v>0</v>
      </c>
      <c r="I126" s="56">
        <f t="shared" si="30"/>
        <v>0</v>
      </c>
      <c r="J126" s="56">
        <f t="shared" si="31"/>
        <v>5000</v>
      </c>
      <c r="K126" s="57">
        <f t="shared" si="32"/>
        <v>1</v>
      </c>
      <c r="L126" s="57">
        <f t="shared" si="33"/>
        <v>-1</v>
      </c>
      <c r="M126" s="57">
        <f t="shared" si="34"/>
        <v>-1</v>
      </c>
      <c r="R126" s="53"/>
      <c r="S126" s="53"/>
      <c r="T126" s="53"/>
      <c r="U126" s="53"/>
      <c r="V126" s="53"/>
    </row>
    <row r="127" spans="2:22" s="51" customFormat="1" x14ac:dyDescent="0.2">
      <c r="B127" s="66" t="s">
        <v>250</v>
      </c>
      <c r="C127" s="51" t="s">
        <v>251</v>
      </c>
      <c r="D127" s="56">
        <v>1636041.8100000008</v>
      </c>
      <c r="E127" s="56">
        <v>1636098.8100000008</v>
      </c>
      <c r="F127" s="56">
        <v>182975.28000000006</v>
      </c>
      <c r="G127" s="56">
        <v>909932.11999999988</v>
      </c>
      <c r="H127" s="56">
        <v>0</v>
      </c>
      <c r="I127" s="56">
        <f t="shared" si="30"/>
        <v>909932.11999999988</v>
      </c>
      <c r="J127" s="56">
        <f t="shared" si="31"/>
        <v>726166.69000000088</v>
      </c>
      <c r="K127" s="57">
        <f t="shared" si="32"/>
        <v>0.44384036316241837</v>
      </c>
      <c r="L127" s="57">
        <f t="shared" si="33"/>
        <v>-0.88816367392871587</v>
      </c>
      <c r="M127" s="57">
        <f t="shared" si="34"/>
        <v>-4.658347970700287E-2</v>
      </c>
      <c r="R127" s="53"/>
      <c r="S127" s="53"/>
      <c r="T127" s="53"/>
      <c r="U127" s="53"/>
      <c r="V127" s="53"/>
    </row>
    <row r="128" spans="2:22" s="51" customFormat="1" x14ac:dyDescent="0.2">
      <c r="B128" s="66" t="s">
        <v>252</v>
      </c>
      <c r="C128" s="51" t="s">
        <v>253</v>
      </c>
      <c r="D128" s="56">
        <v>4710268.5</v>
      </c>
      <c r="E128" s="56">
        <v>4697008.5</v>
      </c>
      <c r="F128" s="56">
        <v>146636.18999999997</v>
      </c>
      <c r="G128" s="56">
        <v>1582770.5</v>
      </c>
      <c r="H128" s="56">
        <v>1733755.51</v>
      </c>
      <c r="I128" s="56">
        <f t="shared" si="30"/>
        <v>3316526.01</v>
      </c>
      <c r="J128" s="56">
        <f t="shared" si="31"/>
        <v>1380482.4900000002</v>
      </c>
      <c r="K128" s="57">
        <f t="shared" si="32"/>
        <v>0.2939067472413559</v>
      </c>
      <c r="L128" s="57">
        <f t="shared" si="33"/>
        <v>-0.96878094003875015</v>
      </c>
      <c r="M128" s="57">
        <f t="shared" si="34"/>
        <v>-0.42233000916586438</v>
      </c>
      <c r="R128" s="53"/>
      <c r="S128" s="53"/>
      <c r="T128" s="53"/>
      <c r="U128" s="53"/>
      <c r="V128" s="53"/>
    </row>
    <row r="129" spans="2:22" s="51" customFormat="1" x14ac:dyDescent="0.2">
      <c r="B129" s="66" t="s">
        <v>332</v>
      </c>
      <c r="C129" s="51" t="s">
        <v>333</v>
      </c>
      <c r="D129" s="56">
        <v>0</v>
      </c>
      <c r="E129" s="56">
        <v>135000</v>
      </c>
      <c r="F129" s="56">
        <v>1625</v>
      </c>
      <c r="G129" s="56">
        <v>102625</v>
      </c>
      <c r="H129" s="56">
        <v>17375</v>
      </c>
      <c r="I129" s="56">
        <f t="shared" si="30"/>
        <v>120000</v>
      </c>
      <c r="J129" s="56">
        <f t="shared" si="31"/>
        <v>15000</v>
      </c>
      <c r="K129" s="57">
        <f t="shared" si="32"/>
        <v>0.1111111111111111</v>
      </c>
      <c r="L129" s="57">
        <f t="shared" si="33"/>
        <v>-0.98796296296296293</v>
      </c>
      <c r="M129" s="57">
        <f t="shared" si="34"/>
        <v>0.30317460317460315</v>
      </c>
      <c r="R129" s="53"/>
      <c r="S129" s="53"/>
      <c r="T129" s="53"/>
      <c r="U129" s="53"/>
      <c r="V129" s="53"/>
    </row>
    <row r="130" spans="2:22" s="51" customFormat="1" x14ac:dyDescent="0.2">
      <c r="B130" s="66" t="s">
        <v>334</v>
      </c>
      <c r="C130" s="51" t="s">
        <v>335</v>
      </c>
      <c r="D130" s="56">
        <v>0</v>
      </c>
      <c r="E130" s="56">
        <v>0</v>
      </c>
      <c r="F130" s="56">
        <v>0</v>
      </c>
      <c r="G130" s="56">
        <v>0</v>
      </c>
      <c r="H130" s="56">
        <v>0</v>
      </c>
      <c r="I130" s="56">
        <f t="shared" si="30"/>
        <v>0</v>
      </c>
      <c r="J130" s="56">
        <f t="shared" si="31"/>
        <v>0</v>
      </c>
      <c r="K130" s="57" t="str">
        <f t="shared" si="32"/>
        <v>NA</v>
      </c>
      <c r="L130" s="57" t="str">
        <f t="shared" si="33"/>
        <v>NA</v>
      </c>
      <c r="M130" s="57" t="str">
        <f t="shared" si="34"/>
        <v>NA</v>
      </c>
      <c r="R130" s="53"/>
      <c r="S130" s="53"/>
      <c r="T130" s="53"/>
      <c r="U130" s="53"/>
      <c r="V130" s="53"/>
    </row>
    <row r="131" spans="2:22" s="51" customFormat="1" x14ac:dyDescent="0.2">
      <c r="B131" s="66" t="s">
        <v>336</v>
      </c>
      <c r="C131" s="51" t="s">
        <v>337</v>
      </c>
      <c r="D131" s="56">
        <v>168300</v>
      </c>
      <c r="E131" s="56">
        <v>168300</v>
      </c>
      <c r="F131" s="56">
        <v>0</v>
      </c>
      <c r="G131" s="56">
        <v>17500</v>
      </c>
      <c r="H131" s="56">
        <v>1000</v>
      </c>
      <c r="I131" s="56">
        <f t="shared" si="30"/>
        <v>18500</v>
      </c>
      <c r="J131" s="56">
        <f t="shared" si="31"/>
        <v>149800</v>
      </c>
      <c r="K131" s="57">
        <f t="shared" si="32"/>
        <v>0.89007724301841951</v>
      </c>
      <c r="L131" s="57">
        <f t="shared" si="33"/>
        <v>-1</v>
      </c>
      <c r="M131" s="57">
        <f t="shared" si="34"/>
        <v>-0.82174688057041001</v>
      </c>
      <c r="R131" s="53"/>
      <c r="S131" s="53"/>
      <c r="T131" s="53"/>
      <c r="U131" s="53"/>
      <c r="V131" s="53"/>
    </row>
    <row r="132" spans="2:22" s="51" customFormat="1" x14ac:dyDescent="0.2">
      <c r="B132" s="66" t="s">
        <v>338</v>
      </c>
      <c r="C132" s="51" t="s">
        <v>339</v>
      </c>
      <c r="D132" s="56">
        <v>0</v>
      </c>
      <c r="E132" s="56">
        <v>0</v>
      </c>
      <c r="F132" s="56">
        <v>0</v>
      </c>
      <c r="G132" s="56">
        <v>0</v>
      </c>
      <c r="H132" s="56">
        <v>0</v>
      </c>
      <c r="I132" s="56">
        <f t="shared" si="30"/>
        <v>0</v>
      </c>
      <c r="J132" s="56">
        <f t="shared" si="31"/>
        <v>0</v>
      </c>
      <c r="K132" s="57" t="str">
        <f t="shared" si="32"/>
        <v>NA</v>
      </c>
      <c r="L132" s="57" t="str">
        <f t="shared" si="33"/>
        <v>NA</v>
      </c>
      <c r="M132" s="57" t="str">
        <f t="shared" si="34"/>
        <v>NA</v>
      </c>
      <c r="R132" s="53"/>
      <c r="S132" s="53"/>
      <c r="T132" s="53"/>
      <c r="U132" s="53"/>
      <c r="V132" s="53"/>
    </row>
    <row r="133" spans="2:22" s="51" customFormat="1" x14ac:dyDescent="0.2">
      <c r="B133" s="66" t="s">
        <v>262</v>
      </c>
      <c r="C133" s="51" t="s">
        <v>263</v>
      </c>
      <c r="D133" s="56">
        <v>280800</v>
      </c>
      <c r="E133" s="56">
        <v>245800</v>
      </c>
      <c r="F133" s="56">
        <v>10035</v>
      </c>
      <c r="G133" s="56">
        <v>116820.93</v>
      </c>
      <c r="H133" s="56">
        <v>15000</v>
      </c>
      <c r="I133" s="56">
        <f t="shared" si="30"/>
        <v>131820.93</v>
      </c>
      <c r="J133" s="56">
        <f t="shared" si="31"/>
        <v>113979.07</v>
      </c>
      <c r="K133" s="57">
        <f t="shared" si="32"/>
        <v>0.46370655004068351</v>
      </c>
      <c r="L133" s="57">
        <f t="shared" si="33"/>
        <v>-0.95917412530512614</v>
      </c>
      <c r="M133" s="57">
        <f t="shared" si="34"/>
        <v>-0.18525446937114953</v>
      </c>
      <c r="R133" s="53"/>
      <c r="S133" s="53"/>
      <c r="T133" s="53"/>
      <c r="U133" s="53"/>
      <c r="V133" s="53"/>
    </row>
    <row r="134" spans="2:22" s="51" customFormat="1" x14ac:dyDescent="0.2">
      <c r="B134" s="66" t="s">
        <v>264</v>
      </c>
      <c r="C134" s="51" t="s">
        <v>265</v>
      </c>
      <c r="D134" s="56">
        <v>4050</v>
      </c>
      <c r="E134" s="56">
        <v>4050</v>
      </c>
      <c r="F134" s="56">
        <v>0</v>
      </c>
      <c r="G134" s="56">
        <v>21875.9</v>
      </c>
      <c r="H134" s="56">
        <v>0</v>
      </c>
      <c r="I134" s="56">
        <f t="shared" si="30"/>
        <v>21875.9</v>
      </c>
      <c r="J134" s="56">
        <f t="shared" si="31"/>
        <v>-17825.900000000001</v>
      </c>
      <c r="K134" s="57">
        <f t="shared" si="32"/>
        <v>-4.4014567901234569</v>
      </c>
      <c r="L134" s="57">
        <f t="shared" si="33"/>
        <v>-1</v>
      </c>
      <c r="M134" s="57">
        <f t="shared" si="34"/>
        <v>8.2596402116402121</v>
      </c>
      <c r="R134" s="53"/>
      <c r="S134" s="53"/>
      <c r="T134" s="53"/>
      <c r="U134" s="53"/>
      <c r="V134" s="53"/>
    </row>
    <row r="135" spans="2:22" s="51" customFormat="1" x14ac:dyDescent="0.2">
      <c r="B135" s="66" t="s">
        <v>340</v>
      </c>
      <c r="C135" s="51" t="s">
        <v>341</v>
      </c>
      <c r="D135" s="56">
        <v>4500</v>
      </c>
      <c r="E135" s="56">
        <v>9500</v>
      </c>
      <c r="F135" s="56">
        <v>0</v>
      </c>
      <c r="G135" s="56">
        <v>14447.29</v>
      </c>
      <c r="H135" s="56">
        <v>3567.88</v>
      </c>
      <c r="I135" s="56">
        <f t="shared" si="30"/>
        <v>18015.170000000002</v>
      </c>
      <c r="J135" s="56">
        <f t="shared" si="31"/>
        <v>-8515.1700000000019</v>
      </c>
      <c r="K135" s="57">
        <f t="shared" si="32"/>
        <v>-0.8963336842105265</v>
      </c>
      <c r="L135" s="57">
        <f t="shared" si="33"/>
        <v>-1</v>
      </c>
      <c r="M135" s="57">
        <f t="shared" si="34"/>
        <v>1.6070297744360906</v>
      </c>
      <c r="R135" s="53"/>
      <c r="S135" s="53"/>
      <c r="T135" s="53"/>
      <c r="U135" s="53"/>
      <c r="V135" s="53"/>
    </row>
    <row r="136" spans="2:22" s="51" customFormat="1" x14ac:dyDescent="0.2">
      <c r="B136" s="66" t="s">
        <v>342</v>
      </c>
      <c r="C136" s="51" t="s">
        <v>343</v>
      </c>
      <c r="D136" s="56">
        <v>0</v>
      </c>
      <c r="E136" s="56">
        <v>0</v>
      </c>
      <c r="F136" s="56">
        <v>0</v>
      </c>
      <c r="G136" s="56">
        <v>0</v>
      </c>
      <c r="H136" s="56">
        <v>0</v>
      </c>
      <c r="I136" s="56">
        <f t="shared" si="30"/>
        <v>0</v>
      </c>
      <c r="J136" s="56">
        <f t="shared" si="31"/>
        <v>0</v>
      </c>
      <c r="K136" s="57" t="str">
        <f t="shared" si="32"/>
        <v>NA</v>
      </c>
      <c r="L136" s="57" t="str">
        <f t="shared" si="33"/>
        <v>NA</v>
      </c>
      <c r="M136" s="57" t="str">
        <f t="shared" si="34"/>
        <v>NA</v>
      </c>
      <c r="R136" s="53"/>
      <c r="S136" s="53"/>
      <c r="T136" s="53"/>
      <c r="U136" s="53"/>
      <c r="V136" s="53"/>
    </row>
    <row r="137" spans="2:22" s="51" customFormat="1" x14ac:dyDescent="0.2">
      <c r="B137" s="66" t="s">
        <v>266</v>
      </c>
      <c r="C137" s="51" t="s">
        <v>267</v>
      </c>
      <c r="D137" s="56">
        <v>3975</v>
      </c>
      <c r="E137" s="56">
        <v>3975</v>
      </c>
      <c r="F137" s="56">
        <v>0</v>
      </c>
      <c r="G137" s="56">
        <v>0</v>
      </c>
      <c r="H137" s="56">
        <v>253.52</v>
      </c>
      <c r="I137" s="56">
        <f t="shared" si="30"/>
        <v>253.52</v>
      </c>
      <c r="J137" s="56">
        <f t="shared" si="31"/>
        <v>3721.48</v>
      </c>
      <c r="K137" s="57">
        <f t="shared" si="32"/>
        <v>0.93622138364779872</v>
      </c>
      <c r="L137" s="57">
        <f t="shared" si="33"/>
        <v>-1</v>
      </c>
      <c r="M137" s="57">
        <f t="shared" si="34"/>
        <v>-1</v>
      </c>
      <c r="R137" s="53"/>
      <c r="S137" s="53"/>
      <c r="T137" s="53"/>
      <c r="U137" s="53"/>
      <c r="V137" s="53"/>
    </row>
    <row r="138" spans="2:22" s="51" customFormat="1" x14ac:dyDescent="0.2">
      <c r="B138" s="66" t="s">
        <v>268</v>
      </c>
      <c r="C138" s="51" t="s">
        <v>269</v>
      </c>
      <c r="D138" s="56">
        <v>5900</v>
      </c>
      <c r="E138" s="56">
        <v>18499</v>
      </c>
      <c r="F138" s="56">
        <v>4155.6400000000003</v>
      </c>
      <c r="G138" s="56">
        <v>6704.64</v>
      </c>
      <c r="H138" s="56">
        <v>3762.5</v>
      </c>
      <c r="I138" s="56">
        <f t="shared" si="30"/>
        <v>10467.14</v>
      </c>
      <c r="J138" s="56">
        <f t="shared" si="31"/>
        <v>8031.8600000000006</v>
      </c>
      <c r="K138" s="57">
        <f t="shared" si="32"/>
        <v>0.43417806367911782</v>
      </c>
      <c r="L138" s="57">
        <f t="shared" si="33"/>
        <v>-0.77535866803611009</v>
      </c>
      <c r="M138" s="57">
        <f t="shared" si="34"/>
        <v>-0.3786870332759299</v>
      </c>
      <c r="R138" s="53"/>
      <c r="S138" s="53"/>
      <c r="T138" s="53"/>
      <c r="U138" s="53"/>
      <c r="V138" s="53"/>
    </row>
    <row r="139" spans="2:22" s="51" customFormat="1" x14ac:dyDescent="0.2">
      <c r="B139" s="66" t="s">
        <v>274</v>
      </c>
      <c r="C139" s="51" t="s">
        <v>275</v>
      </c>
      <c r="D139" s="56">
        <v>69750</v>
      </c>
      <c r="E139" s="56">
        <v>71565</v>
      </c>
      <c r="F139" s="56">
        <v>1060.48</v>
      </c>
      <c r="G139" s="56">
        <v>9265.68</v>
      </c>
      <c r="H139" s="56">
        <v>0</v>
      </c>
      <c r="I139" s="56">
        <f t="shared" si="30"/>
        <v>9265.68</v>
      </c>
      <c r="J139" s="56">
        <f t="shared" si="31"/>
        <v>62299.32</v>
      </c>
      <c r="K139" s="57">
        <f t="shared" si="32"/>
        <v>0.87052777195556486</v>
      </c>
      <c r="L139" s="57">
        <f t="shared" si="33"/>
        <v>-0.98518158317613369</v>
      </c>
      <c r="M139" s="57">
        <f t="shared" si="34"/>
        <v>-0.77804760906668258</v>
      </c>
      <c r="R139" s="53"/>
      <c r="S139" s="53"/>
      <c r="T139" s="53"/>
      <c r="U139" s="53"/>
      <c r="V139" s="53"/>
    </row>
    <row r="140" spans="2:22" s="51" customFormat="1" x14ac:dyDescent="0.2">
      <c r="B140" s="66" t="s">
        <v>280</v>
      </c>
      <c r="C140" s="51" t="s">
        <v>281</v>
      </c>
      <c r="D140" s="56">
        <v>3582.25</v>
      </c>
      <c r="E140" s="56">
        <v>0</v>
      </c>
      <c r="F140" s="56">
        <v>0</v>
      </c>
      <c r="G140" s="56">
        <v>0</v>
      </c>
      <c r="H140" s="56">
        <v>0</v>
      </c>
      <c r="I140" s="56">
        <f t="shared" si="30"/>
        <v>0</v>
      </c>
      <c r="J140" s="56">
        <f t="shared" si="31"/>
        <v>0</v>
      </c>
      <c r="K140" s="57" t="str">
        <f t="shared" si="32"/>
        <v>NA</v>
      </c>
      <c r="L140" s="57" t="str">
        <f t="shared" si="33"/>
        <v>NA</v>
      </c>
      <c r="M140" s="57" t="str">
        <f t="shared" si="34"/>
        <v>NA</v>
      </c>
      <c r="R140" s="53"/>
      <c r="S140" s="53"/>
      <c r="T140" s="53"/>
      <c r="U140" s="53"/>
      <c r="V140" s="53"/>
    </row>
    <row r="141" spans="2:22" s="51" customFormat="1" x14ac:dyDescent="0.2">
      <c r="B141" s="66" t="s">
        <v>282</v>
      </c>
      <c r="C141" s="51" t="s">
        <v>283</v>
      </c>
      <c r="D141" s="56">
        <v>608769.69000000006</v>
      </c>
      <c r="E141" s="56">
        <v>670902.60000000009</v>
      </c>
      <c r="F141" s="56">
        <v>7583.83</v>
      </c>
      <c r="G141" s="56">
        <v>87817.84</v>
      </c>
      <c r="H141" s="56">
        <v>6898.12</v>
      </c>
      <c r="I141" s="56">
        <f t="shared" si="30"/>
        <v>94715.959999999992</v>
      </c>
      <c r="J141" s="56">
        <f t="shared" si="31"/>
        <v>576186.64000000013</v>
      </c>
      <c r="K141" s="57">
        <f t="shared" si="32"/>
        <v>0.85882308400653096</v>
      </c>
      <c r="L141" s="57">
        <f t="shared" si="33"/>
        <v>-0.98869607898374523</v>
      </c>
      <c r="M141" s="57">
        <f t="shared" si="34"/>
        <v>-0.7756084585580254</v>
      </c>
      <c r="R141" s="53"/>
      <c r="S141" s="53"/>
      <c r="T141" s="53"/>
      <c r="U141" s="53"/>
      <c r="V141" s="53"/>
    </row>
    <row r="142" spans="2:22" s="51" customFormat="1" x14ac:dyDescent="0.2">
      <c r="B142" s="66" t="s">
        <v>286</v>
      </c>
      <c r="C142" s="51" t="s">
        <v>287</v>
      </c>
      <c r="D142" s="56">
        <v>12059</v>
      </c>
      <c r="E142" s="56">
        <v>37059</v>
      </c>
      <c r="F142" s="56">
        <v>0</v>
      </c>
      <c r="G142" s="56">
        <v>25502.91</v>
      </c>
      <c r="H142" s="56">
        <v>0</v>
      </c>
      <c r="I142" s="56">
        <f t="shared" si="30"/>
        <v>25502.91</v>
      </c>
      <c r="J142" s="56">
        <f t="shared" si="31"/>
        <v>11556.09</v>
      </c>
      <c r="K142" s="57">
        <f t="shared" si="32"/>
        <v>0.31182951509754714</v>
      </c>
      <c r="L142" s="57">
        <f t="shared" si="33"/>
        <v>-1</v>
      </c>
      <c r="M142" s="57">
        <f t="shared" si="34"/>
        <v>0.17972083126134772</v>
      </c>
      <c r="R142" s="53"/>
      <c r="S142" s="53"/>
      <c r="T142" s="53"/>
      <c r="U142" s="53"/>
      <c r="V142" s="53"/>
    </row>
    <row r="143" spans="2:22" s="51" customFormat="1" x14ac:dyDescent="0.2">
      <c r="B143" s="66" t="s">
        <v>288</v>
      </c>
      <c r="C143" s="51" t="s">
        <v>289</v>
      </c>
      <c r="D143" s="56">
        <v>69999</v>
      </c>
      <c r="E143" s="56">
        <v>43999</v>
      </c>
      <c r="F143" s="56">
        <v>0</v>
      </c>
      <c r="G143" s="56">
        <v>2499</v>
      </c>
      <c r="H143" s="56">
        <v>0</v>
      </c>
      <c r="I143" s="56">
        <f t="shared" si="30"/>
        <v>2499</v>
      </c>
      <c r="J143" s="56">
        <f t="shared" si="31"/>
        <v>41500</v>
      </c>
      <c r="K143" s="57">
        <f t="shared" si="32"/>
        <v>0.94320325461942311</v>
      </c>
      <c r="L143" s="57">
        <f t="shared" si="33"/>
        <v>-1</v>
      </c>
      <c r="M143" s="57">
        <f t="shared" si="34"/>
        <v>-0.90263415077615405</v>
      </c>
      <c r="R143" s="53"/>
      <c r="S143" s="53"/>
      <c r="T143" s="53"/>
      <c r="U143" s="53"/>
      <c r="V143" s="53"/>
    </row>
    <row r="144" spans="2:22" s="51" customFormat="1" x14ac:dyDescent="0.2">
      <c r="B144" s="66" t="s">
        <v>290</v>
      </c>
      <c r="C144" s="51" t="s">
        <v>291</v>
      </c>
      <c r="D144" s="56">
        <v>3774.95</v>
      </c>
      <c r="E144" s="56">
        <v>12705.439999999999</v>
      </c>
      <c r="F144" s="56">
        <v>0</v>
      </c>
      <c r="G144" s="56">
        <v>3038.41</v>
      </c>
      <c r="H144" s="56">
        <v>530.49</v>
      </c>
      <c r="I144" s="56">
        <f t="shared" si="30"/>
        <v>3568.8999999999996</v>
      </c>
      <c r="J144" s="56">
        <f t="shared" si="31"/>
        <v>9136.5399999999991</v>
      </c>
      <c r="K144" s="57">
        <f t="shared" si="32"/>
        <v>0.71910457252956217</v>
      </c>
      <c r="L144" s="57">
        <f t="shared" si="33"/>
        <v>-1</v>
      </c>
      <c r="M144" s="57">
        <f t="shared" si="34"/>
        <v>-0.59004152102226626</v>
      </c>
      <c r="R144" s="53"/>
      <c r="S144" s="53"/>
      <c r="T144" s="53"/>
      <c r="U144" s="53"/>
      <c r="V144" s="53"/>
    </row>
    <row r="145" spans="1:22" s="51" customFormat="1" x14ac:dyDescent="0.2">
      <c r="B145" s="66" t="s">
        <v>294</v>
      </c>
      <c r="C145" s="51" t="s">
        <v>295</v>
      </c>
      <c r="D145" s="56">
        <v>53582.400000000001</v>
      </c>
      <c r="E145" s="56">
        <v>59582.400000000001</v>
      </c>
      <c r="F145" s="56">
        <v>0</v>
      </c>
      <c r="G145" s="56">
        <v>13803.75</v>
      </c>
      <c r="H145" s="56">
        <v>2538</v>
      </c>
      <c r="I145" s="56">
        <f t="shared" si="30"/>
        <v>16341.75</v>
      </c>
      <c r="J145" s="56">
        <f t="shared" si="31"/>
        <v>43240.65</v>
      </c>
      <c r="K145" s="57">
        <f t="shared" si="32"/>
        <v>0.7257285708531378</v>
      </c>
      <c r="L145" s="57">
        <f t="shared" si="33"/>
        <v>-1</v>
      </c>
      <c r="M145" s="57">
        <f t="shared" si="34"/>
        <v>-0.60284292964748942</v>
      </c>
      <c r="R145" s="53"/>
      <c r="S145" s="53"/>
      <c r="T145" s="53"/>
      <c r="U145" s="53"/>
      <c r="V145" s="53"/>
    </row>
    <row r="146" spans="1:22" s="51" customFormat="1" x14ac:dyDescent="0.2">
      <c r="B146" s="66" t="s">
        <v>298</v>
      </c>
      <c r="C146" s="51" t="s">
        <v>299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30"/>
        <v>0</v>
      </c>
      <c r="J146" s="56">
        <f t="shared" si="31"/>
        <v>0</v>
      </c>
      <c r="K146" s="57" t="str">
        <f t="shared" si="32"/>
        <v>NA</v>
      </c>
      <c r="L146" s="57" t="str">
        <f t="shared" si="33"/>
        <v>NA</v>
      </c>
      <c r="M146" s="57" t="str">
        <f t="shared" si="34"/>
        <v>NA</v>
      </c>
      <c r="R146" s="53"/>
      <c r="S146" s="53"/>
      <c r="T146" s="53"/>
      <c r="U146" s="53"/>
      <c r="V146" s="53"/>
    </row>
    <row r="147" spans="1:22" s="51" customFormat="1" x14ac:dyDescent="0.2">
      <c r="B147" s="66" t="s">
        <v>302</v>
      </c>
      <c r="C147" s="51" t="s">
        <v>303</v>
      </c>
      <c r="D147" s="56">
        <v>0</v>
      </c>
      <c r="E147" s="56">
        <v>1000</v>
      </c>
      <c r="F147" s="56">
        <v>784.96</v>
      </c>
      <c r="G147" s="56">
        <v>784.96</v>
      </c>
      <c r="H147" s="56">
        <v>0</v>
      </c>
      <c r="I147" s="56">
        <f t="shared" si="30"/>
        <v>784.96</v>
      </c>
      <c r="J147" s="56">
        <f t="shared" si="31"/>
        <v>215.03999999999996</v>
      </c>
      <c r="K147" s="57">
        <f t="shared" si="32"/>
        <v>0.21503999999999995</v>
      </c>
      <c r="L147" s="57">
        <f t="shared" si="33"/>
        <v>-0.21503999999999995</v>
      </c>
      <c r="M147" s="57">
        <f t="shared" si="34"/>
        <v>0.3456457142857145</v>
      </c>
      <c r="R147" s="53"/>
      <c r="S147" s="53"/>
      <c r="T147" s="53"/>
      <c r="U147" s="53"/>
      <c r="V147" s="53"/>
    </row>
    <row r="148" spans="1:22" s="51" customFormat="1" x14ac:dyDescent="0.2">
      <c r="B148" s="66" t="s">
        <v>308</v>
      </c>
      <c r="C148" s="51" t="s">
        <v>309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f t="shared" si="30"/>
        <v>0</v>
      </c>
      <c r="J148" s="56">
        <f t="shared" si="31"/>
        <v>0</v>
      </c>
      <c r="K148" s="57" t="str">
        <f t="shared" si="32"/>
        <v>NA</v>
      </c>
      <c r="L148" s="57" t="str">
        <f t="shared" si="33"/>
        <v>NA</v>
      </c>
      <c r="M148" s="57" t="str">
        <f t="shared" si="34"/>
        <v>NA</v>
      </c>
      <c r="R148" s="53"/>
      <c r="S148" s="53"/>
      <c r="T148" s="53"/>
      <c r="U148" s="53"/>
      <c r="V148" s="53"/>
    </row>
    <row r="149" spans="1:22" s="51" customFormat="1" x14ac:dyDescent="0.2">
      <c r="B149" s="66" t="s">
        <v>310</v>
      </c>
      <c r="C149" s="51" t="s">
        <v>311</v>
      </c>
      <c r="D149" s="56">
        <v>6000</v>
      </c>
      <c r="E149" s="56">
        <v>0</v>
      </c>
      <c r="F149" s="56">
        <v>0</v>
      </c>
      <c r="G149" s="56">
        <v>0</v>
      </c>
      <c r="H149" s="56">
        <v>0</v>
      </c>
      <c r="I149" s="56">
        <f t="shared" si="30"/>
        <v>0</v>
      </c>
      <c r="J149" s="56">
        <f t="shared" si="31"/>
        <v>0</v>
      </c>
      <c r="K149" s="57" t="str">
        <f t="shared" si="32"/>
        <v>NA</v>
      </c>
      <c r="L149" s="57" t="str">
        <f t="shared" si="33"/>
        <v>NA</v>
      </c>
      <c r="M149" s="57" t="str">
        <f t="shared" si="34"/>
        <v>NA</v>
      </c>
      <c r="R149" s="53"/>
      <c r="S149" s="53"/>
      <c r="T149" s="53"/>
      <c r="U149" s="53"/>
      <c r="V149" s="53"/>
    </row>
    <row r="150" spans="1:22" s="51" customFormat="1" x14ac:dyDescent="0.2">
      <c r="B150" s="66" t="s">
        <v>344</v>
      </c>
      <c r="C150" s="51" t="s">
        <v>345</v>
      </c>
      <c r="D150" s="56">
        <v>0</v>
      </c>
      <c r="E150" s="56">
        <v>0</v>
      </c>
      <c r="F150" s="56">
        <v>0</v>
      </c>
      <c r="G150" s="56">
        <v>0</v>
      </c>
      <c r="H150" s="56">
        <v>0</v>
      </c>
      <c r="I150" s="56">
        <f t="shared" si="30"/>
        <v>0</v>
      </c>
      <c r="J150" s="56">
        <f t="shared" si="31"/>
        <v>0</v>
      </c>
      <c r="K150" s="57" t="str">
        <f t="shared" si="32"/>
        <v>NA</v>
      </c>
      <c r="L150" s="57" t="str">
        <f t="shared" si="33"/>
        <v>NA</v>
      </c>
      <c r="M150" s="57" t="str">
        <f t="shared" si="34"/>
        <v>NA</v>
      </c>
      <c r="R150" s="53"/>
      <c r="S150" s="53"/>
      <c r="T150" s="53"/>
      <c r="U150" s="53"/>
      <c r="V150" s="53"/>
    </row>
    <row r="151" spans="1:22" s="51" customFormat="1" x14ac:dyDescent="0.2">
      <c r="B151" s="66" t="s">
        <v>312</v>
      </c>
      <c r="C151" s="51" t="s">
        <v>313</v>
      </c>
      <c r="D151" s="56">
        <v>61772.25</v>
      </c>
      <c r="E151" s="56">
        <v>63890</v>
      </c>
      <c r="F151" s="56">
        <v>12498</v>
      </c>
      <c r="G151" s="56">
        <v>25602.420000000002</v>
      </c>
      <c r="H151" s="56">
        <v>2920</v>
      </c>
      <c r="I151" s="56">
        <f t="shared" si="30"/>
        <v>28522.420000000002</v>
      </c>
      <c r="J151" s="56">
        <f t="shared" si="31"/>
        <v>35367.58</v>
      </c>
      <c r="K151" s="57">
        <f t="shared" si="32"/>
        <v>0.55356988574111754</v>
      </c>
      <c r="L151" s="57">
        <f t="shared" si="33"/>
        <v>-0.80438253247769609</v>
      </c>
      <c r="M151" s="57">
        <f t="shared" si="34"/>
        <v>-0.31304018066766542</v>
      </c>
      <c r="R151" s="53"/>
      <c r="S151" s="53"/>
      <c r="T151" s="53"/>
      <c r="U151" s="53"/>
      <c r="V151" s="53"/>
    </row>
    <row r="152" spans="1:22" s="51" customFormat="1" x14ac:dyDescent="0.2">
      <c r="B152" s="66" t="s">
        <v>314</v>
      </c>
      <c r="C152" s="51" t="s">
        <v>315</v>
      </c>
      <c r="D152" s="56">
        <v>905850</v>
      </c>
      <c r="E152" s="56">
        <v>905850</v>
      </c>
      <c r="F152" s="56">
        <v>0</v>
      </c>
      <c r="G152" s="56">
        <v>0</v>
      </c>
      <c r="H152" s="56">
        <v>0</v>
      </c>
      <c r="I152" s="56">
        <f t="shared" si="30"/>
        <v>0</v>
      </c>
      <c r="J152" s="56">
        <f t="shared" si="31"/>
        <v>905850</v>
      </c>
      <c r="K152" s="57">
        <f t="shared" si="32"/>
        <v>1</v>
      </c>
      <c r="L152" s="57">
        <f t="shared" si="33"/>
        <v>-1</v>
      </c>
      <c r="M152" s="57">
        <f t="shared" si="34"/>
        <v>-1</v>
      </c>
      <c r="R152" s="53"/>
      <c r="S152" s="53"/>
      <c r="T152" s="53"/>
      <c r="U152" s="53"/>
      <c r="V152" s="53"/>
    </row>
    <row r="153" spans="1:22" s="51" customFormat="1" x14ac:dyDescent="0.2">
      <c r="A153" s="63" t="s">
        <v>346</v>
      </c>
      <c r="B153" s="74"/>
      <c r="C153" s="63"/>
      <c r="D153" s="64">
        <v>93507172.170000017</v>
      </c>
      <c r="E153" s="64">
        <v>95506216.450000003</v>
      </c>
      <c r="F153" s="64">
        <v>8481149.7400000021</v>
      </c>
      <c r="G153" s="64">
        <v>42583862.409999989</v>
      </c>
      <c r="H153" s="64">
        <v>1787601.02</v>
      </c>
      <c r="I153" s="64">
        <f t="shared" si="30"/>
        <v>44371463.429999992</v>
      </c>
      <c r="J153" s="64">
        <f t="shared" si="31"/>
        <v>51134753.020000011</v>
      </c>
      <c r="K153" s="65">
        <f t="shared" si="32"/>
        <v>0.53540758832981716</v>
      </c>
      <c r="L153" s="65">
        <f t="shared" si="33"/>
        <v>-0.9111979297762246</v>
      </c>
      <c r="M153" s="65">
        <f t="shared" si="34"/>
        <v>-0.23564235185895679</v>
      </c>
      <c r="R153" s="53"/>
      <c r="S153" s="53"/>
      <c r="T153" s="53"/>
      <c r="U153" s="53"/>
      <c r="V153" s="53"/>
    </row>
    <row r="154" spans="1:22" s="51" customFormat="1" x14ac:dyDescent="0.2">
      <c r="A154" s="51" t="s">
        <v>347</v>
      </c>
      <c r="B154" s="66" t="s">
        <v>195</v>
      </c>
      <c r="C154" s="51" t="s">
        <v>196</v>
      </c>
      <c r="D154" s="56">
        <v>0</v>
      </c>
      <c r="E154" s="56">
        <v>0</v>
      </c>
      <c r="F154" s="56">
        <v>0</v>
      </c>
      <c r="G154" s="56">
        <v>25895.51</v>
      </c>
      <c r="H154" s="56">
        <v>0</v>
      </c>
      <c r="I154" s="56">
        <f t="shared" si="30"/>
        <v>25895.51</v>
      </c>
      <c r="J154" s="56">
        <f t="shared" si="31"/>
        <v>-25895.51</v>
      </c>
      <c r="K154" s="57" t="str">
        <f t="shared" si="32"/>
        <v>NA</v>
      </c>
      <c r="L154" s="57" t="str">
        <f t="shared" si="33"/>
        <v>NA</v>
      </c>
      <c r="M154" s="57" t="str">
        <f t="shared" si="34"/>
        <v>NA</v>
      </c>
      <c r="R154" s="53"/>
      <c r="S154" s="53"/>
      <c r="T154" s="53"/>
      <c r="U154" s="53"/>
      <c r="V154" s="53"/>
    </row>
    <row r="155" spans="1:22" s="51" customFormat="1" x14ac:dyDescent="0.2">
      <c r="B155" s="66" t="s">
        <v>197</v>
      </c>
      <c r="C155" s="51" t="s">
        <v>198</v>
      </c>
      <c r="D155" s="56">
        <v>0</v>
      </c>
      <c r="E155" s="56">
        <v>0</v>
      </c>
      <c r="F155" s="56">
        <v>0</v>
      </c>
      <c r="G155" s="56">
        <v>0</v>
      </c>
      <c r="H155" s="56">
        <v>0</v>
      </c>
      <c r="I155" s="56">
        <f t="shared" si="30"/>
        <v>0</v>
      </c>
      <c r="J155" s="56">
        <f t="shared" si="31"/>
        <v>0</v>
      </c>
      <c r="K155" s="57" t="str">
        <f t="shared" si="32"/>
        <v>NA</v>
      </c>
      <c r="L155" s="57" t="str">
        <f t="shared" si="33"/>
        <v>NA</v>
      </c>
      <c r="M155" s="57" t="str">
        <f t="shared" si="34"/>
        <v>NA</v>
      </c>
      <c r="R155" s="53"/>
      <c r="S155" s="53"/>
      <c r="T155" s="53"/>
      <c r="U155" s="53"/>
      <c r="V155" s="53"/>
    </row>
    <row r="156" spans="1:22" s="51" customFormat="1" x14ac:dyDescent="0.2">
      <c r="B156" s="66" t="s">
        <v>202</v>
      </c>
      <c r="C156" s="51" t="s">
        <v>203</v>
      </c>
      <c r="D156" s="56">
        <v>15000</v>
      </c>
      <c r="E156" s="56">
        <v>30081.25</v>
      </c>
      <c r="F156" s="56">
        <v>150</v>
      </c>
      <c r="G156" s="56">
        <v>32885.5</v>
      </c>
      <c r="H156" s="56">
        <v>0</v>
      </c>
      <c r="I156" s="56">
        <f t="shared" si="30"/>
        <v>32885.5</v>
      </c>
      <c r="J156" s="56">
        <f t="shared" si="31"/>
        <v>-2804.25</v>
      </c>
      <c r="K156" s="57">
        <f t="shared" si="32"/>
        <v>-9.3222522335341784E-2</v>
      </c>
      <c r="L156" s="57">
        <f t="shared" si="33"/>
        <v>-0.99501350509038022</v>
      </c>
      <c r="M156" s="57">
        <f t="shared" si="34"/>
        <v>0.87409575257487138</v>
      </c>
      <c r="R156" s="53"/>
      <c r="S156" s="53"/>
      <c r="T156" s="53"/>
      <c r="U156" s="53"/>
      <c r="V156" s="53"/>
    </row>
    <row r="157" spans="1:22" s="51" customFormat="1" x14ac:dyDescent="0.2">
      <c r="B157" s="66" t="s">
        <v>348</v>
      </c>
      <c r="C157" s="51" t="s">
        <v>349</v>
      </c>
      <c r="D157" s="56">
        <v>0</v>
      </c>
      <c r="E157" s="56">
        <v>0</v>
      </c>
      <c r="F157" s="56">
        <v>0</v>
      </c>
      <c r="G157" s="56">
        <v>0</v>
      </c>
      <c r="H157" s="56">
        <v>0</v>
      </c>
      <c r="I157" s="56">
        <f t="shared" si="30"/>
        <v>0</v>
      </c>
      <c r="J157" s="56">
        <f t="shared" si="31"/>
        <v>0</v>
      </c>
      <c r="K157" s="57" t="str">
        <f t="shared" si="32"/>
        <v>NA</v>
      </c>
      <c r="L157" s="57" t="str">
        <f t="shared" si="33"/>
        <v>NA</v>
      </c>
      <c r="M157" s="57" t="str">
        <f t="shared" si="34"/>
        <v>NA</v>
      </c>
      <c r="R157" s="53"/>
      <c r="S157" s="53"/>
      <c r="T157" s="53"/>
      <c r="U157" s="53"/>
      <c r="V157" s="53"/>
    </row>
    <row r="158" spans="1:22" s="51" customFormat="1" x14ac:dyDescent="0.2">
      <c r="B158" s="66" t="s">
        <v>212</v>
      </c>
      <c r="C158" s="51" t="s">
        <v>213</v>
      </c>
      <c r="D158" s="56">
        <v>36041.99</v>
      </c>
      <c r="E158" s="56">
        <v>36041.99</v>
      </c>
      <c r="F158" s="56">
        <v>0</v>
      </c>
      <c r="G158" s="56">
        <v>0</v>
      </c>
      <c r="H158" s="56">
        <v>0</v>
      </c>
      <c r="I158" s="56">
        <f t="shared" si="30"/>
        <v>0</v>
      </c>
      <c r="J158" s="56">
        <f t="shared" si="31"/>
        <v>36041.99</v>
      </c>
      <c r="K158" s="57">
        <f t="shared" si="32"/>
        <v>1</v>
      </c>
      <c r="L158" s="57">
        <f t="shared" si="33"/>
        <v>-1</v>
      </c>
      <c r="M158" s="57">
        <f t="shared" si="34"/>
        <v>-1</v>
      </c>
      <c r="R158" s="53"/>
      <c r="S158" s="53"/>
      <c r="T158" s="53"/>
      <c r="U158" s="53"/>
      <c r="V158" s="53"/>
    </row>
    <row r="159" spans="1:22" s="51" customFormat="1" x14ac:dyDescent="0.2">
      <c r="B159" s="66" t="s">
        <v>214</v>
      </c>
      <c r="C159" s="51" t="s">
        <v>215</v>
      </c>
      <c r="D159" s="56">
        <v>0</v>
      </c>
      <c r="E159" s="56">
        <v>0</v>
      </c>
      <c r="F159" s="56">
        <v>0</v>
      </c>
      <c r="G159" s="56">
        <v>0</v>
      </c>
      <c r="H159" s="56">
        <v>0</v>
      </c>
      <c r="I159" s="56">
        <f t="shared" si="30"/>
        <v>0</v>
      </c>
      <c r="J159" s="56">
        <f t="shared" si="31"/>
        <v>0</v>
      </c>
      <c r="K159" s="57" t="str">
        <f t="shared" si="32"/>
        <v>NA</v>
      </c>
      <c r="L159" s="57" t="str">
        <f t="shared" si="33"/>
        <v>NA</v>
      </c>
      <c r="M159" s="57" t="str">
        <f t="shared" si="34"/>
        <v>NA</v>
      </c>
      <c r="R159" s="53"/>
      <c r="S159" s="53"/>
      <c r="T159" s="53"/>
      <c r="U159" s="53"/>
      <c r="V159" s="53"/>
    </row>
    <row r="160" spans="1:22" s="51" customFormat="1" x14ac:dyDescent="0.2">
      <c r="B160" s="66" t="s">
        <v>322</v>
      </c>
      <c r="C160" s="51" t="s">
        <v>323</v>
      </c>
      <c r="D160" s="56">
        <v>0</v>
      </c>
      <c r="E160" s="56">
        <v>0</v>
      </c>
      <c r="F160" s="56">
        <v>0</v>
      </c>
      <c r="G160" s="56">
        <v>0</v>
      </c>
      <c r="H160" s="56">
        <v>0</v>
      </c>
      <c r="I160" s="56">
        <f t="shared" si="30"/>
        <v>0</v>
      </c>
      <c r="J160" s="56">
        <f t="shared" si="31"/>
        <v>0</v>
      </c>
      <c r="K160" s="57" t="str">
        <f t="shared" si="32"/>
        <v>NA</v>
      </c>
      <c r="L160" s="57" t="str">
        <f t="shared" si="33"/>
        <v>NA</v>
      </c>
      <c r="M160" s="57" t="str">
        <f t="shared" si="34"/>
        <v>NA</v>
      </c>
      <c r="R160" s="53"/>
      <c r="S160" s="53"/>
      <c r="T160" s="53"/>
      <c r="U160" s="53"/>
      <c r="V160" s="53"/>
    </row>
    <row r="161" spans="2:22" s="51" customFormat="1" x14ac:dyDescent="0.2">
      <c r="B161" s="66" t="s">
        <v>328</v>
      </c>
      <c r="C161" s="51" t="s">
        <v>329</v>
      </c>
      <c r="D161" s="56">
        <v>42563.75</v>
      </c>
      <c r="E161" s="56">
        <v>42563.75</v>
      </c>
      <c r="F161" s="56">
        <v>17013.330000000002</v>
      </c>
      <c r="G161" s="56">
        <v>120857.91</v>
      </c>
      <c r="H161" s="56">
        <v>0</v>
      </c>
      <c r="I161" s="56">
        <f t="shared" si="30"/>
        <v>120857.91</v>
      </c>
      <c r="J161" s="56">
        <f t="shared" si="31"/>
        <v>-78294.16</v>
      </c>
      <c r="K161" s="57">
        <f t="shared" si="32"/>
        <v>-1.8394563448944232</v>
      </c>
      <c r="L161" s="57">
        <f t="shared" si="33"/>
        <v>-0.60028592405509373</v>
      </c>
      <c r="M161" s="57">
        <f t="shared" si="34"/>
        <v>3.8676394483904404</v>
      </c>
      <c r="R161" s="53"/>
      <c r="S161" s="53"/>
      <c r="T161" s="53"/>
      <c r="U161" s="53"/>
      <c r="V161" s="53"/>
    </row>
    <row r="162" spans="2:22" s="51" customFormat="1" x14ac:dyDescent="0.2">
      <c r="B162" s="66" t="s">
        <v>350</v>
      </c>
      <c r="C162" s="51" t="s">
        <v>351</v>
      </c>
      <c r="D162" s="56">
        <v>0</v>
      </c>
      <c r="E162" s="56">
        <v>0</v>
      </c>
      <c r="F162" s="56">
        <v>0</v>
      </c>
      <c r="G162" s="56">
        <v>0</v>
      </c>
      <c r="H162" s="56">
        <v>0</v>
      </c>
      <c r="I162" s="56">
        <f t="shared" si="30"/>
        <v>0</v>
      </c>
      <c r="J162" s="56">
        <f t="shared" si="31"/>
        <v>0</v>
      </c>
      <c r="K162" s="57" t="str">
        <f t="shared" si="32"/>
        <v>NA</v>
      </c>
      <c r="L162" s="57" t="str">
        <f t="shared" si="33"/>
        <v>NA</v>
      </c>
      <c r="M162" s="57" t="str">
        <f t="shared" si="34"/>
        <v>NA</v>
      </c>
      <c r="R162" s="53"/>
      <c r="S162" s="53"/>
      <c r="T162" s="53"/>
      <c r="U162" s="53"/>
      <c r="V162" s="53"/>
    </row>
    <row r="163" spans="2:22" s="51" customFormat="1" x14ac:dyDescent="0.2">
      <c r="B163" s="66" t="s">
        <v>224</v>
      </c>
      <c r="C163" s="51" t="s">
        <v>225</v>
      </c>
      <c r="D163" s="56">
        <v>2724450.41</v>
      </c>
      <c r="E163" s="56">
        <v>2799249.41</v>
      </c>
      <c r="F163" s="56">
        <v>507572.47</v>
      </c>
      <c r="G163" s="56">
        <v>1897880.54</v>
      </c>
      <c r="H163" s="56">
        <v>0</v>
      </c>
      <c r="I163" s="56">
        <f t="shared" si="30"/>
        <v>1897880.54</v>
      </c>
      <c r="J163" s="56">
        <f t="shared" si="31"/>
        <v>901368.87000000011</v>
      </c>
      <c r="K163" s="57">
        <f t="shared" si="32"/>
        <v>0.32200377243269657</v>
      </c>
      <c r="L163" s="57">
        <f t="shared" si="33"/>
        <v>-0.81867551058981924</v>
      </c>
      <c r="M163" s="57">
        <f t="shared" si="34"/>
        <v>0.1622792472582345</v>
      </c>
      <c r="R163" s="53"/>
      <c r="S163" s="53"/>
      <c r="T163" s="53"/>
      <c r="U163" s="53"/>
      <c r="V163" s="53"/>
    </row>
    <row r="164" spans="2:22" s="51" customFormat="1" x14ac:dyDescent="0.2">
      <c r="B164" s="66" t="s">
        <v>330</v>
      </c>
      <c r="C164" s="51" t="s">
        <v>331</v>
      </c>
      <c r="D164" s="56">
        <v>5736551.2200000007</v>
      </c>
      <c r="E164" s="56">
        <v>5736551.2200000007</v>
      </c>
      <c r="F164" s="56">
        <v>716426.91000000015</v>
      </c>
      <c r="G164" s="56">
        <v>3784826.5700000003</v>
      </c>
      <c r="H164" s="56">
        <v>0</v>
      </c>
      <c r="I164" s="56">
        <f t="shared" si="30"/>
        <v>3784826.5700000003</v>
      </c>
      <c r="J164" s="56">
        <f t="shared" si="31"/>
        <v>1951724.6500000004</v>
      </c>
      <c r="K164" s="57">
        <f t="shared" si="32"/>
        <v>0.34022613503309751</v>
      </c>
      <c r="L164" s="57">
        <f t="shared" si="33"/>
        <v>-0.8751119126240452</v>
      </c>
      <c r="M164" s="57">
        <f t="shared" si="34"/>
        <v>0.13104091137183288</v>
      </c>
      <c r="R164" s="53"/>
      <c r="S164" s="53"/>
      <c r="T164" s="53"/>
      <c r="U164" s="53"/>
      <c r="V164" s="53"/>
    </row>
    <row r="165" spans="2:22" s="51" customFormat="1" x14ac:dyDescent="0.2">
      <c r="B165" s="66" t="s">
        <v>226</v>
      </c>
      <c r="C165" s="51" t="s">
        <v>227</v>
      </c>
      <c r="D165" s="56">
        <v>401957.18</v>
      </c>
      <c r="E165" s="56">
        <v>402875.93</v>
      </c>
      <c r="F165" s="56">
        <v>3216.98</v>
      </c>
      <c r="G165" s="56">
        <v>21860.519999999997</v>
      </c>
      <c r="H165" s="56">
        <v>0</v>
      </c>
      <c r="I165" s="56">
        <f t="shared" si="30"/>
        <v>21860.519999999997</v>
      </c>
      <c r="J165" s="56">
        <f t="shared" si="31"/>
        <v>381015.41</v>
      </c>
      <c r="K165" s="57">
        <f t="shared" si="32"/>
        <v>0.94573882832861222</v>
      </c>
      <c r="L165" s="57">
        <f t="shared" si="33"/>
        <v>-0.99201496103279241</v>
      </c>
      <c r="M165" s="57">
        <f t="shared" si="34"/>
        <v>-0.90698084856333527</v>
      </c>
      <c r="R165" s="53"/>
      <c r="S165" s="53"/>
      <c r="T165" s="53"/>
      <c r="U165" s="53"/>
      <c r="V165" s="53"/>
    </row>
    <row r="166" spans="2:22" s="51" customFormat="1" x14ac:dyDescent="0.2">
      <c r="B166" s="66" t="s">
        <v>228</v>
      </c>
      <c r="C166" s="51" t="s">
        <v>229</v>
      </c>
      <c r="D166" s="56">
        <v>134133.76000000001</v>
      </c>
      <c r="E166" s="56">
        <v>169133.76</v>
      </c>
      <c r="F166" s="56">
        <v>1888.78</v>
      </c>
      <c r="G166" s="56">
        <v>38348.26</v>
      </c>
      <c r="H166" s="56">
        <v>0</v>
      </c>
      <c r="I166" s="56">
        <f t="shared" si="30"/>
        <v>38348.26</v>
      </c>
      <c r="J166" s="56">
        <f t="shared" si="31"/>
        <v>130785.5</v>
      </c>
      <c r="K166" s="57">
        <f t="shared" si="32"/>
        <v>0.77326667366704316</v>
      </c>
      <c r="L166" s="57">
        <f t="shared" si="33"/>
        <v>-0.98883262572770803</v>
      </c>
      <c r="M166" s="57">
        <f t="shared" si="34"/>
        <v>-0.61131429771493118</v>
      </c>
      <c r="R166" s="53"/>
      <c r="S166" s="53"/>
      <c r="T166" s="53"/>
      <c r="U166" s="53"/>
      <c r="V166" s="53"/>
    </row>
    <row r="167" spans="2:22" s="51" customFormat="1" x14ac:dyDescent="0.2">
      <c r="B167" s="66" t="s">
        <v>232</v>
      </c>
      <c r="C167" s="51" t="s">
        <v>233</v>
      </c>
      <c r="D167" s="56">
        <v>1134000</v>
      </c>
      <c r="E167" s="56">
        <v>1134000</v>
      </c>
      <c r="F167" s="56">
        <v>101754</v>
      </c>
      <c r="G167" s="56">
        <v>567276.88</v>
      </c>
      <c r="H167" s="56">
        <v>0</v>
      </c>
      <c r="I167" s="56">
        <f t="shared" si="30"/>
        <v>567276.88</v>
      </c>
      <c r="J167" s="56">
        <f t="shared" si="31"/>
        <v>566723.12</v>
      </c>
      <c r="K167" s="57">
        <f t="shared" si="32"/>
        <v>0.49975583774250443</v>
      </c>
      <c r="L167" s="57">
        <f t="shared" si="33"/>
        <v>-0.91026984126984123</v>
      </c>
      <c r="M167" s="57">
        <f t="shared" si="34"/>
        <v>-0.1424385789871504</v>
      </c>
      <c r="R167" s="53"/>
      <c r="S167" s="53"/>
      <c r="T167" s="53"/>
      <c r="U167" s="53"/>
      <c r="V167" s="53"/>
    </row>
    <row r="168" spans="2:22" s="51" customFormat="1" x14ac:dyDescent="0.2">
      <c r="B168" s="66" t="s">
        <v>234</v>
      </c>
      <c r="C168" s="51" t="s">
        <v>235</v>
      </c>
      <c r="D168" s="56">
        <v>0</v>
      </c>
      <c r="E168" s="56">
        <v>0</v>
      </c>
      <c r="F168" s="56">
        <v>13171.46</v>
      </c>
      <c r="G168" s="56">
        <v>37513.040000000001</v>
      </c>
      <c r="H168" s="56">
        <v>0</v>
      </c>
      <c r="I168" s="56">
        <f t="shared" si="30"/>
        <v>37513.040000000001</v>
      </c>
      <c r="J168" s="56">
        <f t="shared" si="31"/>
        <v>-37513.040000000001</v>
      </c>
      <c r="K168" s="57" t="str">
        <f t="shared" si="32"/>
        <v>NA</v>
      </c>
      <c r="L168" s="57" t="str">
        <f t="shared" si="33"/>
        <v>NA</v>
      </c>
      <c r="M168" s="57" t="str">
        <f t="shared" si="34"/>
        <v>NA</v>
      </c>
      <c r="R168" s="53"/>
      <c r="S168" s="53"/>
      <c r="T168" s="53"/>
      <c r="U168" s="53"/>
      <c r="V168" s="53"/>
    </row>
    <row r="169" spans="2:22" s="51" customFormat="1" x14ac:dyDescent="0.2">
      <c r="B169" s="66" t="s">
        <v>236</v>
      </c>
      <c r="C169" s="51" t="s">
        <v>237</v>
      </c>
      <c r="D169" s="56">
        <v>1756392.3800000004</v>
      </c>
      <c r="E169" s="56">
        <v>1771337.3800000004</v>
      </c>
      <c r="F169" s="56">
        <v>215788.80999999994</v>
      </c>
      <c r="G169" s="56">
        <v>1207320.7600000002</v>
      </c>
      <c r="H169" s="56">
        <v>0</v>
      </c>
      <c r="I169" s="56">
        <f t="shared" si="30"/>
        <v>1207320.7600000002</v>
      </c>
      <c r="J169" s="56">
        <f t="shared" si="31"/>
        <v>564016.62000000011</v>
      </c>
      <c r="K169" s="57">
        <f t="shared" si="32"/>
        <v>0.31841287061869605</v>
      </c>
      <c r="L169" s="57">
        <f t="shared" si="33"/>
        <v>-0.87817746498411275</v>
      </c>
      <c r="M169" s="57">
        <f t="shared" si="34"/>
        <v>0.16843507893937823</v>
      </c>
      <c r="R169" s="53"/>
      <c r="S169" s="53"/>
      <c r="T169" s="53"/>
      <c r="U169" s="53"/>
      <c r="V169" s="53"/>
    </row>
    <row r="170" spans="2:22" s="51" customFormat="1" x14ac:dyDescent="0.2">
      <c r="B170" s="66" t="s">
        <v>250</v>
      </c>
      <c r="C170" s="51" t="s">
        <v>251</v>
      </c>
      <c r="D170" s="56">
        <v>241387.24999999997</v>
      </c>
      <c r="E170" s="56">
        <v>241387.24999999997</v>
      </c>
      <c r="F170" s="56">
        <v>21370.079999999994</v>
      </c>
      <c r="G170" s="56">
        <v>101751.54000000001</v>
      </c>
      <c r="H170" s="56">
        <v>0</v>
      </c>
      <c r="I170" s="56">
        <f t="shared" si="30"/>
        <v>101751.54000000001</v>
      </c>
      <c r="J170" s="56">
        <f t="shared" si="31"/>
        <v>139635.70999999996</v>
      </c>
      <c r="K170" s="57">
        <f t="shared" si="32"/>
        <v>0.57847177098210445</v>
      </c>
      <c r="L170" s="57">
        <f t="shared" si="33"/>
        <v>-0.91146972344231114</v>
      </c>
      <c r="M170" s="57">
        <f t="shared" si="34"/>
        <v>-0.27738017882646471</v>
      </c>
      <c r="R170" s="53"/>
      <c r="S170" s="53"/>
      <c r="T170" s="53"/>
      <c r="U170" s="53"/>
      <c r="V170" s="53"/>
    </row>
    <row r="171" spans="2:22" s="51" customFormat="1" x14ac:dyDescent="0.2">
      <c r="B171" s="66" t="s">
        <v>252</v>
      </c>
      <c r="C171" s="51" t="s">
        <v>253</v>
      </c>
      <c r="D171" s="56">
        <v>1487677.6099999992</v>
      </c>
      <c r="E171" s="56">
        <v>1160367.6100000003</v>
      </c>
      <c r="F171" s="56">
        <v>29105.14</v>
      </c>
      <c r="G171" s="56">
        <v>215175.56</v>
      </c>
      <c r="H171" s="56">
        <v>49130.18</v>
      </c>
      <c r="I171" s="56">
        <f t="shared" si="30"/>
        <v>264305.74</v>
      </c>
      <c r="J171" s="56">
        <f t="shared" si="31"/>
        <v>896061.87000000034</v>
      </c>
      <c r="K171" s="57">
        <f t="shared" si="32"/>
        <v>0.77222240803498476</v>
      </c>
      <c r="L171" s="57">
        <f t="shared" si="33"/>
        <v>-0.97491731090287859</v>
      </c>
      <c r="M171" s="57">
        <f t="shared" si="34"/>
        <v>-0.68210730341617476</v>
      </c>
      <c r="R171" s="53"/>
      <c r="S171" s="53"/>
      <c r="T171" s="53"/>
      <c r="U171" s="53"/>
      <c r="V171" s="53"/>
    </row>
    <row r="172" spans="2:22" s="51" customFormat="1" x14ac:dyDescent="0.2">
      <c r="B172" s="66" t="s">
        <v>352</v>
      </c>
      <c r="C172" s="51" t="s">
        <v>353</v>
      </c>
      <c r="D172" s="56">
        <v>90000</v>
      </c>
      <c r="E172" s="56">
        <v>0</v>
      </c>
      <c r="F172" s="56">
        <v>0</v>
      </c>
      <c r="G172" s="56">
        <v>0</v>
      </c>
      <c r="H172" s="56">
        <v>0</v>
      </c>
      <c r="I172" s="56">
        <f t="shared" si="30"/>
        <v>0</v>
      </c>
      <c r="J172" s="56">
        <f t="shared" si="31"/>
        <v>0</v>
      </c>
      <c r="K172" s="57" t="str">
        <f t="shared" si="32"/>
        <v>NA</v>
      </c>
      <c r="L172" s="57" t="str">
        <f t="shared" si="33"/>
        <v>NA</v>
      </c>
      <c r="M172" s="57" t="str">
        <f t="shared" si="34"/>
        <v>NA</v>
      </c>
      <c r="R172" s="53"/>
      <c r="S172" s="53"/>
      <c r="T172" s="53"/>
      <c r="U172" s="53"/>
      <c r="V172" s="53"/>
    </row>
    <row r="173" spans="2:22" s="51" customFormat="1" x14ac:dyDescent="0.2">
      <c r="B173" s="66" t="s">
        <v>354</v>
      </c>
      <c r="C173" s="51" t="s">
        <v>355</v>
      </c>
      <c r="D173" s="56">
        <v>0</v>
      </c>
      <c r="E173" s="56">
        <v>0</v>
      </c>
      <c r="F173" s="56">
        <v>0</v>
      </c>
      <c r="G173" s="56">
        <v>0</v>
      </c>
      <c r="H173" s="56">
        <v>0</v>
      </c>
      <c r="I173" s="56">
        <f t="shared" si="30"/>
        <v>0</v>
      </c>
      <c r="J173" s="56">
        <f t="shared" si="31"/>
        <v>0</v>
      </c>
      <c r="K173" s="57" t="str">
        <f t="shared" si="32"/>
        <v>NA</v>
      </c>
      <c r="L173" s="57" t="str">
        <f t="shared" si="33"/>
        <v>NA</v>
      </c>
      <c r="M173" s="57" t="str">
        <f t="shared" si="34"/>
        <v>NA</v>
      </c>
      <c r="R173" s="53"/>
      <c r="S173" s="53"/>
      <c r="T173" s="53"/>
      <c r="U173" s="53"/>
      <c r="V173" s="53"/>
    </row>
    <row r="174" spans="2:22" s="51" customFormat="1" x14ac:dyDescent="0.2">
      <c r="B174" s="66" t="s">
        <v>262</v>
      </c>
      <c r="C174" s="51" t="s">
        <v>263</v>
      </c>
      <c r="D174" s="56">
        <v>286272.01</v>
      </c>
      <c r="E174" s="56">
        <v>279659.01</v>
      </c>
      <c r="F174" s="56">
        <v>0</v>
      </c>
      <c r="G174" s="56">
        <v>2387</v>
      </c>
      <c r="H174" s="56">
        <v>0</v>
      </c>
      <c r="I174" s="56">
        <f t="shared" si="30"/>
        <v>2387</v>
      </c>
      <c r="J174" s="56">
        <f t="shared" si="31"/>
        <v>277272.01</v>
      </c>
      <c r="K174" s="57">
        <f t="shared" si="32"/>
        <v>0.99146460541357129</v>
      </c>
      <c r="L174" s="57">
        <f t="shared" si="33"/>
        <v>-1</v>
      </c>
      <c r="M174" s="57">
        <f t="shared" si="34"/>
        <v>-0.98536789499469368</v>
      </c>
      <c r="R174" s="53"/>
      <c r="S174" s="53"/>
      <c r="T174" s="53"/>
      <c r="U174" s="53"/>
      <c r="V174" s="53"/>
    </row>
    <row r="175" spans="2:22" s="51" customFormat="1" x14ac:dyDescent="0.2">
      <c r="B175" s="66" t="s">
        <v>356</v>
      </c>
      <c r="C175" s="51" t="s">
        <v>357</v>
      </c>
      <c r="D175" s="56">
        <v>6066</v>
      </c>
      <c r="E175" s="56">
        <v>6066</v>
      </c>
      <c r="F175" s="56">
        <v>0</v>
      </c>
      <c r="G175" s="56">
        <v>0</v>
      </c>
      <c r="H175" s="56">
        <v>0</v>
      </c>
      <c r="I175" s="56">
        <f t="shared" si="30"/>
        <v>0</v>
      </c>
      <c r="J175" s="56">
        <f t="shared" si="31"/>
        <v>6066</v>
      </c>
      <c r="K175" s="57">
        <f t="shared" si="32"/>
        <v>1</v>
      </c>
      <c r="L175" s="57">
        <f t="shared" si="33"/>
        <v>-1</v>
      </c>
      <c r="M175" s="57">
        <f t="shared" si="34"/>
        <v>-1</v>
      </c>
      <c r="R175" s="53"/>
      <c r="S175" s="53"/>
      <c r="T175" s="53"/>
      <c r="U175" s="53"/>
      <c r="V175" s="53"/>
    </row>
    <row r="176" spans="2:22" s="51" customFormat="1" x14ac:dyDescent="0.2">
      <c r="B176" s="66" t="s">
        <v>264</v>
      </c>
      <c r="C176" s="51" t="s">
        <v>265</v>
      </c>
      <c r="D176" s="56">
        <v>540</v>
      </c>
      <c r="E176" s="56">
        <v>0</v>
      </c>
      <c r="F176" s="56">
        <v>0</v>
      </c>
      <c r="G176" s="56">
        <v>0</v>
      </c>
      <c r="H176" s="56">
        <v>0</v>
      </c>
      <c r="I176" s="56">
        <f t="shared" si="30"/>
        <v>0</v>
      </c>
      <c r="J176" s="56">
        <f t="shared" si="31"/>
        <v>0</v>
      </c>
      <c r="K176" s="57" t="str">
        <f t="shared" si="32"/>
        <v>NA</v>
      </c>
      <c r="L176" s="57" t="str">
        <f t="shared" si="33"/>
        <v>NA</v>
      </c>
      <c r="M176" s="57" t="str">
        <f t="shared" si="34"/>
        <v>NA</v>
      </c>
      <c r="R176" s="53"/>
      <c r="S176" s="53"/>
      <c r="T176" s="53"/>
      <c r="U176" s="53"/>
      <c r="V176" s="53"/>
    </row>
    <row r="177" spans="1:22" s="51" customFormat="1" x14ac:dyDescent="0.2">
      <c r="B177" s="66" t="s">
        <v>340</v>
      </c>
      <c r="C177" s="51" t="s">
        <v>341</v>
      </c>
      <c r="D177" s="56">
        <v>0</v>
      </c>
      <c r="E177" s="56">
        <v>1090</v>
      </c>
      <c r="F177" s="56">
        <v>0</v>
      </c>
      <c r="G177" s="56">
        <v>1090</v>
      </c>
      <c r="H177" s="56">
        <v>0</v>
      </c>
      <c r="I177" s="56">
        <f t="shared" si="30"/>
        <v>1090</v>
      </c>
      <c r="J177" s="56">
        <f t="shared" si="31"/>
        <v>0</v>
      </c>
      <c r="K177" s="57">
        <f t="shared" si="32"/>
        <v>0</v>
      </c>
      <c r="L177" s="57">
        <f t="shared" si="33"/>
        <v>-1</v>
      </c>
      <c r="M177" s="57">
        <f t="shared" si="34"/>
        <v>0.71428571428571452</v>
      </c>
      <c r="R177" s="53"/>
      <c r="S177" s="53"/>
      <c r="T177" s="53"/>
      <c r="U177" s="53"/>
      <c r="V177" s="53"/>
    </row>
    <row r="178" spans="1:22" s="51" customFormat="1" x14ac:dyDescent="0.2">
      <c r="B178" s="66" t="s">
        <v>266</v>
      </c>
      <c r="C178" s="51" t="s">
        <v>267</v>
      </c>
      <c r="D178" s="56">
        <v>5175</v>
      </c>
      <c r="E178" s="56">
        <v>5175</v>
      </c>
      <c r="F178" s="56">
        <v>0</v>
      </c>
      <c r="G178" s="56">
        <v>124.65</v>
      </c>
      <c r="H178" s="56">
        <v>0</v>
      </c>
      <c r="I178" s="56">
        <f t="shared" si="30"/>
        <v>124.65</v>
      </c>
      <c r="J178" s="56">
        <f t="shared" si="31"/>
        <v>5050.3500000000004</v>
      </c>
      <c r="K178" s="57">
        <f t="shared" si="32"/>
        <v>0.97591304347826091</v>
      </c>
      <c r="L178" s="57">
        <f t="shared" si="33"/>
        <v>-1</v>
      </c>
      <c r="M178" s="57">
        <f t="shared" si="34"/>
        <v>-0.95870807453416151</v>
      </c>
      <c r="R178" s="53"/>
      <c r="S178" s="53"/>
      <c r="T178" s="53"/>
      <c r="U178" s="53"/>
      <c r="V178" s="53"/>
    </row>
    <row r="179" spans="1:22" s="51" customFormat="1" x14ac:dyDescent="0.2">
      <c r="B179" s="66" t="s">
        <v>268</v>
      </c>
      <c r="C179" s="51" t="s">
        <v>269</v>
      </c>
      <c r="D179" s="56">
        <v>1110000</v>
      </c>
      <c r="E179" s="56">
        <v>1344630</v>
      </c>
      <c r="F179" s="56">
        <v>0</v>
      </c>
      <c r="G179" s="56">
        <v>1120596.0899999999</v>
      </c>
      <c r="H179" s="56">
        <v>38250</v>
      </c>
      <c r="I179" s="56">
        <f t="shared" si="30"/>
        <v>1158846.0899999999</v>
      </c>
      <c r="J179" s="56">
        <f t="shared" si="31"/>
        <v>185783.91000000015</v>
      </c>
      <c r="K179" s="57">
        <f t="shared" si="32"/>
        <v>0.13816730996631055</v>
      </c>
      <c r="L179" s="57">
        <f t="shared" si="33"/>
        <v>-1</v>
      </c>
      <c r="M179" s="57">
        <f t="shared" si="34"/>
        <v>0.42866206210736657</v>
      </c>
      <c r="R179" s="53"/>
      <c r="S179" s="53"/>
      <c r="T179" s="53"/>
      <c r="U179" s="53"/>
      <c r="V179" s="53"/>
    </row>
    <row r="180" spans="1:22" s="51" customFormat="1" x14ac:dyDescent="0.2">
      <c r="B180" s="66" t="s">
        <v>274</v>
      </c>
      <c r="C180" s="51" t="s">
        <v>275</v>
      </c>
      <c r="D180" s="56">
        <v>299500.2</v>
      </c>
      <c r="E180" s="56">
        <v>416106.72</v>
      </c>
      <c r="F180" s="56">
        <v>2688.8799999999997</v>
      </c>
      <c r="G180" s="56">
        <v>46112.65</v>
      </c>
      <c r="H180" s="56">
        <v>280</v>
      </c>
      <c r="I180" s="56">
        <f t="shared" si="30"/>
        <v>46392.65</v>
      </c>
      <c r="J180" s="56">
        <f t="shared" si="31"/>
        <v>369714.06999999995</v>
      </c>
      <c r="K180" s="57">
        <f t="shared" si="32"/>
        <v>0.8885078087659819</v>
      </c>
      <c r="L180" s="57">
        <f t="shared" si="33"/>
        <v>-0.99353800390438296</v>
      </c>
      <c r="M180" s="57">
        <f t="shared" si="34"/>
        <v>-0.81002407953695832</v>
      </c>
      <c r="R180" s="53"/>
      <c r="S180" s="53"/>
      <c r="T180" s="53"/>
      <c r="U180" s="53"/>
      <c r="V180" s="53"/>
    </row>
    <row r="181" spans="1:22" s="51" customFormat="1" x14ac:dyDescent="0.2">
      <c r="B181" s="66" t="s">
        <v>282</v>
      </c>
      <c r="C181" s="51" t="s">
        <v>283</v>
      </c>
      <c r="D181" s="56">
        <v>257514.25</v>
      </c>
      <c r="E181" s="56">
        <v>420605.25</v>
      </c>
      <c r="F181" s="56">
        <v>10592.9</v>
      </c>
      <c r="G181" s="56">
        <v>87760.110000000015</v>
      </c>
      <c r="H181" s="56">
        <v>20117.110000000004</v>
      </c>
      <c r="I181" s="56">
        <f t="shared" si="30"/>
        <v>107877.22000000002</v>
      </c>
      <c r="J181" s="56">
        <f t="shared" si="31"/>
        <v>312728.02999999997</v>
      </c>
      <c r="K181" s="57">
        <f t="shared" si="32"/>
        <v>0.74351908351120199</v>
      </c>
      <c r="L181" s="57">
        <f t="shared" si="33"/>
        <v>-0.974815102759654</v>
      </c>
      <c r="M181" s="57">
        <f t="shared" si="34"/>
        <v>-0.64231092489420216</v>
      </c>
      <c r="R181" s="53"/>
      <c r="S181" s="53"/>
      <c r="T181" s="53"/>
      <c r="U181" s="53"/>
      <c r="V181" s="53"/>
    </row>
    <row r="182" spans="1:22" s="51" customFormat="1" x14ac:dyDescent="0.2">
      <c r="B182" s="66" t="s">
        <v>286</v>
      </c>
      <c r="C182" s="51" t="s">
        <v>287</v>
      </c>
      <c r="D182" s="56">
        <v>55323</v>
      </c>
      <c r="E182" s="56">
        <v>46878</v>
      </c>
      <c r="F182" s="56">
        <v>5189.3100000000004</v>
      </c>
      <c r="G182" s="56">
        <v>24554.699999999997</v>
      </c>
      <c r="H182" s="56">
        <v>9465.5</v>
      </c>
      <c r="I182" s="56">
        <f t="shared" si="30"/>
        <v>34020.199999999997</v>
      </c>
      <c r="J182" s="56">
        <f t="shared" si="31"/>
        <v>12857.800000000003</v>
      </c>
      <c r="K182" s="57">
        <f t="shared" si="32"/>
        <v>0.27428217927385989</v>
      </c>
      <c r="L182" s="57">
        <f t="shared" si="33"/>
        <v>-0.88930180468450026</v>
      </c>
      <c r="M182" s="57">
        <f t="shared" si="34"/>
        <v>-0.10205701120842563</v>
      </c>
      <c r="R182" s="53"/>
      <c r="S182" s="53"/>
      <c r="T182" s="53"/>
      <c r="U182" s="53"/>
      <c r="V182" s="53"/>
    </row>
    <row r="183" spans="1:22" s="51" customFormat="1" x14ac:dyDescent="0.2">
      <c r="B183" s="66" t="s">
        <v>288</v>
      </c>
      <c r="C183" s="51" t="s">
        <v>289</v>
      </c>
      <c r="D183" s="56">
        <v>0</v>
      </c>
      <c r="E183" s="56">
        <v>0</v>
      </c>
      <c r="F183" s="56">
        <v>0</v>
      </c>
      <c r="G183" s="56">
        <v>0</v>
      </c>
      <c r="H183" s="56">
        <v>0</v>
      </c>
      <c r="I183" s="56">
        <f t="shared" si="30"/>
        <v>0</v>
      </c>
      <c r="J183" s="56">
        <f t="shared" si="31"/>
        <v>0</v>
      </c>
      <c r="K183" s="57" t="str">
        <f t="shared" si="32"/>
        <v>NA</v>
      </c>
      <c r="L183" s="57" t="str">
        <f t="shared" si="33"/>
        <v>NA</v>
      </c>
      <c r="M183" s="57" t="str">
        <f t="shared" si="34"/>
        <v>NA</v>
      </c>
      <c r="R183" s="53"/>
      <c r="S183" s="53"/>
      <c r="T183" s="53"/>
      <c r="U183" s="53"/>
      <c r="V183" s="53"/>
    </row>
    <row r="184" spans="1:22" s="51" customFormat="1" x14ac:dyDescent="0.2">
      <c r="B184" s="66" t="s">
        <v>290</v>
      </c>
      <c r="C184" s="51" t="s">
        <v>291</v>
      </c>
      <c r="D184" s="56">
        <v>673279.2</v>
      </c>
      <c r="E184" s="56">
        <v>574342.64</v>
      </c>
      <c r="F184" s="56">
        <v>9211.6</v>
      </c>
      <c r="G184" s="56">
        <v>268216.70999999996</v>
      </c>
      <c r="H184" s="56">
        <v>68035.180000000008</v>
      </c>
      <c r="I184" s="56">
        <f t="shared" si="30"/>
        <v>336251.88999999996</v>
      </c>
      <c r="J184" s="56">
        <f t="shared" si="31"/>
        <v>238090.75000000006</v>
      </c>
      <c r="K184" s="57">
        <f t="shared" si="32"/>
        <v>0.41454479158991236</v>
      </c>
      <c r="L184" s="57">
        <f t="shared" si="33"/>
        <v>-0.98396149030481184</v>
      </c>
      <c r="M184" s="57">
        <f t="shared" si="34"/>
        <v>-0.19943246023712566</v>
      </c>
      <c r="R184" s="53"/>
      <c r="S184" s="53"/>
      <c r="T184" s="53"/>
      <c r="U184" s="53"/>
      <c r="V184" s="53"/>
    </row>
    <row r="185" spans="1:22" s="51" customFormat="1" x14ac:dyDescent="0.2">
      <c r="B185" s="66" t="s">
        <v>294</v>
      </c>
      <c r="C185" s="51" t="s">
        <v>295</v>
      </c>
      <c r="D185" s="56">
        <v>17957.7</v>
      </c>
      <c r="E185" s="56">
        <v>21913</v>
      </c>
      <c r="F185" s="56">
        <v>0</v>
      </c>
      <c r="G185" s="56">
        <v>7362.41</v>
      </c>
      <c r="H185" s="56">
        <v>3382</v>
      </c>
      <c r="I185" s="56">
        <f t="shared" si="30"/>
        <v>10744.41</v>
      </c>
      <c r="J185" s="56">
        <f t="shared" si="31"/>
        <v>11168.59</v>
      </c>
      <c r="K185" s="57">
        <f t="shared" si="32"/>
        <v>0.50967872952128879</v>
      </c>
      <c r="L185" s="57">
        <f t="shared" si="33"/>
        <v>-1</v>
      </c>
      <c r="M185" s="57">
        <f t="shared" si="34"/>
        <v>-0.42402800685829023</v>
      </c>
      <c r="R185" s="53"/>
      <c r="S185" s="53"/>
      <c r="T185" s="53"/>
      <c r="U185" s="53"/>
      <c r="V185" s="53"/>
    </row>
    <row r="186" spans="1:22" s="51" customFormat="1" x14ac:dyDescent="0.2">
      <c r="B186" s="66" t="s">
        <v>358</v>
      </c>
      <c r="C186" s="51" t="s">
        <v>359</v>
      </c>
      <c r="D186" s="56">
        <v>0</v>
      </c>
      <c r="E186" s="56">
        <v>0</v>
      </c>
      <c r="F186" s="56">
        <v>0</v>
      </c>
      <c r="G186" s="56">
        <v>0</v>
      </c>
      <c r="H186" s="56">
        <v>0</v>
      </c>
      <c r="I186" s="56">
        <f t="shared" si="30"/>
        <v>0</v>
      </c>
      <c r="J186" s="56">
        <f t="shared" si="31"/>
        <v>0</v>
      </c>
      <c r="K186" s="57" t="str">
        <f t="shared" si="32"/>
        <v>NA</v>
      </c>
      <c r="L186" s="57" t="str">
        <f t="shared" si="33"/>
        <v>NA</v>
      </c>
      <c r="M186" s="57" t="str">
        <f t="shared" si="34"/>
        <v>NA</v>
      </c>
      <c r="R186" s="53"/>
      <c r="S186" s="53"/>
      <c r="T186" s="53"/>
      <c r="U186" s="53"/>
      <c r="V186" s="53"/>
    </row>
    <row r="187" spans="1:22" s="51" customFormat="1" x14ac:dyDescent="0.2">
      <c r="B187" s="66" t="s">
        <v>302</v>
      </c>
      <c r="C187" s="51" t="s">
        <v>303</v>
      </c>
      <c r="D187" s="56">
        <v>48801.599999999999</v>
      </c>
      <c r="E187" s="56">
        <v>98473.600000000006</v>
      </c>
      <c r="F187" s="56">
        <v>3327</v>
      </c>
      <c r="G187" s="56">
        <v>22938.16</v>
      </c>
      <c r="H187" s="56">
        <v>19671.75</v>
      </c>
      <c r="I187" s="56">
        <f t="shared" si="30"/>
        <v>42609.91</v>
      </c>
      <c r="J187" s="56">
        <f t="shared" si="31"/>
        <v>55863.69</v>
      </c>
      <c r="K187" s="57">
        <f t="shared" si="32"/>
        <v>0.56729610778929584</v>
      </c>
      <c r="L187" s="57">
        <f t="shared" si="33"/>
        <v>-0.96621429499886269</v>
      </c>
      <c r="M187" s="57">
        <f t="shared" si="34"/>
        <v>-0.60067916680206668</v>
      </c>
      <c r="R187" s="53"/>
      <c r="S187" s="53"/>
      <c r="T187" s="53"/>
      <c r="U187" s="53"/>
      <c r="V187" s="53"/>
    </row>
    <row r="188" spans="1:22" s="51" customFormat="1" x14ac:dyDescent="0.2">
      <c r="B188" s="66" t="s">
        <v>308</v>
      </c>
      <c r="C188" s="51" t="s">
        <v>309</v>
      </c>
      <c r="D188" s="56">
        <v>154985.4</v>
      </c>
      <c r="E188" s="56">
        <v>90000</v>
      </c>
      <c r="F188" s="56">
        <v>0</v>
      </c>
      <c r="G188" s="56">
        <v>-11.99</v>
      </c>
      <c r="H188" s="56">
        <v>0</v>
      </c>
      <c r="I188" s="56">
        <f t="shared" ref="I188:I216" si="35">SUM(G188:H188)</f>
        <v>-11.99</v>
      </c>
      <c r="J188" s="56">
        <f t="shared" ref="J188:J216" si="36">E188-I188</f>
        <v>90011.99</v>
      </c>
      <c r="K188" s="57">
        <f t="shared" ref="K188:K216" si="37">IF(E188=0,"NA",J188/E188)</f>
        <v>1.0001332222222223</v>
      </c>
      <c r="L188" s="57">
        <f t="shared" ref="L188:L216" si="38">IF(E188=0,"NA",(  ( F188 - (E188/$L$6)) / (E188/$L$6)))</f>
        <v>-1</v>
      </c>
      <c r="M188" s="57">
        <f t="shared" ref="M188:M216" si="39">IF(E188=0,"NA",(  ( G188 - ($M$6*(E188/12))) / ($M$6*(E188/12))))</f>
        <v>-1.0002283809523809</v>
      </c>
      <c r="R188" s="53"/>
      <c r="S188" s="53"/>
      <c r="T188" s="53"/>
      <c r="U188" s="53"/>
      <c r="V188" s="53"/>
    </row>
    <row r="189" spans="1:22" s="51" customFormat="1" x14ac:dyDescent="0.2">
      <c r="B189" s="66" t="s">
        <v>312</v>
      </c>
      <c r="C189" s="51" t="s">
        <v>313</v>
      </c>
      <c r="D189" s="56">
        <v>80685</v>
      </c>
      <c r="E189" s="56">
        <v>78905</v>
      </c>
      <c r="F189" s="56">
        <v>2320</v>
      </c>
      <c r="G189" s="56">
        <v>18424.989999999998</v>
      </c>
      <c r="H189" s="56">
        <v>178</v>
      </c>
      <c r="I189" s="56">
        <f t="shared" si="35"/>
        <v>18602.989999999998</v>
      </c>
      <c r="J189" s="56">
        <f t="shared" si="36"/>
        <v>60302.01</v>
      </c>
      <c r="K189" s="57">
        <f t="shared" si="37"/>
        <v>0.76423559977187761</v>
      </c>
      <c r="L189" s="57">
        <f t="shared" si="38"/>
        <v>-0.97059755402065773</v>
      </c>
      <c r="M189" s="57">
        <f t="shared" si="39"/>
        <v>-0.59969967501606825</v>
      </c>
      <c r="R189" s="53"/>
      <c r="S189" s="53"/>
      <c r="T189" s="53"/>
      <c r="U189" s="53"/>
      <c r="V189" s="53"/>
    </row>
    <row r="190" spans="1:22" s="51" customFormat="1" x14ac:dyDescent="0.2">
      <c r="B190" s="66" t="s">
        <v>314</v>
      </c>
      <c r="C190" s="51" t="s">
        <v>315</v>
      </c>
      <c r="D190" s="56">
        <v>900000</v>
      </c>
      <c r="E190" s="56">
        <v>900000</v>
      </c>
      <c r="F190" s="56">
        <v>0</v>
      </c>
      <c r="G190" s="56">
        <v>0</v>
      </c>
      <c r="H190" s="56">
        <v>0</v>
      </c>
      <c r="I190" s="56">
        <f t="shared" si="35"/>
        <v>0</v>
      </c>
      <c r="J190" s="56">
        <f t="shared" si="36"/>
        <v>900000</v>
      </c>
      <c r="K190" s="57">
        <f t="shared" si="37"/>
        <v>1</v>
      </c>
      <c r="L190" s="57">
        <f t="shared" si="38"/>
        <v>-1</v>
      </c>
      <c r="M190" s="57">
        <f t="shared" si="39"/>
        <v>-1</v>
      </c>
      <c r="R190" s="53"/>
      <c r="S190" s="53"/>
      <c r="T190" s="53"/>
      <c r="U190" s="53"/>
      <c r="V190" s="53"/>
    </row>
    <row r="191" spans="1:22" s="51" customFormat="1" x14ac:dyDescent="0.2">
      <c r="A191" s="63" t="s">
        <v>360</v>
      </c>
      <c r="B191" s="74"/>
      <c r="C191" s="63"/>
      <c r="D191" s="64">
        <v>17696254.909999996</v>
      </c>
      <c r="E191" s="64">
        <v>17807433.770000003</v>
      </c>
      <c r="F191" s="64">
        <v>1660787.6499999997</v>
      </c>
      <c r="G191" s="64">
        <v>9651148.0700000003</v>
      </c>
      <c r="H191" s="64">
        <v>208509.72</v>
      </c>
      <c r="I191" s="64">
        <f t="shared" si="35"/>
        <v>9859657.790000001</v>
      </c>
      <c r="J191" s="64">
        <f t="shared" si="36"/>
        <v>7947775.9800000023</v>
      </c>
      <c r="K191" s="65">
        <f t="shared" si="37"/>
        <v>0.44631787390890298</v>
      </c>
      <c r="L191" s="65">
        <f t="shared" si="38"/>
        <v>-0.90673627253367006</v>
      </c>
      <c r="M191" s="65">
        <f t="shared" si="39"/>
        <v>-7.0903450966077058E-2</v>
      </c>
      <c r="R191" s="53"/>
      <c r="S191" s="53"/>
      <c r="T191" s="53"/>
      <c r="U191" s="53"/>
      <c r="V191" s="53"/>
    </row>
    <row r="192" spans="1:22" s="51" customFormat="1" x14ac:dyDescent="0.2">
      <c r="A192" s="51" t="s">
        <v>361</v>
      </c>
      <c r="B192" s="66" t="s">
        <v>197</v>
      </c>
      <c r="C192" s="51" t="s">
        <v>198</v>
      </c>
      <c r="D192" s="56">
        <v>0</v>
      </c>
      <c r="E192" s="56">
        <v>0</v>
      </c>
      <c r="F192" s="56">
        <v>0</v>
      </c>
      <c r="G192" s="56">
        <v>0</v>
      </c>
      <c r="H192" s="56">
        <v>0</v>
      </c>
      <c r="I192" s="56">
        <f t="shared" si="35"/>
        <v>0</v>
      </c>
      <c r="J192" s="56">
        <f t="shared" si="36"/>
        <v>0</v>
      </c>
      <c r="K192" s="57" t="str">
        <f t="shared" si="37"/>
        <v>NA</v>
      </c>
      <c r="L192" s="57" t="str">
        <f t="shared" si="38"/>
        <v>NA</v>
      </c>
      <c r="M192" s="57" t="str">
        <f t="shared" si="39"/>
        <v>NA</v>
      </c>
      <c r="R192" s="53"/>
      <c r="S192" s="53"/>
      <c r="T192" s="53"/>
      <c r="U192" s="53"/>
      <c r="V192" s="53"/>
    </row>
    <row r="193" spans="1:22" s="51" customFormat="1" x14ac:dyDescent="0.2">
      <c r="B193" s="66" t="s">
        <v>199</v>
      </c>
      <c r="C193" s="51" t="s">
        <v>198</v>
      </c>
      <c r="D193" s="56">
        <v>0</v>
      </c>
      <c r="E193" s="56">
        <v>0</v>
      </c>
      <c r="F193" s="56">
        <v>0</v>
      </c>
      <c r="G193" s="56">
        <v>0</v>
      </c>
      <c r="H193" s="56">
        <v>0</v>
      </c>
      <c r="I193" s="56">
        <f t="shared" si="35"/>
        <v>0</v>
      </c>
      <c r="J193" s="56">
        <f t="shared" si="36"/>
        <v>0</v>
      </c>
      <c r="K193" s="57" t="str">
        <f t="shared" si="37"/>
        <v>NA</v>
      </c>
      <c r="L193" s="57" t="str">
        <f t="shared" si="38"/>
        <v>NA</v>
      </c>
      <c r="M193" s="57" t="str">
        <f t="shared" si="39"/>
        <v>NA</v>
      </c>
      <c r="R193" s="53"/>
      <c r="S193" s="53"/>
      <c r="T193" s="53"/>
      <c r="U193" s="53"/>
      <c r="V193" s="53"/>
    </row>
    <row r="194" spans="1:22" s="51" customFormat="1" x14ac:dyDescent="0.2">
      <c r="B194" s="66" t="s">
        <v>202</v>
      </c>
      <c r="C194" s="51" t="s">
        <v>203</v>
      </c>
      <c r="D194" s="56">
        <v>6500</v>
      </c>
      <c r="E194" s="56">
        <v>6500</v>
      </c>
      <c r="F194" s="56">
        <v>0</v>
      </c>
      <c r="G194" s="56">
        <v>0</v>
      </c>
      <c r="H194" s="56">
        <v>0</v>
      </c>
      <c r="I194" s="56">
        <f t="shared" si="35"/>
        <v>0</v>
      </c>
      <c r="J194" s="56">
        <f t="shared" si="36"/>
        <v>6500</v>
      </c>
      <c r="K194" s="57">
        <f t="shared" si="37"/>
        <v>1</v>
      </c>
      <c r="L194" s="57">
        <f t="shared" si="38"/>
        <v>-1</v>
      </c>
      <c r="M194" s="57">
        <f t="shared" si="39"/>
        <v>-1</v>
      </c>
      <c r="R194" s="53"/>
      <c r="S194" s="53"/>
      <c r="T194" s="53"/>
      <c r="U194" s="53"/>
      <c r="V194" s="53"/>
    </row>
    <row r="195" spans="1:22" s="51" customFormat="1" x14ac:dyDescent="0.2">
      <c r="B195" s="66" t="s">
        <v>224</v>
      </c>
      <c r="C195" s="51" t="s">
        <v>225</v>
      </c>
      <c r="D195" s="56">
        <v>38474.86</v>
      </c>
      <c r="E195" s="56">
        <v>38474.86</v>
      </c>
      <c r="F195" s="56">
        <v>0</v>
      </c>
      <c r="G195" s="56">
        <v>0</v>
      </c>
      <c r="H195" s="56">
        <v>0</v>
      </c>
      <c r="I195" s="56">
        <f t="shared" si="35"/>
        <v>0</v>
      </c>
      <c r="J195" s="56">
        <f t="shared" si="36"/>
        <v>38474.86</v>
      </c>
      <c r="K195" s="57">
        <f t="shared" si="37"/>
        <v>1</v>
      </c>
      <c r="L195" s="57">
        <f t="shared" si="38"/>
        <v>-1</v>
      </c>
      <c r="M195" s="57">
        <f t="shared" si="39"/>
        <v>-1</v>
      </c>
      <c r="R195" s="53"/>
      <c r="S195" s="53"/>
      <c r="T195" s="53"/>
      <c r="U195" s="53"/>
      <c r="V195" s="53"/>
    </row>
    <row r="196" spans="1:22" s="51" customFormat="1" x14ac:dyDescent="0.2">
      <c r="B196" s="66" t="s">
        <v>226</v>
      </c>
      <c r="C196" s="51" t="s">
        <v>227</v>
      </c>
      <c r="D196" s="56">
        <v>0</v>
      </c>
      <c r="E196" s="56">
        <v>0</v>
      </c>
      <c r="F196" s="56">
        <v>0</v>
      </c>
      <c r="G196" s="56">
        <v>600</v>
      </c>
      <c r="H196" s="56">
        <v>0</v>
      </c>
      <c r="I196" s="56">
        <f t="shared" si="35"/>
        <v>600</v>
      </c>
      <c r="J196" s="56">
        <f t="shared" si="36"/>
        <v>-600</v>
      </c>
      <c r="K196" s="57" t="str">
        <f t="shared" si="37"/>
        <v>NA</v>
      </c>
      <c r="L196" s="57" t="str">
        <f t="shared" si="38"/>
        <v>NA</v>
      </c>
      <c r="M196" s="57" t="str">
        <f t="shared" si="39"/>
        <v>NA</v>
      </c>
      <c r="R196" s="53"/>
      <c r="S196" s="53"/>
      <c r="T196" s="53"/>
      <c r="U196" s="53"/>
      <c r="V196" s="53"/>
    </row>
    <row r="197" spans="1:22" s="51" customFormat="1" x14ac:dyDescent="0.2">
      <c r="B197" s="66" t="s">
        <v>250</v>
      </c>
      <c r="C197" s="51" t="s">
        <v>251</v>
      </c>
      <c r="D197" s="56">
        <v>1154.25</v>
      </c>
      <c r="E197" s="56">
        <v>1154.25</v>
      </c>
      <c r="F197" s="56">
        <v>0</v>
      </c>
      <c r="G197" s="56">
        <v>15.9</v>
      </c>
      <c r="H197" s="56">
        <v>0</v>
      </c>
      <c r="I197" s="56">
        <f t="shared" si="35"/>
        <v>15.9</v>
      </c>
      <c r="J197" s="56">
        <f t="shared" si="36"/>
        <v>1138.3499999999999</v>
      </c>
      <c r="K197" s="57">
        <f t="shared" si="37"/>
        <v>0.98622482131254052</v>
      </c>
      <c r="L197" s="57">
        <f t="shared" si="38"/>
        <v>-1</v>
      </c>
      <c r="M197" s="57">
        <f t="shared" si="39"/>
        <v>-0.97638540796435536</v>
      </c>
      <c r="R197" s="53"/>
      <c r="S197" s="53"/>
      <c r="T197" s="53"/>
      <c r="U197" s="53"/>
      <c r="V197" s="53"/>
    </row>
    <row r="198" spans="1:22" s="51" customFormat="1" x14ac:dyDescent="0.2">
      <c r="B198" s="66" t="s">
        <v>252</v>
      </c>
      <c r="C198" s="51" t="s">
        <v>253</v>
      </c>
      <c r="D198" s="56">
        <v>41940</v>
      </c>
      <c r="E198" s="56">
        <v>37940</v>
      </c>
      <c r="F198" s="56">
        <v>0</v>
      </c>
      <c r="G198" s="56">
        <v>10812.5</v>
      </c>
      <c r="H198" s="56">
        <v>15187.5</v>
      </c>
      <c r="I198" s="56">
        <f t="shared" si="35"/>
        <v>26000</v>
      </c>
      <c r="J198" s="56">
        <f t="shared" si="36"/>
        <v>11940</v>
      </c>
      <c r="K198" s="57">
        <f t="shared" si="37"/>
        <v>0.31470743278861363</v>
      </c>
      <c r="L198" s="57">
        <f t="shared" si="38"/>
        <v>-1</v>
      </c>
      <c r="M198" s="57">
        <f t="shared" si="39"/>
        <v>-0.51144664507869564</v>
      </c>
      <c r="R198" s="53"/>
      <c r="S198" s="53"/>
      <c r="T198" s="53"/>
      <c r="U198" s="53"/>
      <c r="V198" s="53"/>
    </row>
    <row r="199" spans="1:22" s="51" customFormat="1" x14ac:dyDescent="0.2">
      <c r="B199" s="66" t="s">
        <v>262</v>
      </c>
      <c r="C199" s="51" t="s">
        <v>263</v>
      </c>
      <c r="D199" s="56">
        <v>0</v>
      </c>
      <c r="E199" s="56">
        <v>14600</v>
      </c>
      <c r="F199" s="56">
        <v>0</v>
      </c>
      <c r="G199" s="56">
        <v>0</v>
      </c>
      <c r="H199" s="56">
        <v>0</v>
      </c>
      <c r="I199" s="56">
        <f t="shared" si="35"/>
        <v>0</v>
      </c>
      <c r="J199" s="56">
        <f t="shared" si="36"/>
        <v>14600</v>
      </c>
      <c r="K199" s="57">
        <f t="shared" si="37"/>
        <v>1</v>
      </c>
      <c r="L199" s="57">
        <f t="shared" si="38"/>
        <v>-1</v>
      </c>
      <c r="M199" s="57">
        <f t="shared" si="39"/>
        <v>-1</v>
      </c>
      <c r="R199" s="53"/>
      <c r="S199" s="53"/>
      <c r="T199" s="53"/>
      <c r="U199" s="53"/>
      <c r="V199" s="53"/>
    </row>
    <row r="200" spans="1:22" s="51" customFormat="1" x14ac:dyDescent="0.2">
      <c r="B200" s="66" t="s">
        <v>274</v>
      </c>
      <c r="C200" s="51" t="s">
        <v>275</v>
      </c>
      <c r="D200" s="56">
        <v>18500</v>
      </c>
      <c r="E200" s="56">
        <v>24500</v>
      </c>
      <c r="F200" s="56">
        <v>0</v>
      </c>
      <c r="G200" s="56">
        <v>3712.22</v>
      </c>
      <c r="H200" s="56">
        <v>0</v>
      </c>
      <c r="I200" s="56">
        <f t="shared" si="35"/>
        <v>3712.22</v>
      </c>
      <c r="J200" s="56">
        <f t="shared" si="36"/>
        <v>20787.78</v>
      </c>
      <c r="K200" s="57">
        <f t="shared" si="37"/>
        <v>0.84848081632653061</v>
      </c>
      <c r="L200" s="57">
        <f t="shared" si="38"/>
        <v>-1</v>
      </c>
      <c r="M200" s="57">
        <f t="shared" si="39"/>
        <v>-0.74025282798833825</v>
      </c>
      <c r="R200" s="53"/>
      <c r="S200" s="53"/>
      <c r="T200" s="53"/>
      <c r="U200" s="53"/>
      <c r="V200" s="53"/>
    </row>
    <row r="201" spans="1:22" s="51" customFormat="1" x14ac:dyDescent="0.2">
      <c r="B201" s="66" t="s">
        <v>282</v>
      </c>
      <c r="C201" s="51" t="s">
        <v>283</v>
      </c>
      <c r="D201" s="56">
        <v>3375</v>
      </c>
      <c r="E201" s="56">
        <v>5619</v>
      </c>
      <c r="F201" s="56">
        <v>0</v>
      </c>
      <c r="G201" s="56">
        <v>0</v>
      </c>
      <c r="H201" s="56">
        <v>0</v>
      </c>
      <c r="I201" s="56">
        <f t="shared" si="35"/>
        <v>0</v>
      </c>
      <c r="J201" s="56">
        <f t="shared" si="36"/>
        <v>5619</v>
      </c>
      <c r="K201" s="57">
        <f t="shared" si="37"/>
        <v>1</v>
      </c>
      <c r="L201" s="57">
        <f t="shared" si="38"/>
        <v>-1</v>
      </c>
      <c r="M201" s="57">
        <f t="shared" si="39"/>
        <v>-1</v>
      </c>
      <c r="R201" s="53"/>
      <c r="S201" s="53"/>
      <c r="T201" s="53"/>
      <c r="U201" s="53"/>
      <c r="V201" s="53"/>
    </row>
    <row r="202" spans="1:22" s="51" customFormat="1" x14ac:dyDescent="0.2">
      <c r="B202" s="66" t="s">
        <v>302</v>
      </c>
      <c r="C202" s="51" t="s">
        <v>303</v>
      </c>
      <c r="D202" s="56">
        <v>22943.25</v>
      </c>
      <c r="E202" s="56">
        <v>29757.25</v>
      </c>
      <c r="F202" s="56">
        <v>0</v>
      </c>
      <c r="G202" s="56">
        <v>0</v>
      </c>
      <c r="H202" s="56">
        <v>0</v>
      </c>
      <c r="I202" s="56">
        <f t="shared" si="35"/>
        <v>0</v>
      </c>
      <c r="J202" s="56">
        <f t="shared" si="36"/>
        <v>29757.25</v>
      </c>
      <c r="K202" s="57">
        <f t="shared" si="37"/>
        <v>1</v>
      </c>
      <c r="L202" s="57">
        <f t="shared" si="38"/>
        <v>-1</v>
      </c>
      <c r="M202" s="57">
        <f t="shared" si="39"/>
        <v>-1</v>
      </c>
      <c r="R202" s="53"/>
      <c r="S202" s="53"/>
      <c r="T202" s="53"/>
      <c r="U202" s="53"/>
      <c r="V202" s="53"/>
    </row>
    <row r="203" spans="1:22" s="51" customFormat="1" x14ac:dyDescent="0.2">
      <c r="B203" s="66" t="s">
        <v>312</v>
      </c>
      <c r="C203" s="51" t="s">
        <v>313</v>
      </c>
      <c r="D203" s="56">
        <v>9000</v>
      </c>
      <c r="E203" s="56">
        <v>10185</v>
      </c>
      <c r="F203" s="56">
        <v>0</v>
      </c>
      <c r="G203" s="56">
        <v>2225</v>
      </c>
      <c r="H203" s="56">
        <v>1115</v>
      </c>
      <c r="I203" s="56">
        <f t="shared" si="35"/>
        <v>3340</v>
      </c>
      <c r="J203" s="56">
        <f t="shared" si="36"/>
        <v>6845</v>
      </c>
      <c r="K203" s="57">
        <f t="shared" si="37"/>
        <v>0.67206676485027006</v>
      </c>
      <c r="L203" s="57">
        <f t="shared" si="38"/>
        <v>-1</v>
      </c>
      <c r="M203" s="57">
        <f t="shared" si="39"/>
        <v>-0.62549968440984638</v>
      </c>
      <c r="R203" s="53"/>
      <c r="S203" s="53"/>
      <c r="T203" s="53"/>
      <c r="U203" s="53"/>
      <c r="V203" s="53"/>
    </row>
    <row r="204" spans="1:22" s="51" customFormat="1" x14ac:dyDescent="0.2">
      <c r="B204" s="66" t="s">
        <v>314</v>
      </c>
      <c r="C204" s="51" t="s">
        <v>315</v>
      </c>
      <c r="D204" s="56">
        <v>900000</v>
      </c>
      <c r="E204" s="56">
        <v>900000</v>
      </c>
      <c r="F204" s="56">
        <v>0</v>
      </c>
      <c r="G204" s="56">
        <v>0</v>
      </c>
      <c r="H204" s="56">
        <v>0</v>
      </c>
      <c r="I204" s="56">
        <f t="shared" si="35"/>
        <v>0</v>
      </c>
      <c r="J204" s="56">
        <f t="shared" si="36"/>
        <v>900000</v>
      </c>
      <c r="K204" s="57">
        <f t="shared" si="37"/>
        <v>1</v>
      </c>
      <c r="L204" s="57">
        <f t="shared" si="38"/>
        <v>-1</v>
      </c>
      <c r="M204" s="57">
        <f t="shared" si="39"/>
        <v>-1</v>
      </c>
      <c r="R204" s="53"/>
      <c r="S204" s="53"/>
      <c r="T204" s="53"/>
      <c r="U204" s="53"/>
      <c r="V204" s="53"/>
    </row>
    <row r="205" spans="1:22" s="51" customFormat="1" x14ac:dyDescent="0.2">
      <c r="A205" s="63" t="s">
        <v>362</v>
      </c>
      <c r="B205" s="74"/>
      <c r="C205" s="63"/>
      <c r="D205" s="64">
        <v>1041887.36</v>
      </c>
      <c r="E205" s="64">
        <v>1068730.3599999999</v>
      </c>
      <c r="F205" s="64">
        <v>0</v>
      </c>
      <c r="G205" s="64">
        <v>17365.62</v>
      </c>
      <c r="H205" s="64">
        <v>16302.5</v>
      </c>
      <c r="I205" s="64">
        <f t="shared" si="35"/>
        <v>33668.119999999995</v>
      </c>
      <c r="J205" s="64">
        <f t="shared" si="36"/>
        <v>1035062.2399999999</v>
      </c>
      <c r="K205" s="65">
        <f t="shared" si="37"/>
        <v>0.96849708658037936</v>
      </c>
      <c r="L205" s="65">
        <f t="shared" si="38"/>
        <v>-1</v>
      </c>
      <c r="M205" s="65">
        <f t="shared" si="39"/>
        <v>-0.97214485954556928</v>
      </c>
      <c r="R205" s="53"/>
      <c r="S205" s="53"/>
      <c r="T205" s="53"/>
      <c r="U205" s="53"/>
      <c r="V205" s="53"/>
    </row>
    <row r="206" spans="1:22" s="51" customFormat="1" x14ac:dyDescent="0.2">
      <c r="A206" s="51" t="s">
        <v>363</v>
      </c>
      <c r="B206" s="66" t="s">
        <v>212</v>
      </c>
      <c r="C206" s="51" t="s">
        <v>213</v>
      </c>
      <c r="D206" s="56">
        <v>138374.75</v>
      </c>
      <c r="E206" s="56">
        <v>138374.75</v>
      </c>
      <c r="F206" s="56">
        <v>19594.73</v>
      </c>
      <c r="G206" s="56">
        <v>90374.01999999999</v>
      </c>
      <c r="H206" s="56">
        <v>0</v>
      </c>
      <c r="I206" s="56">
        <f t="shared" si="35"/>
        <v>90374.01999999999</v>
      </c>
      <c r="J206" s="56">
        <f t="shared" si="36"/>
        <v>48000.73000000001</v>
      </c>
      <c r="K206" s="57">
        <f t="shared" si="37"/>
        <v>0.34688937107384121</v>
      </c>
      <c r="L206" s="57">
        <f t="shared" si="38"/>
        <v>-0.85839374596882745</v>
      </c>
      <c r="M206" s="57">
        <f t="shared" si="39"/>
        <v>0.11961822101627233</v>
      </c>
      <c r="R206" s="53"/>
      <c r="S206" s="53"/>
      <c r="T206" s="53"/>
      <c r="U206" s="53"/>
      <c r="V206" s="53"/>
    </row>
    <row r="207" spans="1:22" s="51" customFormat="1" x14ac:dyDescent="0.2">
      <c r="B207" s="66" t="s">
        <v>364</v>
      </c>
      <c r="C207" s="51" t="s">
        <v>365</v>
      </c>
      <c r="D207" s="56">
        <v>10418429.26</v>
      </c>
      <c r="E207" s="56">
        <v>10418429.26</v>
      </c>
      <c r="F207" s="56">
        <v>984900.08000000042</v>
      </c>
      <c r="G207" s="56">
        <v>4582044.8599999975</v>
      </c>
      <c r="H207" s="56">
        <v>0</v>
      </c>
      <c r="I207" s="56">
        <f t="shared" si="35"/>
        <v>4582044.8599999975</v>
      </c>
      <c r="J207" s="56">
        <f t="shared" si="36"/>
        <v>5836384.4000000022</v>
      </c>
      <c r="K207" s="57">
        <f t="shared" si="37"/>
        <v>0.56019811186009838</v>
      </c>
      <c r="L207" s="57">
        <f t="shared" si="38"/>
        <v>-0.90546558838947278</v>
      </c>
      <c r="M207" s="57">
        <f t="shared" si="39"/>
        <v>-0.24605390604588301</v>
      </c>
      <c r="R207" s="53"/>
      <c r="S207" s="53"/>
      <c r="T207" s="53"/>
      <c r="U207" s="53"/>
      <c r="V207" s="53"/>
    </row>
    <row r="208" spans="1:22" s="51" customFormat="1" x14ac:dyDescent="0.2">
      <c r="B208" s="66" t="s">
        <v>224</v>
      </c>
      <c r="C208" s="51" t="s">
        <v>225</v>
      </c>
      <c r="D208" s="56">
        <v>0</v>
      </c>
      <c r="E208" s="56">
        <v>0</v>
      </c>
      <c r="F208" s="56">
        <v>0</v>
      </c>
      <c r="G208" s="56">
        <v>0</v>
      </c>
      <c r="H208" s="56">
        <v>0</v>
      </c>
      <c r="I208" s="56">
        <f t="shared" si="35"/>
        <v>0</v>
      </c>
      <c r="J208" s="56">
        <f t="shared" si="36"/>
        <v>0</v>
      </c>
      <c r="K208" s="57" t="str">
        <f t="shared" si="37"/>
        <v>NA</v>
      </c>
      <c r="L208" s="57" t="str">
        <f t="shared" si="38"/>
        <v>NA</v>
      </c>
      <c r="M208" s="57" t="str">
        <f t="shared" si="39"/>
        <v>NA</v>
      </c>
      <c r="R208" s="53"/>
      <c r="S208" s="53"/>
      <c r="T208" s="53"/>
      <c r="U208" s="53"/>
      <c r="V208" s="53"/>
    </row>
    <row r="209" spans="2:22" s="51" customFormat="1" x14ac:dyDescent="0.2">
      <c r="B209" s="66" t="s">
        <v>226</v>
      </c>
      <c r="C209" s="51" t="s">
        <v>227</v>
      </c>
      <c r="D209" s="56">
        <v>357496.42</v>
      </c>
      <c r="E209" s="56">
        <v>357496.42</v>
      </c>
      <c r="F209" s="56">
        <v>0</v>
      </c>
      <c r="G209" s="56">
        <v>0</v>
      </c>
      <c r="H209" s="56">
        <v>0</v>
      </c>
      <c r="I209" s="56">
        <f t="shared" si="35"/>
        <v>0</v>
      </c>
      <c r="J209" s="56">
        <f t="shared" si="36"/>
        <v>357496.42</v>
      </c>
      <c r="K209" s="57">
        <f t="shared" si="37"/>
        <v>1</v>
      </c>
      <c r="L209" s="57">
        <f t="shared" si="38"/>
        <v>-1</v>
      </c>
      <c r="M209" s="57">
        <f t="shared" si="39"/>
        <v>-1</v>
      </c>
      <c r="R209" s="53"/>
      <c r="S209" s="53"/>
      <c r="T209" s="53"/>
      <c r="U209" s="53"/>
      <c r="V209" s="53"/>
    </row>
    <row r="210" spans="2:22" s="51" customFormat="1" x14ac:dyDescent="0.2">
      <c r="B210" s="66" t="s">
        <v>232</v>
      </c>
      <c r="C210" s="51" t="s">
        <v>233</v>
      </c>
      <c r="D210" s="56">
        <v>1728000</v>
      </c>
      <c r="E210" s="56">
        <v>1728000</v>
      </c>
      <c r="F210" s="56">
        <v>176190</v>
      </c>
      <c r="G210" s="56">
        <v>862365</v>
      </c>
      <c r="H210" s="56">
        <v>0</v>
      </c>
      <c r="I210" s="56">
        <f t="shared" si="35"/>
        <v>862365</v>
      </c>
      <c r="J210" s="56">
        <f t="shared" si="36"/>
        <v>865635</v>
      </c>
      <c r="K210" s="57">
        <f t="shared" si="37"/>
        <v>0.50094618055555551</v>
      </c>
      <c r="L210" s="57">
        <f t="shared" si="38"/>
        <v>-0.89803819444444444</v>
      </c>
      <c r="M210" s="57">
        <f t="shared" si="39"/>
        <v>-0.14447916666666666</v>
      </c>
      <c r="R210" s="53"/>
      <c r="S210" s="53"/>
      <c r="T210" s="53"/>
      <c r="U210" s="53"/>
      <c r="V210" s="53"/>
    </row>
    <row r="211" spans="2:22" s="51" customFormat="1" x14ac:dyDescent="0.2">
      <c r="B211" s="66" t="s">
        <v>234</v>
      </c>
      <c r="C211" s="51" t="s">
        <v>235</v>
      </c>
      <c r="D211" s="56">
        <v>0</v>
      </c>
      <c r="E211" s="56">
        <v>0</v>
      </c>
      <c r="F211" s="56">
        <v>773.34</v>
      </c>
      <c r="G211" s="56">
        <v>2362.9700000000003</v>
      </c>
      <c r="H211" s="56">
        <v>0</v>
      </c>
      <c r="I211" s="56">
        <f t="shared" si="35"/>
        <v>2362.9700000000003</v>
      </c>
      <c r="J211" s="56">
        <f t="shared" si="36"/>
        <v>-2362.9700000000003</v>
      </c>
      <c r="K211" s="57" t="str">
        <f t="shared" si="37"/>
        <v>NA</v>
      </c>
      <c r="L211" s="57" t="str">
        <f t="shared" si="38"/>
        <v>NA</v>
      </c>
      <c r="M211" s="57" t="str">
        <f t="shared" si="39"/>
        <v>NA</v>
      </c>
      <c r="R211" s="53"/>
      <c r="S211" s="53"/>
      <c r="T211" s="53"/>
      <c r="U211" s="53"/>
      <c r="V211" s="53"/>
    </row>
    <row r="212" spans="2:22" s="51" customFormat="1" x14ac:dyDescent="0.2">
      <c r="B212" s="66" t="s">
        <v>236</v>
      </c>
      <c r="C212" s="51" t="s">
        <v>237</v>
      </c>
      <c r="D212" s="56">
        <v>2178683.2000000058</v>
      </c>
      <c r="E212" s="56">
        <v>2178683.2000000058</v>
      </c>
      <c r="F212" s="56">
        <v>173041.42000000007</v>
      </c>
      <c r="G212" s="56">
        <v>880494.9600000002</v>
      </c>
      <c r="H212" s="56">
        <v>0</v>
      </c>
      <c r="I212" s="56">
        <f t="shared" si="35"/>
        <v>880494.9600000002</v>
      </c>
      <c r="J212" s="56">
        <f t="shared" si="36"/>
        <v>1298188.2400000056</v>
      </c>
      <c r="K212" s="57">
        <f t="shared" si="37"/>
        <v>0.59585911343145348</v>
      </c>
      <c r="L212" s="57">
        <f t="shared" si="38"/>
        <v>-0.92057522635691147</v>
      </c>
      <c r="M212" s="57">
        <f t="shared" si="39"/>
        <v>-0.30718705159677745</v>
      </c>
      <c r="R212" s="53"/>
      <c r="S212" s="53"/>
      <c r="T212" s="53"/>
      <c r="U212" s="53"/>
      <c r="V212" s="53"/>
    </row>
    <row r="213" spans="2:22" s="51" customFormat="1" x14ac:dyDescent="0.2">
      <c r="B213" s="66" t="s">
        <v>238</v>
      </c>
      <c r="C213" s="51" t="s">
        <v>239</v>
      </c>
      <c r="D213" s="56">
        <v>937.5</v>
      </c>
      <c r="E213" s="56">
        <v>937.5</v>
      </c>
      <c r="F213" s="56">
        <v>0</v>
      </c>
      <c r="G213" s="56">
        <v>0</v>
      </c>
      <c r="H213" s="56">
        <v>0</v>
      </c>
      <c r="I213" s="56">
        <f t="shared" si="35"/>
        <v>0</v>
      </c>
      <c r="J213" s="56">
        <f t="shared" si="36"/>
        <v>937.5</v>
      </c>
      <c r="K213" s="57">
        <f t="shared" si="37"/>
        <v>1</v>
      </c>
      <c r="L213" s="57">
        <f t="shared" si="38"/>
        <v>-1</v>
      </c>
      <c r="M213" s="57">
        <f t="shared" si="39"/>
        <v>-1</v>
      </c>
      <c r="R213" s="53"/>
      <c r="S213" s="53"/>
      <c r="T213" s="53"/>
      <c r="U213" s="53"/>
      <c r="V213" s="53"/>
    </row>
    <row r="214" spans="2:22" s="51" customFormat="1" x14ac:dyDescent="0.2">
      <c r="B214" s="66" t="s">
        <v>250</v>
      </c>
      <c r="C214" s="51" t="s">
        <v>251</v>
      </c>
      <c r="D214" s="56">
        <v>289212.74000000051</v>
      </c>
      <c r="E214" s="56">
        <v>289212.74000000051</v>
      </c>
      <c r="F214" s="56">
        <v>38894.750000000022</v>
      </c>
      <c r="G214" s="56">
        <v>191081.37999999995</v>
      </c>
      <c r="H214" s="56">
        <v>0</v>
      </c>
      <c r="I214" s="56">
        <f t="shared" si="35"/>
        <v>191081.37999999995</v>
      </c>
      <c r="J214" s="56">
        <f t="shared" si="36"/>
        <v>98131.360000000568</v>
      </c>
      <c r="K214" s="57">
        <f t="shared" si="37"/>
        <v>0.33930510806681752</v>
      </c>
      <c r="L214" s="57">
        <f t="shared" si="38"/>
        <v>-0.86551508761336049</v>
      </c>
      <c r="M214" s="57">
        <f t="shared" si="39"/>
        <v>0.1326198147425986</v>
      </c>
      <c r="R214" s="53"/>
      <c r="S214" s="53"/>
      <c r="T214" s="53"/>
      <c r="U214" s="53"/>
      <c r="V214" s="53"/>
    </row>
    <row r="215" spans="2:22" s="51" customFormat="1" x14ac:dyDescent="0.2">
      <c r="B215" s="66" t="s">
        <v>252</v>
      </c>
      <c r="C215" s="51" t="s">
        <v>253</v>
      </c>
      <c r="D215" s="56">
        <v>353426.4</v>
      </c>
      <c r="E215" s="56">
        <v>325147.40000000002</v>
      </c>
      <c r="F215" s="56">
        <v>16217</v>
      </c>
      <c r="G215" s="56">
        <v>212664.36</v>
      </c>
      <c r="H215" s="56">
        <v>23783</v>
      </c>
      <c r="I215" s="56">
        <f t="shared" si="35"/>
        <v>236447.35999999999</v>
      </c>
      <c r="J215" s="56">
        <f t="shared" si="36"/>
        <v>88700.040000000037</v>
      </c>
      <c r="K215" s="57">
        <f t="shared" si="37"/>
        <v>0.27279947494582468</v>
      </c>
      <c r="L215" s="57">
        <f t="shared" si="38"/>
        <v>-0.95012415907370007</v>
      </c>
      <c r="M215" s="57">
        <f t="shared" si="39"/>
        <v>0.12123755037165986</v>
      </c>
      <c r="R215" s="53"/>
      <c r="S215" s="53"/>
      <c r="T215" s="53"/>
      <c r="U215" s="53"/>
      <c r="V215" s="53"/>
    </row>
    <row r="216" spans="2:22" s="51" customFormat="1" x14ac:dyDescent="0.2">
      <c r="B216" s="66" t="s">
        <v>266</v>
      </c>
      <c r="C216" s="51" t="s">
        <v>267</v>
      </c>
      <c r="D216" s="56">
        <v>540</v>
      </c>
      <c r="E216" s="56">
        <v>100</v>
      </c>
      <c r="F216" s="56">
        <v>0</v>
      </c>
      <c r="G216" s="56">
        <v>77.2</v>
      </c>
      <c r="H216" s="56">
        <v>0</v>
      </c>
      <c r="I216" s="56">
        <f t="shared" si="35"/>
        <v>77.2</v>
      </c>
      <c r="J216" s="56">
        <f t="shared" si="36"/>
        <v>22.799999999999997</v>
      </c>
      <c r="K216" s="57">
        <f t="shared" si="37"/>
        <v>0.22799999999999998</v>
      </c>
      <c r="L216" s="57">
        <f t="shared" si="38"/>
        <v>-1</v>
      </c>
      <c r="M216" s="57">
        <f t="shared" si="39"/>
        <v>0.3234285714285714</v>
      </c>
      <c r="R216" s="53"/>
      <c r="S216" s="53"/>
      <c r="T216" s="53"/>
      <c r="U216" s="53"/>
      <c r="V216" s="53"/>
    </row>
    <row r="217" spans="2:22" s="51" customFormat="1" x14ac:dyDescent="0.2">
      <c r="B217" s="66" t="s">
        <v>268</v>
      </c>
      <c r="C217" s="51" t="s">
        <v>269</v>
      </c>
      <c r="D217" s="56">
        <v>0</v>
      </c>
      <c r="E217" s="56">
        <v>223365.85</v>
      </c>
      <c r="F217" s="56">
        <v>14983.57</v>
      </c>
      <c r="G217" s="56">
        <v>159376.60999999999</v>
      </c>
      <c r="H217" s="56">
        <v>1903.85</v>
      </c>
      <c r="I217" s="56">
        <f t="shared" si="30"/>
        <v>161280.46</v>
      </c>
      <c r="J217" s="56">
        <f t="shared" si="31"/>
        <v>62085.390000000014</v>
      </c>
      <c r="K217" s="57">
        <f t="shared" si="32"/>
        <v>0.27795381433643512</v>
      </c>
      <c r="L217" s="57">
        <f t="shared" si="33"/>
        <v>-0.93291915483051679</v>
      </c>
      <c r="M217" s="57">
        <f t="shared" si="34"/>
        <v>0.22318181456245731</v>
      </c>
      <c r="R217" s="53"/>
      <c r="S217" s="53"/>
      <c r="T217" s="53"/>
      <c r="U217" s="53"/>
      <c r="V217" s="53"/>
    </row>
    <row r="218" spans="2:22" s="51" customFormat="1" x14ac:dyDescent="0.2">
      <c r="B218" s="66" t="s">
        <v>274</v>
      </c>
      <c r="C218" s="51" t="s">
        <v>275</v>
      </c>
      <c r="D218" s="56">
        <v>12024.9</v>
      </c>
      <c r="E218" s="56">
        <v>12024.9</v>
      </c>
      <c r="F218" s="56">
        <v>95.63</v>
      </c>
      <c r="G218" s="56">
        <v>2645.54</v>
      </c>
      <c r="H218" s="56">
        <v>0</v>
      </c>
      <c r="I218" s="56">
        <f t="shared" si="30"/>
        <v>2645.54</v>
      </c>
      <c r="J218" s="56">
        <f t="shared" si="31"/>
        <v>9379.36</v>
      </c>
      <c r="K218" s="57">
        <f t="shared" si="32"/>
        <v>0.77999484403196706</v>
      </c>
      <c r="L218" s="57">
        <f t="shared" si="33"/>
        <v>-0.99204733511297394</v>
      </c>
      <c r="M218" s="57">
        <f t="shared" si="34"/>
        <v>-0.62284830405480052</v>
      </c>
      <c r="R218" s="53"/>
      <c r="S218" s="53"/>
      <c r="T218" s="53"/>
      <c r="U218" s="53"/>
      <c r="V218" s="53"/>
    </row>
    <row r="219" spans="2:22" s="51" customFormat="1" x14ac:dyDescent="0.2">
      <c r="B219" s="66" t="s">
        <v>282</v>
      </c>
      <c r="C219" s="51" t="s">
        <v>283</v>
      </c>
      <c r="D219" s="56">
        <v>1182926</v>
      </c>
      <c r="E219" s="56">
        <v>466147.5</v>
      </c>
      <c r="F219" s="56">
        <v>27274.780000000002</v>
      </c>
      <c r="G219" s="56">
        <v>147941.64999999997</v>
      </c>
      <c r="H219" s="56">
        <v>11129.46</v>
      </c>
      <c r="I219" s="56">
        <f t="shared" si="30"/>
        <v>159071.10999999996</v>
      </c>
      <c r="J219" s="56">
        <f t="shared" si="31"/>
        <v>307076.39</v>
      </c>
      <c r="K219" s="57">
        <f t="shared" si="32"/>
        <v>0.65875369920465088</v>
      </c>
      <c r="L219" s="57">
        <f t="shared" si="33"/>
        <v>-0.94148894931325378</v>
      </c>
      <c r="M219" s="57">
        <f t="shared" si="34"/>
        <v>-0.4559356059125983</v>
      </c>
      <c r="R219" s="53"/>
      <c r="S219" s="53"/>
      <c r="T219" s="53"/>
      <c r="U219" s="53"/>
      <c r="V219" s="53"/>
    </row>
    <row r="220" spans="2:22" s="51" customFormat="1" x14ac:dyDescent="0.2">
      <c r="B220" s="66" t="s">
        <v>286</v>
      </c>
      <c r="C220" s="51" t="s">
        <v>287</v>
      </c>
      <c r="D220" s="56">
        <v>0</v>
      </c>
      <c r="E220" s="56">
        <v>15873.01</v>
      </c>
      <c r="F220" s="56">
        <v>5104.6299999999992</v>
      </c>
      <c r="G220" s="56">
        <v>8786.2599999999984</v>
      </c>
      <c r="H220" s="56">
        <v>260.5</v>
      </c>
      <c r="I220" s="56">
        <f t="shared" si="30"/>
        <v>9046.7599999999984</v>
      </c>
      <c r="J220" s="56">
        <f t="shared" si="31"/>
        <v>6826.2500000000018</v>
      </c>
      <c r="K220" s="57">
        <f t="shared" si="32"/>
        <v>0.43005390911994651</v>
      </c>
      <c r="L220" s="57">
        <f t="shared" si="33"/>
        <v>-0.67840819101103078</v>
      </c>
      <c r="M220" s="57">
        <f t="shared" si="34"/>
        <v>-5.1083568900920605E-2</v>
      </c>
      <c r="R220" s="53"/>
      <c r="S220" s="53"/>
      <c r="T220" s="53"/>
      <c r="U220" s="53"/>
      <c r="V220" s="53"/>
    </row>
    <row r="221" spans="2:22" s="51" customFormat="1" x14ac:dyDescent="0.2">
      <c r="B221" s="66" t="s">
        <v>290</v>
      </c>
      <c r="C221" s="51" t="s">
        <v>291</v>
      </c>
      <c r="D221" s="56">
        <v>4050</v>
      </c>
      <c r="E221" s="56">
        <v>24755.22</v>
      </c>
      <c r="F221" s="56">
        <v>2649.05</v>
      </c>
      <c r="G221" s="56">
        <v>12541.16</v>
      </c>
      <c r="H221" s="56">
        <v>5454.9699999999993</v>
      </c>
      <c r="I221" s="56">
        <f t="shared" si="30"/>
        <v>17996.129999999997</v>
      </c>
      <c r="J221" s="56">
        <f t="shared" si="31"/>
        <v>6759.0900000000038</v>
      </c>
      <c r="K221" s="57">
        <f t="shared" si="32"/>
        <v>0.27303695947763756</v>
      </c>
      <c r="L221" s="57">
        <f t="shared" si="33"/>
        <v>-0.89299024609759081</v>
      </c>
      <c r="M221" s="57">
        <f t="shared" si="34"/>
        <v>-0.13153139303260369</v>
      </c>
      <c r="R221" s="53"/>
      <c r="S221" s="53"/>
      <c r="T221" s="53"/>
      <c r="U221" s="53"/>
      <c r="V221" s="53"/>
    </row>
    <row r="222" spans="2:22" s="51" customFormat="1" x14ac:dyDescent="0.2">
      <c r="B222" s="66" t="s">
        <v>294</v>
      </c>
      <c r="C222" s="51" t="s">
        <v>295</v>
      </c>
      <c r="D222" s="56">
        <v>0</v>
      </c>
      <c r="E222" s="56">
        <v>19472.29</v>
      </c>
      <c r="F222" s="56">
        <v>3195.98</v>
      </c>
      <c r="G222" s="56">
        <v>9777.14</v>
      </c>
      <c r="H222" s="56">
        <v>6246.29</v>
      </c>
      <c r="I222" s="56">
        <f t="shared" si="30"/>
        <v>16023.43</v>
      </c>
      <c r="J222" s="56">
        <f t="shared" si="31"/>
        <v>3448.8600000000006</v>
      </c>
      <c r="K222" s="57">
        <f t="shared" si="32"/>
        <v>0.17711630219147315</v>
      </c>
      <c r="L222" s="57">
        <f t="shared" si="33"/>
        <v>-0.83587035731287895</v>
      </c>
      <c r="M222" s="57">
        <f t="shared" si="34"/>
        <v>-0.13924805821136452</v>
      </c>
      <c r="R222" s="53"/>
      <c r="S222" s="53"/>
      <c r="T222" s="53"/>
      <c r="U222" s="53"/>
      <c r="V222" s="53"/>
    </row>
    <row r="223" spans="2:22" s="51" customFormat="1" x14ac:dyDescent="0.2">
      <c r="B223" s="66" t="s">
        <v>298</v>
      </c>
      <c r="C223" s="51" t="s">
        <v>299</v>
      </c>
      <c r="D223" s="56">
        <v>0</v>
      </c>
      <c r="E223" s="56">
        <v>1663</v>
      </c>
      <c r="F223" s="56">
        <v>0</v>
      </c>
      <c r="G223" s="56">
        <v>1339.2</v>
      </c>
      <c r="H223" s="56">
        <v>0</v>
      </c>
      <c r="I223" s="56">
        <f t="shared" si="30"/>
        <v>1339.2</v>
      </c>
      <c r="J223" s="56">
        <f t="shared" si="31"/>
        <v>323.79999999999995</v>
      </c>
      <c r="K223" s="57">
        <f t="shared" si="32"/>
        <v>0.19470835838845457</v>
      </c>
      <c r="L223" s="57">
        <f t="shared" si="33"/>
        <v>-1</v>
      </c>
      <c r="M223" s="57">
        <f t="shared" si="34"/>
        <v>0.38049995704836354</v>
      </c>
      <c r="R223" s="53"/>
      <c r="S223" s="53"/>
      <c r="T223" s="53"/>
      <c r="U223" s="53"/>
      <c r="V223" s="53"/>
    </row>
    <row r="224" spans="2:22" s="51" customFormat="1" x14ac:dyDescent="0.2">
      <c r="B224" s="66" t="s">
        <v>302</v>
      </c>
      <c r="C224" s="51" t="s">
        <v>303</v>
      </c>
      <c r="D224" s="56">
        <v>100585.8</v>
      </c>
      <c r="E224" s="56">
        <v>635986.3600000001</v>
      </c>
      <c r="F224" s="56">
        <v>52493.750000000007</v>
      </c>
      <c r="G224" s="56">
        <v>300952.8899999999</v>
      </c>
      <c r="H224" s="56">
        <v>37839.740000000013</v>
      </c>
      <c r="I224" s="56">
        <f t="shared" si="30"/>
        <v>338792.62999999989</v>
      </c>
      <c r="J224" s="56">
        <f t="shared" si="31"/>
        <v>297193.73000000021</v>
      </c>
      <c r="K224" s="57">
        <f t="shared" si="32"/>
        <v>0.46729576087134977</v>
      </c>
      <c r="L224" s="57">
        <f t="shared" si="33"/>
        <v>-0.91746088705424433</v>
      </c>
      <c r="M224" s="57">
        <f t="shared" si="34"/>
        <v>-0.18878882874154762</v>
      </c>
      <c r="R224" s="53"/>
      <c r="S224" s="53"/>
      <c r="T224" s="53"/>
      <c r="U224" s="53"/>
      <c r="V224" s="53"/>
    </row>
    <row r="225" spans="1:22" s="51" customFormat="1" x14ac:dyDescent="0.2">
      <c r="B225" s="66" t="s">
        <v>308</v>
      </c>
      <c r="C225" s="51" t="s">
        <v>309</v>
      </c>
      <c r="D225" s="56">
        <v>39600</v>
      </c>
      <c r="E225" s="56">
        <v>855</v>
      </c>
      <c r="F225" s="56">
        <v>0</v>
      </c>
      <c r="G225" s="56">
        <v>0</v>
      </c>
      <c r="H225" s="56">
        <v>0</v>
      </c>
      <c r="I225" s="56">
        <f t="shared" si="30"/>
        <v>0</v>
      </c>
      <c r="J225" s="56">
        <f t="shared" si="31"/>
        <v>855</v>
      </c>
      <c r="K225" s="57">
        <f t="shared" si="32"/>
        <v>1</v>
      </c>
      <c r="L225" s="57">
        <f t="shared" si="33"/>
        <v>-1</v>
      </c>
      <c r="M225" s="57">
        <f t="shared" si="34"/>
        <v>-1</v>
      </c>
      <c r="R225" s="53"/>
      <c r="S225" s="53"/>
      <c r="T225" s="53"/>
      <c r="U225" s="53"/>
      <c r="V225" s="53"/>
    </row>
    <row r="226" spans="1:22" s="51" customFormat="1" x14ac:dyDescent="0.2">
      <c r="B226" s="66" t="s">
        <v>312</v>
      </c>
      <c r="C226" s="51" t="s">
        <v>313</v>
      </c>
      <c r="D226" s="56">
        <v>1980</v>
      </c>
      <c r="E226" s="56">
        <v>1980</v>
      </c>
      <c r="F226" s="56">
        <v>0</v>
      </c>
      <c r="G226" s="56">
        <v>0</v>
      </c>
      <c r="H226" s="56">
        <v>0</v>
      </c>
      <c r="I226" s="56">
        <f t="shared" si="30"/>
        <v>0</v>
      </c>
      <c r="J226" s="56">
        <f t="shared" si="31"/>
        <v>1980</v>
      </c>
      <c r="K226" s="57">
        <f t="shared" si="32"/>
        <v>1</v>
      </c>
      <c r="L226" s="57">
        <f t="shared" si="33"/>
        <v>-1</v>
      </c>
      <c r="M226" s="57">
        <f t="shared" si="34"/>
        <v>-1</v>
      </c>
      <c r="R226" s="53"/>
      <c r="S226" s="53"/>
      <c r="T226" s="53"/>
      <c r="U226" s="53"/>
      <c r="V226" s="53"/>
    </row>
    <row r="227" spans="1:22" s="51" customFormat="1" x14ac:dyDescent="0.2">
      <c r="A227" s="63" t="s">
        <v>366</v>
      </c>
      <c r="B227" s="74"/>
      <c r="C227" s="63"/>
      <c r="D227" s="64">
        <v>16806266.970000006</v>
      </c>
      <c r="E227" s="64">
        <v>16838504.400000006</v>
      </c>
      <c r="F227" s="64">
        <v>1515408.7100000007</v>
      </c>
      <c r="G227" s="64">
        <v>7464825.1999999974</v>
      </c>
      <c r="H227" s="64">
        <v>86617.810000000012</v>
      </c>
      <c r="I227" s="64">
        <f t="shared" si="30"/>
        <v>7551443.009999997</v>
      </c>
      <c r="J227" s="64">
        <f t="shared" si="31"/>
        <v>9287061.390000008</v>
      </c>
      <c r="K227" s="65">
        <f t="shared" si="32"/>
        <v>0.55153718937175944</v>
      </c>
      <c r="L227" s="65">
        <f t="shared" si="33"/>
        <v>-0.91000336645100144</v>
      </c>
      <c r="M227" s="65">
        <f t="shared" si="34"/>
        <v>-0.24002495138463767</v>
      </c>
      <c r="R227" s="53"/>
      <c r="S227" s="53"/>
      <c r="T227" s="53"/>
      <c r="U227" s="53"/>
      <c r="V227" s="53"/>
    </row>
    <row r="228" spans="1:22" s="51" customFormat="1" x14ac:dyDescent="0.2">
      <c r="A228" s="51" t="s">
        <v>367</v>
      </c>
      <c r="B228" s="66" t="s">
        <v>368</v>
      </c>
      <c r="C228" s="51" t="s">
        <v>369</v>
      </c>
      <c r="D228" s="56">
        <v>132480</v>
      </c>
      <c r="E228" s="56">
        <v>113480</v>
      </c>
      <c r="F228" s="56">
        <v>20475</v>
      </c>
      <c r="G228" s="56">
        <v>102375</v>
      </c>
      <c r="H228" s="56">
        <v>0</v>
      </c>
      <c r="I228" s="56">
        <f t="shared" si="30"/>
        <v>102375</v>
      </c>
      <c r="J228" s="56">
        <f t="shared" si="31"/>
        <v>11105</v>
      </c>
      <c r="K228" s="57">
        <f t="shared" si="32"/>
        <v>9.7858653507225946E-2</v>
      </c>
      <c r="L228" s="57">
        <f t="shared" si="33"/>
        <v>-0.81957173070144518</v>
      </c>
      <c r="M228" s="57">
        <f t="shared" si="34"/>
        <v>0.54652802255904143</v>
      </c>
      <c r="R228" s="53"/>
      <c r="S228" s="53"/>
      <c r="T228" s="53"/>
      <c r="U228" s="53"/>
      <c r="V228" s="53"/>
    </row>
    <row r="229" spans="1:22" s="51" customFormat="1" x14ac:dyDescent="0.2">
      <c r="B229" s="66" t="s">
        <v>199</v>
      </c>
      <c r="C229" s="51" t="s">
        <v>198</v>
      </c>
      <c r="D229" s="56">
        <v>0</v>
      </c>
      <c r="E229" s="56">
        <v>0</v>
      </c>
      <c r="F229" s="56">
        <v>0</v>
      </c>
      <c r="G229" s="56">
        <v>0</v>
      </c>
      <c r="H229" s="56">
        <v>0</v>
      </c>
      <c r="I229" s="56">
        <f t="shared" si="30"/>
        <v>0</v>
      </c>
      <c r="J229" s="56">
        <f t="shared" si="31"/>
        <v>0</v>
      </c>
      <c r="K229" s="57" t="str">
        <f t="shared" si="32"/>
        <v>NA</v>
      </c>
      <c r="L229" s="57" t="str">
        <f t="shared" si="33"/>
        <v>NA</v>
      </c>
      <c r="M229" s="57" t="str">
        <f t="shared" si="34"/>
        <v>NA</v>
      </c>
      <c r="R229" s="53"/>
      <c r="S229" s="53"/>
      <c r="T229" s="53"/>
      <c r="U229" s="53"/>
      <c r="V229" s="53"/>
    </row>
    <row r="230" spans="1:22" s="51" customFormat="1" x14ac:dyDescent="0.2">
      <c r="B230" s="66" t="s">
        <v>370</v>
      </c>
      <c r="C230" s="51" t="s">
        <v>371</v>
      </c>
      <c r="D230" s="56">
        <v>344500</v>
      </c>
      <c r="E230" s="56">
        <v>344500</v>
      </c>
      <c r="F230" s="56">
        <v>40625.01</v>
      </c>
      <c r="G230" s="56">
        <v>246712.19</v>
      </c>
      <c r="H230" s="56">
        <v>0</v>
      </c>
      <c r="I230" s="56">
        <f t="shared" ref="I230:I515" si="40">SUM(G230:H230)</f>
        <v>246712.19</v>
      </c>
      <c r="J230" s="56">
        <f t="shared" ref="J230:J515" si="41">E230-I230</f>
        <v>97787.81</v>
      </c>
      <c r="K230" s="57">
        <f t="shared" ref="K230:K515" si="42">IF(E230=0,"NA",J230/E230)</f>
        <v>0.28385431059506533</v>
      </c>
      <c r="L230" s="57">
        <f t="shared" ref="L230:L515" si="43">IF(E230=0,"NA",(  ( F230 - (E230/$L$6)) / (E230/$L$6)))</f>
        <v>-0.88207544267053695</v>
      </c>
      <c r="M230" s="57">
        <f t="shared" ref="M230:M515" si="44">IF(E230=0,"NA",(  ( G230 - ($M$6*(E230/12))) / ($M$6*(E230/12))))</f>
        <v>0.22767832469417387</v>
      </c>
      <c r="R230" s="53"/>
      <c r="S230" s="53"/>
      <c r="T230" s="53"/>
      <c r="U230" s="53"/>
      <c r="V230" s="53"/>
    </row>
    <row r="231" spans="1:22" s="51" customFormat="1" x14ac:dyDescent="0.2">
      <c r="B231" s="66" t="s">
        <v>348</v>
      </c>
      <c r="C231" s="51" t="s">
        <v>349</v>
      </c>
      <c r="D231" s="56">
        <v>2340519.29</v>
      </c>
      <c r="E231" s="56">
        <v>2340519.29</v>
      </c>
      <c r="F231" s="56">
        <v>659320.31999999995</v>
      </c>
      <c r="G231" s="56">
        <v>2492327.33</v>
      </c>
      <c r="H231" s="56">
        <v>0</v>
      </c>
      <c r="I231" s="56">
        <f t="shared" si="40"/>
        <v>2492327.33</v>
      </c>
      <c r="J231" s="56">
        <f t="shared" si="41"/>
        <v>-151808.04000000004</v>
      </c>
      <c r="K231" s="57">
        <f t="shared" si="42"/>
        <v>-6.4860836929910556E-2</v>
      </c>
      <c r="L231" s="57">
        <f t="shared" si="43"/>
        <v>-0.71830169363825247</v>
      </c>
      <c r="M231" s="57">
        <f t="shared" si="44"/>
        <v>0.82547572045127526</v>
      </c>
      <c r="R231" s="53"/>
      <c r="S231" s="53"/>
      <c r="T231" s="53"/>
      <c r="U231" s="53"/>
      <c r="V231" s="53"/>
    </row>
    <row r="232" spans="1:22" s="51" customFormat="1" x14ac:dyDescent="0.2">
      <c r="B232" s="66" t="s">
        <v>212</v>
      </c>
      <c r="C232" s="51" t="s">
        <v>213</v>
      </c>
      <c r="D232" s="56">
        <v>8372762.1499999939</v>
      </c>
      <c r="E232" s="56">
        <v>8438278.729999993</v>
      </c>
      <c r="F232" s="56">
        <v>1111406.9400000002</v>
      </c>
      <c r="G232" s="56">
        <v>4977168.1499999994</v>
      </c>
      <c r="H232" s="56">
        <v>0</v>
      </c>
      <c r="I232" s="56">
        <f t="shared" si="40"/>
        <v>4977168.1499999994</v>
      </c>
      <c r="J232" s="56">
        <f t="shared" si="41"/>
        <v>3461110.5799999936</v>
      </c>
      <c r="K232" s="57">
        <f t="shared" si="42"/>
        <v>0.41016784236990905</v>
      </c>
      <c r="L232" s="57">
        <f t="shared" si="43"/>
        <v>-0.86828985204663878</v>
      </c>
      <c r="M232" s="57">
        <f t="shared" si="44"/>
        <v>1.1140841651584465E-2</v>
      </c>
      <c r="R232" s="53"/>
      <c r="S232" s="53"/>
      <c r="T232" s="53"/>
      <c r="U232" s="53"/>
      <c r="V232" s="53"/>
    </row>
    <row r="233" spans="1:22" s="51" customFormat="1" x14ac:dyDescent="0.2">
      <c r="B233" s="66" t="s">
        <v>224</v>
      </c>
      <c r="C233" s="51" t="s">
        <v>225</v>
      </c>
      <c r="D233" s="56">
        <v>2060027.36</v>
      </c>
      <c r="E233" s="56">
        <v>2060027.36</v>
      </c>
      <c r="F233" s="56">
        <v>85695.23</v>
      </c>
      <c r="G233" s="56">
        <v>499598.39</v>
      </c>
      <c r="H233" s="56">
        <v>0</v>
      </c>
      <c r="I233" s="56">
        <f t="shared" si="40"/>
        <v>499598.39</v>
      </c>
      <c r="J233" s="56">
        <f t="shared" si="41"/>
        <v>1560428.9700000002</v>
      </c>
      <c r="K233" s="57">
        <f t="shared" si="42"/>
        <v>0.75747973075464403</v>
      </c>
      <c r="L233" s="57">
        <f t="shared" si="43"/>
        <v>-0.95840092628672657</v>
      </c>
      <c r="M233" s="57">
        <f t="shared" si="44"/>
        <v>-0.58425096700796109</v>
      </c>
      <c r="R233" s="53"/>
      <c r="S233" s="53"/>
      <c r="T233" s="53"/>
      <c r="U233" s="53"/>
      <c r="V233" s="53"/>
    </row>
    <row r="234" spans="1:22" s="51" customFormat="1" x14ac:dyDescent="0.2">
      <c r="B234" s="66" t="s">
        <v>330</v>
      </c>
      <c r="C234" s="51" t="s">
        <v>331</v>
      </c>
      <c r="D234" s="56">
        <v>3533658.7600000002</v>
      </c>
      <c r="E234" s="56">
        <v>3872548.3900000006</v>
      </c>
      <c r="F234" s="56">
        <v>57067.57</v>
      </c>
      <c r="G234" s="56">
        <v>395440.74</v>
      </c>
      <c r="H234" s="56">
        <v>0</v>
      </c>
      <c r="I234" s="56">
        <f t="shared" si="40"/>
        <v>395440.74</v>
      </c>
      <c r="J234" s="56">
        <f t="shared" si="41"/>
        <v>3477107.6500000004</v>
      </c>
      <c r="K234" s="57">
        <f t="shared" si="42"/>
        <v>0.89788617205632903</v>
      </c>
      <c r="L234" s="57">
        <f t="shared" si="43"/>
        <v>-0.98526356180664798</v>
      </c>
      <c r="M234" s="57">
        <f t="shared" si="44"/>
        <v>-0.82494772352513557</v>
      </c>
      <c r="R234" s="53"/>
      <c r="S234" s="53"/>
      <c r="T234" s="53"/>
      <c r="U234" s="53"/>
      <c r="V234" s="53"/>
    </row>
    <row r="235" spans="1:22" s="51" customFormat="1" x14ac:dyDescent="0.2">
      <c r="B235" s="66" t="s">
        <v>226</v>
      </c>
      <c r="C235" s="51" t="s">
        <v>227</v>
      </c>
      <c r="D235" s="56">
        <v>338000.92</v>
      </c>
      <c r="E235" s="56">
        <v>338000.92</v>
      </c>
      <c r="F235" s="56">
        <v>9430</v>
      </c>
      <c r="G235" s="56">
        <v>65809.2</v>
      </c>
      <c r="H235" s="56">
        <v>0</v>
      </c>
      <c r="I235" s="56">
        <f t="shared" si="40"/>
        <v>65809.2</v>
      </c>
      <c r="J235" s="56">
        <f t="shared" si="41"/>
        <v>272191.71999999997</v>
      </c>
      <c r="K235" s="57">
        <f t="shared" si="42"/>
        <v>0.80529875480812296</v>
      </c>
      <c r="L235" s="57">
        <f t="shared" si="43"/>
        <v>-0.97210066765498748</v>
      </c>
      <c r="M235" s="57">
        <f t="shared" si="44"/>
        <v>-0.66622643681392502</v>
      </c>
      <c r="R235" s="53"/>
      <c r="S235" s="53"/>
      <c r="T235" s="53"/>
      <c r="U235" s="53"/>
      <c r="V235" s="53"/>
    </row>
    <row r="236" spans="1:22" s="51" customFormat="1" x14ac:dyDescent="0.2">
      <c r="B236" s="66" t="s">
        <v>228</v>
      </c>
      <c r="C236" s="51" t="s">
        <v>229</v>
      </c>
      <c r="D236" s="56">
        <v>0</v>
      </c>
      <c r="E236" s="56">
        <v>10000</v>
      </c>
      <c r="F236" s="56">
        <v>0</v>
      </c>
      <c r="G236" s="56">
        <v>0</v>
      </c>
      <c r="H236" s="56">
        <v>0</v>
      </c>
      <c r="I236" s="56">
        <f t="shared" si="40"/>
        <v>0</v>
      </c>
      <c r="J236" s="56">
        <f t="shared" si="41"/>
        <v>10000</v>
      </c>
      <c r="K236" s="57">
        <f t="shared" si="42"/>
        <v>1</v>
      </c>
      <c r="L236" s="57">
        <f t="shared" si="43"/>
        <v>-1</v>
      </c>
      <c r="M236" s="57">
        <f t="shared" si="44"/>
        <v>-1</v>
      </c>
      <c r="R236" s="53"/>
      <c r="S236" s="53"/>
      <c r="T236" s="53"/>
      <c r="U236" s="53"/>
      <c r="V236" s="53"/>
    </row>
    <row r="237" spans="1:22" s="51" customFormat="1" x14ac:dyDescent="0.2">
      <c r="B237" s="66" t="s">
        <v>232</v>
      </c>
      <c r="C237" s="51" t="s">
        <v>233</v>
      </c>
      <c r="D237" s="56">
        <v>3925125</v>
      </c>
      <c r="E237" s="56">
        <v>3925125</v>
      </c>
      <c r="F237" s="56">
        <v>245319.87000000002</v>
      </c>
      <c r="G237" s="56">
        <v>1200356.98</v>
      </c>
      <c r="H237" s="56">
        <v>0</v>
      </c>
      <c r="I237" s="56">
        <f t="shared" si="40"/>
        <v>1200356.98</v>
      </c>
      <c r="J237" s="56">
        <f t="shared" si="41"/>
        <v>2724768.02</v>
      </c>
      <c r="K237" s="57">
        <f t="shared" si="42"/>
        <v>0.69418630489474853</v>
      </c>
      <c r="L237" s="57">
        <f t="shared" si="43"/>
        <v>-0.93750011273526312</v>
      </c>
      <c r="M237" s="57">
        <f t="shared" si="44"/>
        <v>-0.4757479512481404</v>
      </c>
      <c r="R237" s="53"/>
      <c r="S237" s="53"/>
      <c r="T237" s="53"/>
      <c r="U237" s="53"/>
      <c r="V237" s="53"/>
    </row>
    <row r="238" spans="1:22" s="51" customFormat="1" x14ac:dyDescent="0.2">
      <c r="B238" s="66" t="s">
        <v>234</v>
      </c>
      <c r="C238" s="51" t="s">
        <v>235</v>
      </c>
      <c r="D238" s="56">
        <v>0</v>
      </c>
      <c r="E238" s="56">
        <v>0</v>
      </c>
      <c r="F238" s="56">
        <v>21870.259999999995</v>
      </c>
      <c r="G238" s="56">
        <v>59418.89999999998</v>
      </c>
      <c r="H238" s="56">
        <v>0</v>
      </c>
      <c r="I238" s="56">
        <f t="shared" si="40"/>
        <v>59418.89999999998</v>
      </c>
      <c r="J238" s="56">
        <f t="shared" si="41"/>
        <v>-59418.89999999998</v>
      </c>
      <c r="K238" s="57" t="str">
        <f t="shared" si="42"/>
        <v>NA</v>
      </c>
      <c r="L238" s="57" t="str">
        <f t="shared" si="43"/>
        <v>NA</v>
      </c>
      <c r="M238" s="57" t="str">
        <f t="shared" si="44"/>
        <v>NA</v>
      </c>
      <c r="R238" s="53"/>
      <c r="S238" s="53"/>
      <c r="T238" s="53"/>
      <c r="U238" s="53"/>
      <c r="V238" s="53"/>
    </row>
    <row r="239" spans="1:22" s="51" customFormat="1" x14ac:dyDescent="0.2">
      <c r="B239" s="66" t="s">
        <v>236</v>
      </c>
      <c r="C239" s="51" t="s">
        <v>237</v>
      </c>
      <c r="D239" s="56">
        <v>3410456.6999999997</v>
      </c>
      <c r="E239" s="56">
        <v>3404456.6999999997</v>
      </c>
      <c r="F239" s="56">
        <v>336661.95999999996</v>
      </c>
      <c r="G239" s="56">
        <v>1627313.3499999999</v>
      </c>
      <c r="H239" s="56">
        <v>0</v>
      </c>
      <c r="I239" s="56">
        <f t="shared" si="40"/>
        <v>1627313.3499999999</v>
      </c>
      <c r="J239" s="56">
        <f t="shared" si="41"/>
        <v>1777143.3499999999</v>
      </c>
      <c r="K239" s="57">
        <f t="shared" si="42"/>
        <v>0.52200497953168268</v>
      </c>
      <c r="L239" s="57">
        <f t="shared" si="43"/>
        <v>-0.90111139906699356</v>
      </c>
      <c r="M239" s="57">
        <f t="shared" si="44"/>
        <v>-0.180579964911456</v>
      </c>
      <c r="R239" s="53"/>
      <c r="S239" s="53"/>
      <c r="T239" s="53"/>
      <c r="U239" s="53"/>
      <c r="V239" s="53"/>
    </row>
    <row r="240" spans="1:22" s="51" customFormat="1" x14ac:dyDescent="0.2">
      <c r="B240" s="66" t="s">
        <v>238</v>
      </c>
      <c r="C240" s="51" t="s">
        <v>239</v>
      </c>
      <c r="D240" s="56">
        <v>500</v>
      </c>
      <c r="E240" s="56">
        <v>500</v>
      </c>
      <c r="F240" s="56">
        <v>0</v>
      </c>
      <c r="G240" s="56">
        <v>0</v>
      </c>
      <c r="H240" s="56">
        <v>0</v>
      </c>
      <c r="I240" s="56">
        <f t="shared" si="40"/>
        <v>0</v>
      </c>
      <c r="J240" s="56">
        <f t="shared" si="41"/>
        <v>500</v>
      </c>
      <c r="K240" s="57">
        <f t="shared" si="42"/>
        <v>1</v>
      </c>
      <c r="L240" s="57">
        <f t="shared" si="43"/>
        <v>-1</v>
      </c>
      <c r="M240" s="57">
        <f t="shared" si="44"/>
        <v>-1</v>
      </c>
      <c r="R240" s="53"/>
      <c r="S240" s="53"/>
      <c r="T240" s="53"/>
      <c r="U240" s="53"/>
      <c r="V240" s="53"/>
    </row>
    <row r="241" spans="2:22" s="51" customFormat="1" x14ac:dyDescent="0.2">
      <c r="B241" s="66" t="s">
        <v>372</v>
      </c>
      <c r="C241" s="51" t="s">
        <v>373</v>
      </c>
      <c r="D241" s="56">
        <v>0</v>
      </c>
      <c r="E241" s="56">
        <v>0</v>
      </c>
      <c r="F241" s="56">
        <v>0</v>
      </c>
      <c r="G241" s="56">
        <v>0</v>
      </c>
      <c r="H241" s="56">
        <v>0</v>
      </c>
      <c r="I241" s="56">
        <f t="shared" si="40"/>
        <v>0</v>
      </c>
      <c r="J241" s="56">
        <f t="shared" si="41"/>
        <v>0</v>
      </c>
      <c r="K241" s="57" t="str">
        <f t="shared" si="42"/>
        <v>NA</v>
      </c>
      <c r="L241" s="57" t="str">
        <f t="shared" si="43"/>
        <v>NA</v>
      </c>
      <c r="M241" s="57" t="str">
        <f t="shared" si="44"/>
        <v>NA</v>
      </c>
      <c r="R241" s="53"/>
      <c r="S241" s="53"/>
      <c r="T241" s="53"/>
      <c r="U241" s="53"/>
      <c r="V241" s="53"/>
    </row>
    <row r="242" spans="2:22" s="51" customFormat="1" x14ac:dyDescent="0.2">
      <c r="B242" s="66" t="s">
        <v>250</v>
      </c>
      <c r="C242" s="51" t="s">
        <v>251</v>
      </c>
      <c r="D242" s="56">
        <v>502380.85</v>
      </c>
      <c r="E242" s="56">
        <v>502380.85</v>
      </c>
      <c r="F242" s="56">
        <v>56423.329999999994</v>
      </c>
      <c r="G242" s="56">
        <v>249652.21000000002</v>
      </c>
      <c r="H242" s="56">
        <v>0</v>
      </c>
      <c r="I242" s="56">
        <f t="shared" si="40"/>
        <v>249652.21000000002</v>
      </c>
      <c r="J242" s="56">
        <f t="shared" si="41"/>
        <v>252728.63999999996</v>
      </c>
      <c r="K242" s="57">
        <f t="shared" si="42"/>
        <v>0.50306185038701212</v>
      </c>
      <c r="L242" s="57">
        <f t="shared" si="43"/>
        <v>-0.88768813540563896</v>
      </c>
      <c r="M242" s="57">
        <f t="shared" si="44"/>
        <v>-0.14810602923487798</v>
      </c>
      <c r="R242" s="53"/>
      <c r="S242" s="53"/>
      <c r="T242" s="53"/>
      <c r="U242" s="53"/>
      <c r="V242" s="53"/>
    </row>
    <row r="243" spans="2:22" s="51" customFormat="1" x14ac:dyDescent="0.2">
      <c r="B243" s="66" t="s">
        <v>252</v>
      </c>
      <c r="C243" s="51" t="s">
        <v>253</v>
      </c>
      <c r="D243" s="56">
        <v>1476283.15</v>
      </c>
      <c r="E243" s="56">
        <v>1632099.72</v>
      </c>
      <c r="F243" s="56">
        <v>9703.5</v>
      </c>
      <c r="G243" s="56">
        <v>459229.83</v>
      </c>
      <c r="H243" s="56">
        <v>112752.71</v>
      </c>
      <c r="I243" s="56">
        <f t="shared" si="40"/>
        <v>571982.54</v>
      </c>
      <c r="J243" s="56">
        <f t="shared" si="41"/>
        <v>1060117.18</v>
      </c>
      <c r="K243" s="57">
        <f t="shared" si="42"/>
        <v>0.64954191647064308</v>
      </c>
      <c r="L243" s="57">
        <f t="shared" si="43"/>
        <v>-0.99405459122313922</v>
      </c>
      <c r="M243" s="57">
        <f t="shared" si="44"/>
        <v>-0.51764519808700338</v>
      </c>
      <c r="R243" s="53"/>
      <c r="S243" s="53"/>
      <c r="T243" s="53"/>
      <c r="U243" s="53"/>
      <c r="V243" s="53"/>
    </row>
    <row r="244" spans="2:22" s="51" customFormat="1" x14ac:dyDescent="0.2">
      <c r="B244" s="66" t="s">
        <v>374</v>
      </c>
      <c r="C244" s="51" t="s">
        <v>569</v>
      </c>
      <c r="D244" s="56">
        <v>23500000</v>
      </c>
      <c r="E244" s="56">
        <v>23500000</v>
      </c>
      <c r="F244" s="56">
        <v>0</v>
      </c>
      <c r="G244" s="56">
        <v>22568953</v>
      </c>
      <c r="H244" s="56">
        <v>0</v>
      </c>
      <c r="I244" s="56">
        <f t="shared" si="40"/>
        <v>22568953</v>
      </c>
      <c r="J244" s="56">
        <f t="shared" si="41"/>
        <v>931047</v>
      </c>
      <c r="K244" s="57">
        <f t="shared" si="42"/>
        <v>3.9619021276595744E-2</v>
      </c>
      <c r="L244" s="57">
        <f t="shared" si="43"/>
        <v>-1</v>
      </c>
      <c r="M244" s="57">
        <f t="shared" si="44"/>
        <v>0.64636739209726457</v>
      </c>
      <c r="R244" s="53"/>
      <c r="S244" s="53"/>
      <c r="T244" s="53"/>
      <c r="U244" s="53"/>
      <c r="V244" s="53"/>
    </row>
    <row r="245" spans="2:22" s="51" customFormat="1" x14ac:dyDescent="0.2">
      <c r="B245" s="66" t="s">
        <v>254</v>
      </c>
      <c r="C245" s="51" t="s">
        <v>255</v>
      </c>
      <c r="D245" s="56">
        <v>0</v>
      </c>
      <c r="E245" s="56">
        <v>0</v>
      </c>
      <c r="F245" s="56">
        <v>0</v>
      </c>
      <c r="G245" s="56">
        <v>0</v>
      </c>
      <c r="H245" s="56">
        <v>0</v>
      </c>
      <c r="I245" s="56">
        <f t="shared" si="40"/>
        <v>0</v>
      </c>
      <c r="J245" s="56">
        <f t="shared" si="41"/>
        <v>0</v>
      </c>
      <c r="K245" s="57" t="str">
        <f t="shared" si="42"/>
        <v>NA</v>
      </c>
      <c r="L245" s="57" t="str">
        <f t="shared" si="43"/>
        <v>NA</v>
      </c>
      <c r="M245" s="57" t="str">
        <f t="shared" si="44"/>
        <v>NA</v>
      </c>
      <c r="R245" s="53"/>
      <c r="S245" s="53"/>
      <c r="T245" s="53"/>
      <c r="U245" s="53"/>
      <c r="V245" s="53"/>
    </row>
    <row r="246" spans="2:22" s="51" customFormat="1" x14ac:dyDescent="0.2">
      <c r="B246" s="66" t="s">
        <v>375</v>
      </c>
      <c r="C246" s="51" t="s">
        <v>376</v>
      </c>
      <c r="D246" s="56">
        <v>243000</v>
      </c>
      <c r="E246" s="56">
        <v>243000</v>
      </c>
      <c r="F246" s="56">
        <v>28174</v>
      </c>
      <c r="G246" s="56">
        <v>139216</v>
      </c>
      <c r="H246" s="56">
        <v>54184</v>
      </c>
      <c r="I246" s="56">
        <f t="shared" si="40"/>
        <v>193400</v>
      </c>
      <c r="J246" s="56">
        <f t="shared" si="41"/>
        <v>49600</v>
      </c>
      <c r="K246" s="57">
        <f t="shared" si="42"/>
        <v>0.20411522633744855</v>
      </c>
      <c r="L246" s="57">
        <f t="shared" si="43"/>
        <v>-0.88405761316872433</v>
      </c>
      <c r="M246" s="57">
        <f t="shared" si="44"/>
        <v>-1.7876543209876545E-2</v>
      </c>
      <c r="R246" s="53"/>
      <c r="S246" s="53"/>
      <c r="T246" s="53"/>
      <c r="U246" s="53"/>
      <c r="V246" s="53"/>
    </row>
    <row r="247" spans="2:22" s="51" customFormat="1" x14ac:dyDescent="0.2">
      <c r="B247" s="66" t="s">
        <v>336</v>
      </c>
      <c r="C247" s="51" t="s">
        <v>337</v>
      </c>
      <c r="D247" s="56">
        <v>3000000</v>
      </c>
      <c r="E247" s="56">
        <v>3000000</v>
      </c>
      <c r="F247" s="56">
        <v>12210</v>
      </c>
      <c r="G247" s="56">
        <v>973100.62</v>
      </c>
      <c r="H247" s="56">
        <v>656436.96</v>
      </c>
      <c r="I247" s="56">
        <f t="shared" si="40"/>
        <v>1629537.58</v>
      </c>
      <c r="J247" s="56">
        <f t="shared" si="41"/>
        <v>1370462.42</v>
      </c>
      <c r="K247" s="57">
        <f t="shared" si="42"/>
        <v>0.45682080666666663</v>
      </c>
      <c r="L247" s="57">
        <f t="shared" si="43"/>
        <v>-0.99592999999999998</v>
      </c>
      <c r="M247" s="57">
        <f t="shared" si="44"/>
        <v>-0.44394250285714287</v>
      </c>
      <c r="R247" s="53"/>
      <c r="S247" s="53"/>
      <c r="T247" s="53"/>
      <c r="U247" s="53"/>
      <c r="V247" s="53"/>
    </row>
    <row r="248" spans="2:22" s="51" customFormat="1" x14ac:dyDescent="0.2">
      <c r="B248" s="66" t="s">
        <v>264</v>
      </c>
      <c r="C248" s="51" t="s">
        <v>265</v>
      </c>
      <c r="D248" s="56">
        <v>0</v>
      </c>
      <c r="E248" s="56">
        <v>12350</v>
      </c>
      <c r="F248" s="56">
        <v>817</v>
      </c>
      <c r="G248" s="56">
        <v>4009.95</v>
      </c>
      <c r="H248" s="56">
        <v>0</v>
      </c>
      <c r="I248" s="56">
        <f t="shared" si="40"/>
        <v>4009.95</v>
      </c>
      <c r="J248" s="56">
        <f t="shared" si="41"/>
        <v>8340.0499999999993</v>
      </c>
      <c r="K248" s="57">
        <f t="shared" si="42"/>
        <v>0.67530769230769228</v>
      </c>
      <c r="L248" s="57">
        <f t="shared" si="43"/>
        <v>-0.93384615384615388</v>
      </c>
      <c r="M248" s="57">
        <f t="shared" si="44"/>
        <v>-0.44338461538461543</v>
      </c>
      <c r="R248" s="53"/>
      <c r="S248" s="53"/>
      <c r="T248" s="53"/>
      <c r="U248" s="53"/>
      <c r="V248" s="53"/>
    </row>
    <row r="249" spans="2:22" s="51" customFormat="1" x14ac:dyDescent="0.2">
      <c r="B249" s="66" t="s">
        <v>377</v>
      </c>
      <c r="C249" s="51" t="s">
        <v>378</v>
      </c>
      <c r="D249" s="56">
        <v>1539</v>
      </c>
      <c r="E249" s="56">
        <v>1539</v>
      </c>
      <c r="F249" s="56">
        <v>0</v>
      </c>
      <c r="G249" s="56">
        <v>0</v>
      </c>
      <c r="H249" s="56">
        <v>0</v>
      </c>
      <c r="I249" s="56">
        <f t="shared" si="40"/>
        <v>0</v>
      </c>
      <c r="J249" s="56">
        <f t="shared" si="41"/>
        <v>1539</v>
      </c>
      <c r="K249" s="57">
        <f t="shared" si="42"/>
        <v>1</v>
      </c>
      <c r="L249" s="57">
        <f t="shared" si="43"/>
        <v>-1</v>
      </c>
      <c r="M249" s="57">
        <f t="shared" si="44"/>
        <v>-1</v>
      </c>
      <c r="R249" s="53"/>
      <c r="S249" s="53"/>
      <c r="T249" s="53"/>
      <c r="U249" s="53"/>
      <c r="V249" s="53"/>
    </row>
    <row r="250" spans="2:22" s="51" customFormat="1" x14ac:dyDescent="0.2">
      <c r="B250" s="66" t="s">
        <v>266</v>
      </c>
      <c r="C250" s="51" t="s">
        <v>267</v>
      </c>
      <c r="D250" s="56">
        <v>6426</v>
      </c>
      <c r="E250" s="56">
        <v>6426</v>
      </c>
      <c r="F250" s="56">
        <v>0</v>
      </c>
      <c r="G250" s="56">
        <v>428.08</v>
      </c>
      <c r="H250" s="56">
        <v>0</v>
      </c>
      <c r="I250" s="56">
        <f t="shared" si="40"/>
        <v>428.08</v>
      </c>
      <c r="J250" s="56">
        <f t="shared" si="41"/>
        <v>5997.92</v>
      </c>
      <c r="K250" s="57">
        <f t="shared" si="42"/>
        <v>0.93338313103018988</v>
      </c>
      <c r="L250" s="57">
        <f t="shared" si="43"/>
        <v>-1</v>
      </c>
      <c r="M250" s="57">
        <f t="shared" si="44"/>
        <v>-0.88579965319461118</v>
      </c>
      <c r="R250" s="53"/>
      <c r="S250" s="53"/>
      <c r="T250" s="53"/>
      <c r="U250" s="53"/>
      <c r="V250" s="53"/>
    </row>
    <row r="251" spans="2:22" s="51" customFormat="1" x14ac:dyDescent="0.2">
      <c r="B251" s="66" t="s">
        <v>268</v>
      </c>
      <c r="C251" s="51" t="s">
        <v>269</v>
      </c>
      <c r="D251" s="56">
        <v>44055</v>
      </c>
      <c r="E251" s="56">
        <v>33755</v>
      </c>
      <c r="F251" s="56">
        <v>0</v>
      </c>
      <c r="G251" s="56">
        <v>300</v>
      </c>
      <c r="H251" s="56">
        <v>0</v>
      </c>
      <c r="I251" s="56">
        <f t="shared" si="40"/>
        <v>300</v>
      </c>
      <c r="J251" s="56">
        <f t="shared" si="41"/>
        <v>33455</v>
      </c>
      <c r="K251" s="57">
        <f t="shared" si="42"/>
        <v>0.99111242778847575</v>
      </c>
      <c r="L251" s="57">
        <f t="shared" si="43"/>
        <v>-1</v>
      </c>
      <c r="M251" s="57">
        <f t="shared" si="44"/>
        <v>-0.98476416192310134</v>
      </c>
      <c r="R251" s="53"/>
      <c r="S251" s="53"/>
      <c r="T251" s="53"/>
      <c r="U251" s="53"/>
      <c r="V251" s="53"/>
    </row>
    <row r="252" spans="2:22" s="51" customFormat="1" x14ac:dyDescent="0.2">
      <c r="B252" s="66" t="s">
        <v>274</v>
      </c>
      <c r="C252" s="51" t="s">
        <v>275</v>
      </c>
      <c r="D252" s="56">
        <v>26324.1</v>
      </c>
      <c r="E252" s="56">
        <v>41324.1</v>
      </c>
      <c r="F252" s="56">
        <v>749.82999999999993</v>
      </c>
      <c r="G252" s="56">
        <v>13930.05</v>
      </c>
      <c r="H252" s="56">
        <v>0</v>
      </c>
      <c r="I252" s="56">
        <f t="shared" si="40"/>
        <v>13930.05</v>
      </c>
      <c r="J252" s="56">
        <f t="shared" si="41"/>
        <v>27394.05</v>
      </c>
      <c r="K252" s="57">
        <f t="shared" si="42"/>
        <v>0.66290735914393784</v>
      </c>
      <c r="L252" s="57">
        <f t="shared" si="43"/>
        <v>-0.98185489823129835</v>
      </c>
      <c r="M252" s="57">
        <f t="shared" si="44"/>
        <v>-0.42212690138960768</v>
      </c>
      <c r="R252" s="53"/>
      <c r="S252" s="53"/>
      <c r="T252" s="53"/>
      <c r="U252" s="53"/>
      <c r="V252" s="53"/>
    </row>
    <row r="253" spans="2:22" s="51" customFormat="1" x14ac:dyDescent="0.2">
      <c r="B253" s="66" t="s">
        <v>379</v>
      </c>
      <c r="C253" s="51" t="s">
        <v>380</v>
      </c>
      <c r="D253" s="56">
        <v>0</v>
      </c>
      <c r="E253" s="56">
        <v>0</v>
      </c>
      <c r="F253" s="56">
        <v>0</v>
      </c>
      <c r="G253" s="56">
        <v>0</v>
      </c>
      <c r="H253" s="56">
        <v>0</v>
      </c>
      <c r="I253" s="56">
        <f t="shared" si="40"/>
        <v>0</v>
      </c>
      <c r="J253" s="56">
        <f t="shared" si="41"/>
        <v>0</v>
      </c>
      <c r="K253" s="57" t="str">
        <f t="shared" si="42"/>
        <v>NA</v>
      </c>
      <c r="L253" s="57" t="str">
        <f t="shared" si="43"/>
        <v>NA</v>
      </c>
      <c r="M253" s="57" t="str">
        <f t="shared" si="44"/>
        <v>NA</v>
      </c>
      <c r="R253" s="53"/>
      <c r="S253" s="53"/>
      <c r="T253" s="53"/>
      <c r="U253" s="53"/>
      <c r="V253" s="53"/>
    </row>
    <row r="254" spans="2:22" s="51" customFormat="1" x14ac:dyDescent="0.2">
      <c r="B254" s="66" t="s">
        <v>381</v>
      </c>
      <c r="C254" s="51" t="s">
        <v>382</v>
      </c>
      <c r="D254" s="56">
        <v>0</v>
      </c>
      <c r="E254" s="56">
        <v>0</v>
      </c>
      <c r="F254" s="56">
        <v>0</v>
      </c>
      <c r="G254" s="56">
        <v>0</v>
      </c>
      <c r="H254" s="56">
        <v>0</v>
      </c>
      <c r="I254" s="56">
        <f t="shared" si="40"/>
        <v>0</v>
      </c>
      <c r="J254" s="56">
        <f t="shared" si="41"/>
        <v>0</v>
      </c>
      <c r="K254" s="57" t="str">
        <f t="shared" si="42"/>
        <v>NA</v>
      </c>
      <c r="L254" s="57" t="str">
        <f t="shared" si="43"/>
        <v>NA</v>
      </c>
      <c r="M254" s="57" t="str">
        <f t="shared" si="44"/>
        <v>NA</v>
      </c>
      <c r="R254" s="53"/>
      <c r="S254" s="53"/>
      <c r="T254" s="53"/>
      <c r="U254" s="53"/>
      <c r="V254" s="53"/>
    </row>
    <row r="255" spans="2:22" s="51" customFormat="1" x14ac:dyDescent="0.2">
      <c r="B255" s="66" t="s">
        <v>383</v>
      </c>
      <c r="C255" s="51" t="s">
        <v>384</v>
      </c>
      <c r="D255" s="56">
        <v>7200</v>
      </c>
      <c r="E255" s="56">
        <v>0</v>
      </c>
      <c r="F255" s="56">
        <v>0</v>
      </c>
      <c r="G255" s="56">
        <v>0</v>
      </c>
      <c r="H255" s="56">
        <v>0</v>
      </c>
      <c r="I255" s="56">
        <f t="shared" si="40"/>
        <v>0</v>
      </c>
      <c r="J255" s="56">
        <f t="shared" si="41"/>
        <v>0</v>
      </c>
      <c r="K255" s="57" t="str">
        <f t="shared" si="42"/>
        <v>NA</v>
      </c>
      <c r="L255" s="57" t="str">
        <f t="shared" si="43"/>
        <v>NA</v>
      </c>
      <c r="M255" s="57" t="str">
        <f t="shared" si="44"/>
        <v>NA</v>
      </c>
      <c r="R255" s="53"/>
      <c r="S255" s="53"/>
      <c r="T255" s="53"/>
      <c r="U255" s="53"/>
      <c r="V255" s="53"/>
    </row>
    <row r="256" spans="2:22" s="51" customFormat="1" x14ac:dyDescent="0.2">
      <c r="B256" s="66" t="s">
        <v>385</v>
      </c>
      <c r="C256" s="51" t="s">
        <v>386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f t="shared" si="40"/>
        <v>0</v>
      </c>
      <c r="J256" s="56">
        <f t="shared" si="41"/>
        <v>0</v>
      </c>
      <c r="K256" s="57" t="str">
        <f t="shared" si="42"/>
        <v>NA</v>
      </c>
      <c r="L256" s="57" t="str">
        <f t="shared" si="43"/>
        <v>NA</v>
      </c>
      <c r="M256" s="57" t="str">
        <f t="shared" si="44"/>
        <v>NA</v>
      </c>
      <c r="R256" s="53"/>
      <c r="S256" s="53"/>
      <c r="T256" s="53"/>
      <c r="U256" s="53"/>
      <c r="V256" s="53"/>
    </row>
    <row r="257" spans="2:22" s="51" customFormat="1" x14ac:dyDescent="0.2">
      <c r="B257" s="66" t="s">
        <v>387</v>
      </c>
      <c r="C257" s="51" t="s">
        <v>388</v>
      </c>
      <c r="D257" s="56">
        <v>7200</v>
      </c>
      <c r="E257" s="56">
        <v>7200</v>
      </c>
      <c r="F257" s="56">
        <v>0</v>
      </c>
      <c r="G257" s="56">
        <v>1765.79</v>
      </c>
      <c r="H257" s="56">
        <v>0</v>
      </c>
      <c r="I257" s="56">
        <f t="shared" si="40"/>
        <v>1765.79</v>
      </c>
      <c r="J257" s="56">
        <f t="shared" si="41"/>
        <v>5434.21</v>
      </c>
      <c r="K257" s="57">
        <f t="shared" si="42"/>
        <v>0.75475138888888893</v>
      </c>
      <c r="L257" s="57">
        <f t="shared" si="43"/>
        <v>-1</v>
      </c>
      <c r="M257" s="57">
        <f t="shared" si="44"/>
        <v>-0.57957380952380955</v>
      </c>
      <c r="R257" s="53"/>
      <c r="S257" s="53"/>
      <c r="T257" s="53"/>
      <c r="U257" s="53"/>
      <c r="V257" s="53"/>
    </row>
    <row r="258" spans="2:22" s="51" customFormat="1" x14ac:dyDescent="0.2">
      <c r="B258" s="66" t="s">
        <v>389</v>
      </c>
      <c r="C258" s="51" t="s">
        <v>390</v>
      </c>
      <c r="D258" s="56">
        <v>0</v>
      </c>
      <c r="E258" s="56">
        <v>0</v>
      </c>
      <c r="F258" s="56">
        <v>0</v>
      </c>
      <c r="G258" s="56">
        <v>0</v>
      </c>
      <c r="H258" s="56">
        <v>0</v>
      </c>
      <c r="I258" s="56">
        <f t="shared" si="40"/>
        <v>0</v>
      </c>
      <c r="J258" s="56">
        <f t="shared" si="41"/>
        <v>0</v>
      </c>
      <c r="K258" s="57" t="str">
        <f t="shared" si="42"/>
        <v>NA</v>
      </c>
      <c r="L258" s="57" t="str">
        <f t="shared" si="43"/>
        <v>NA</v>
      </c>
      <c r="M258" s="57" t="str">
        <f t="shared" si="44"/>
        <v>NA</v>
      </c>
      <c r="R258" s="53"/>
      <c r="S258" s="53"/>
      <c r="T258" s="53"/>
      <c r="U258" s="53"/>
      <c r="V258" s="53"/>
    </row>
    <row r="259" spans="2:22" s="51" customFormat="1" x14ac:dyDescent="0.2">
      <c r="B259" s="66" t="s">
        <v>391</v>
      </c>
      <c r="C259" s="51" t="s">
        <v>392</v>
      </c>
      <c r="D259" s="56">
        <v>7200</v>
      </c>
      <c r="E259" s="56">
        <v>7200</v>
      </c>
      <c r="F259" s="56">
        <v>870.97</v>
      </c>
      <c r="G259" s="56">
        <v>4239.2</v>
      </c>
      <c r="H259" s="56">
        <v>0</v>
      </c>
      <c r="I259" s="56">
        <f t="shared" si="40"/>
        <v>4239.2</v>
      </c>
      <c r="J259" s="56">
        <f t="shared" si="41"/>
        <v>2960.8</v>
      </c>
      <c r="K259" s="57">
        <f t="shared" si="42"/>
        <v>0.41122222222222227</v>
      </c>
      <c r="L259" s="57">
        <f t="shared" si="43"/>
        <v>-0.87903194444444444</v>
      </c>
      <c r="M259" s="57">
        <f t="shared" si="44"/>
        <v>9.3333333333332907E-3</v>
      </c>
      <c r="R259" s="53"/>
      <c r="S259" s="53"/>
      <c r="T259" s="53"/>
      <c r="U259" s="53"/>
      <c r="V259" s="53"/>
    </row>
    <row r="260" spans="2:22" s="51" customFormat="1" x14ac:dyDescent="0.2">
      <c r="B260" s="66" t="s">
        <v>393</v>
      </c>
      <c r="C260" s="51" t="s">
        <v>394</v>
      </c>
      <c r="D260" s="56">
        <v>7200</v>
      </c>
      <c r="E260" s="56">
        <v>7200</v>
      </c>
      <c r="F260" s="56">
        <v>0</v>
      </c>
      <c r="G260" s="56">
        <v>3973.98</v>
      </c>
      <c r="H260" s="56">
        <v>0</v>
      </c>
      <c r="I260" s="56">
        <f t="shared" si="40"/>
        <v>3973.98</v>
      </c>
      <c r="J260" s="56">
        <f t="shared" si="41"/>
        <v>3226.02</v>
      </c>
      <c r="K260" s="57">
        <f t="shared" si="42"/>
        <v>0.44805833333333334</v>
      </c>
      <c r="L260" s="57">
        <f t="shared" si="43"/>
        <v>-1</v>
      </c>
      <c r="M260" s="57">
        <f t="shared" si="44"/>
        <v>-5.381428571428571E-2</v>
      </c>
      <c r="R260" s="53"/>
      <c r="S260" s="53"/>
      <c r="T260" s="53"/>
      <c r="U260" s="53"/>
      <c r="V260" s="53"/>
    </row>
    <row r="261" spans="2:22" s="51" customFormat="1" x14ac:dyDescent="0.2">
      <c r="B261" s="66" t="s">
        <v>395</v>
      </c>
      <c r="C261" s="51" t="s">
        <v>396</v>
      </c>
      <c r="D261" s="56">
        <v>7200</v>
      </c>
      <c r="E261" s="56">
        <v>7200</v>
      </c>
      <c r="F261" s="56">
        <v>785.97</v>
      </c>
      <c r="G261" s="56">
        <v>3968.1</v>
      </c>
      <c r="H261" s="56">
        <v>0</v>
      </c>
      <c r="I261" s="56">
        <f t="shared" si="40"/>
        <v>3968.1</v>
      </c>
      <c r="J261" s="56">
        <f t="shared" si="41"/>
        <v>3231.9</v>
      </c>
      <c r="K261" s="57">
        <f t="shared" si="42"/>
        <v>0.44887500000000002</v>
      </c>
      <c r="L261" s="57">
        <f t="shared" si="43"/>
        <v>-0.89083749999999995</v>
      </c>
      <c r="M261" s="57">
        <f t="shared" si="44"/>
        <v>-5.5214285714285737E-2</v>
      </c>
      <c r="R261" s="53"/>
      <c r="S261" s="53"/>
      <c r="T261" s="53"/>
      <c r="U261" s="53"/>
      <c r="V261" s="53"/>
    </row>
    <row r="262" spans="2:22" s="51" customFormat="1" x14ac:dyDescent="0.2">
      <c r="B262" s="66" t="s">
        <v>397</v>
      </c>
      <c r="C262" s="51" t="s">
        <v>398</v>
      </c>
      <c r="D262" s="56">
        <v>7200</v>
      </c>
      <c r="E262" s="56">
        <v>7200</v>
      </c>
      <c r="F262" s="56">
        <v>0</v>
      </c>
      <c r="G262" s="56">
        <v>39.299999999999997</v>
      </c>
      <c r="H262" s="56">
        <v>0</v>
      </c>
      <c r="I262" s="56">
        <f t="shared" si="40"/>
        <v>39.299999999999997</v>
      </c>
      <c r="J262" s="56">
        <f t="shared" si="41"/>
        <v>7160.7</v>
      </c>
      <c r="K262" s="57">
        <f t="shared" si="42"/>
        <v>0.99454166666666666</v>
      </c>
      <c r="L262" s="57">
        <f t="shared" si="43"/>
        <v>-1</v>
      </c>
      <c r="M262" s="57">
        <f t="shared" si="44"/>
        <v>-0.99064285714285705</v>
      </c>
      <c r="R262" s="53"/>
      <c r="S262" s="53"/>
      <c r="T262" s="53"/>
      <c r="U262" s="53"/>
      <c r="V262" s="53"/>
    </row>
    <row r="263" spans="2:22" s="51" customFormat="1" x14ac:dyDescent="0.2">
      <c r="B263" s="66" t="s">
        <v>399</v>
      </c>
      <c r="C263" s="51" t="s">
        <v>400</v>
      </c>
      <c r="D263" s="56">
        <v>7200</v>
      </c>
      <c r="E263" s="56">
        <v>7200</v>
      </c>
      <c r="F263" s="56">
        <v>145.79</v>
      </c>
      <c r="G263" s="56">
        <v>2868.66</v>
      </c>
      <c r="H263" s="56">
        <v>0</v>
      </c>
      <c r="I263" s="56">
        <f t="shared" si="40"/>
        <v>2868.66</v>
      </c>
      <c r="J263" s="56">
        <f t="shared" si="41"/>
        <v>4331.34</v>
      </c>
      <c r="K263" s="57">
        <f t="shared" si="42"/>
        <v>0.60157499999999997</v>
      </c>
      <c r="L263" s="57">
        <f t="shared" si="43"/>
        <v>-0.97975138888888891</v>
      </c>
      <c r="M263" s="57">
        <f t="shared" si="44"/>
        <v>-0.31698571428571432</v>
      </c>
      <c r="R263" s="53"/>
      <c r="S263" s="53"/>
      <c r="T263" s="53"/>
      <c r="U263" s="53"/>
      <c r="V263" s="53"/>
    </row>
    <row r="264" spans="2:22" s="51" customFormat="1" x14ac:dyDescent="0.2">
      <c r="B264" s="66" t="s">
        <v>401</v>
      </c>
      <c r="C264" s="51" t="s">
        <v>402</v>
      </c>
      <c r="D264" s="56">
        <v>0</v>
      </c>
      <c r="E264" s="56">
        <v>7200</v>
      </c>
      <c r="F264" s="56">
        <v>101</v>
      </c>
      <c r="G264" s="56">
        <v>525.01</v>
      </c>
      <c r="H264" s="56">
        <v>0</v>
      </c>
      <c r="I264" s="56">
        <f t="shared" si="40"/>
        <v>525.01</v>
      </c>
      <c r="J264" s="56">
        <f t="shared" si="41"/>
        <v>6674.99</v>
      </c>
      <c r="K264" s="57">
        <f t="shared" si="42"/>
        <v>0.92708194444444436</v>
      </c>
      <c r="L264" s="57">
        <f t="shared" si="43"/>
        <v>-0.98597222222222225</v>
      </c>
      <c r="M264" s="57">
        <f t="shared" si="44"/>
        <v>-0.87499761904761897</v>
      </c>
      <c r="R264" s="53"/>
      <c r="S264" s="53"/>
      <c r="T264" s="53"/>
      <c r="U264" s="53"/>
      <c r="V264" s="53"/>
    </row>
    <row r="265" spans="2:22" s="51" customFormat="1" x14ac:dyDescent="0.2">
      <c r="B265" s="66" t="s">
        <v>403</v>
      </c>
      <c r="C265" s="51" t="s">
        <v>404</v>
      </c>
      <c r="D265" s="56">
        <v>25200</v>
      </c>
      <c r="E265" s="56">
        <v>44200</v>
      </c>
      <c r="F265" s="56">
        <v>0</v>
      </c>
      <c r="G265" s="56">
        <v>22217.87</v>
      </c>
      <c r="H265" s="56">
        <v>0</v>
      </c>
      <c r="I265" s="56">
        <f t="shared" si="40"/>
        <v>22217.87</v>
      </c>
      <c r="J265" s="56">
        <f t="shared" si="41"/>
        <v>21982.13</v>
      </c>
      <c r="K265" s="57">
        <f t="shared" si="42"/>
        <v>0.49733325791855204</v>
      </c>
      <c r="L265" s="57">
        <f t="shared" si="43"/>
        <v>-1</v>
      </c>
      <c r="M265" s="57">
        <f t="shared" si="44"/>
        <v>-0.13828558500323218</v>
      </c>
      <c r="R265" s="53"/>
      <c r="S265" s="53"/>
      <c r="T265" s="53"/>
      <c r="U265" s="53"/>
      <c r="V265" s="53"/>
    </row>
    <row r="266" spans="2:22" s="51" customFormat="1" x14ac:dyDescent="0.2">
      <c r="B266" s="66" t="s">
        <v>282</v>
      </c>
      <c r="C266" s="51" t="s">
        <v>283</v>
      </c>
      <c r="D266" s="56">
        <v>345346.1</v>
      </c>
      <c r="E266" s="56">
        <v>396069.1</v>
      </c>
      <c r="F266" s="56">
        <v>13131.42</v>
      </c>
      <c r="G266" s="56">
        <v>78406.51999999999</v>
      </c>
      <c r="H266" s="56">
        <v>23748.69</v>
      </c>
      <c r="I266" s="56">
        <f t="shared" si="40"/>
        <v>102155.20999999999</v>
      </c>
      <c r="J266" s="56">
        <f t="shared" si="41"/>
        <v>293913.89</v>
      </c>
      <c r="K266" s="57">
        <f t="shared" si="42"/>
        <v>0.74207730418757745</v>
      </c>
      <c r="L266" s="57">
        <f t="shared" si="43"/>
        <v>-0.96684563375431209</v>
      </c>
      <c r="M266" s="57">
        <f t="shared" si="44"/>
        <v>-0.66063705261819938</v>
      </c>
      <c r="R266" s="53"/>
      <c r="S266" s="53"/>
      <c r="T266" s="53"/>
      <c r="U266" s="53"/>
      <c r="V266" s="53"/>
    </row>
    <row r="267" spans="2:22" s="51" customFormat="1" x14ac:dyDescent="0.2">
      <c r="B267" s="66" t="s">
        <v>286</v>
      </c>
      <c r="C267" s="51" t="s">
        <v>287</v>
      </c>
      <c r="D267" s="56">
        <v>16650</v>
      </c>
      <c r="E267" s="56">
        <v>46150</v>
      </c>
      <c r="F267" s="56">
        <v>2238.7799999999997</v>
      </c>
      <c r="G267" s="56">
        <v>9941.14</v>
      </c>
      <c r="H267" s="56">
        <v>0</v>
      </c>
      <c r="I267" s="56">
        <f t="shared" si="40"/>
        <v>9941.14</v>
      </c>
      <c r="J267" s="56">
        <f t="shared" si="41"/>
        <v>36208.86</v>
      </c>
      <c r="K267" s="57">
        <f t="shared" si="42"/>
        <v>0.7845906825568798</v>
      </c>
      <c r="L267" s="57">
        <f t="shared" si="43"/>
        <v>-0.95148905742145184</v>
      </c>
      <c r="M267" s="57">
        <f t="shared" si="44"/>
        <v>-0.63072688438322244</v>
      </c>
      <c r="R267" s="53"/>
      <c r="S267" s="53"/>
      <c r="T267" s="53"/>
      <c r="U267" s="53"/>
      <c r="V267" s="53"/>
    </row>
    <row r="268" spans="2:22" s="51" customFormat="1" x14ac:dyDescent="0.2">
      <c r="B268" s="66" t="s">
        <v>288</v>
      </c>
      <c r="C268" s="51" t="s">
        <v>289</v>
      </c>
      <c r="D268" s="56">
        <v>109380.6</v>
      </c>
      <c r="E268" s="56">
        <v>96880.6</v>
      </c>
      <c r="F268" s="56">
        <v>0</v>
      </c>
      <c r="G268" s="56">
        <v>5010.49</v>
      </c>
      <c r="H268" s="56">
        <v>394.35</v>
      </c>
      <c r="I268" s="56">
        <f t="shared" si="40"/>
        <v>5404.84</v>
      </c>
      <c r="J268" s="56">
        <f t="shared" si="41"/>
        <v>91475.760000000009</v>
      </c>
      <c r="K268" s="57">
        <f t="shared" si="42"/>
        <v>0.94421132817096509</v>
      </c>
      <c r="L268" s="57">
        <f t="shared" si="43"/>
        <v>-1</v>
      </c>
      <c r="M268" s="57">
        <f t="shared" si="44"/>
        <v>-0.91134023294063593</v>
      </c>
      <c r="R268" s="53"/>
      <c r="S268" s="53"/>
      <c r="T268" s="53"/>
      <c r="U268" s="53"/>
      <c r="V268" s="53"/>
    </row>
    <row r="269" spans="2:22" s="51" customFormat="1" x14ac:dyDescent="0.2">
      <c r="B269" s="66" t="s">
        <v>290</v>
      </c>
      <c r="C269" s="51" t="s">
        <v>291</v>
      </c>
      <c r="D269" s="56">
        <v>80050</v>
      </c>
      <c r="E269" s="56">
        <v>96550</v>
      </c>
      <c r="F269" s="56">
        <v>930.57</v>
      </c>
      <c r="G269" s="56">
        <v>1330.52</v>
      </c>
      <c r="H269" s="56">
        <v>262.98</v>
      </c>
      <c r="I269" s="56">
        <f t="shared" si="40"/>
        <v>1593.5</v>
      </c>
      <c r="J269" s="56">
        <f t="shared" si="41"/>
        <v>94956.5</v>
      </c>
      <c r="K269" s="57">
        <f t="shared" si="42"/>
        <v>0.98349559813568099</v>
      </c>
      <c r="L269" s="57">
        <f t="shared" si="43"/>
        <v>-0.99036178146038312</v>
      </c>
      <c r="M269" s="57">
        <f t="shared" si="44"/>
        <v>-0.97637605977657771</v>
      </c>
      <c r="R269" s="53"/>
      <c r="S269" s="53"/>
      <c r="T269" s="53"/>
      <c r="U269" s="53"/>
      <c r="V269" s="53"/>
    </row>
    <row r="270" spans="2:22" s="51" customFormat="1" x14ac:dyDescent="0.2">
      <c r="B270" s="66" t="s">
        <v>294</v>
      </c>
      <c r="C270" s="51" t="s">
        <v>295</v>
      </c>
      <c r="D270" s="56">
        <v>36270</v>
      </c>
      <c r="E270" s="56">
        <v>103500</v>
      </c>
      <c r="F270" s="56">
        <v>0</v>
      </c>
      <c r="G270" s="56">
        <v>2093.9300000000003</v>
      </c>
      <c r="H270" s="56">
        <v>14990</v>
      </c>
      <c r="I270" s="56">
        <f t="shared" si="40"/>
        <v>17083.93</v>
      </c>
      <c r="J270" s="56">
        <f t="shared" si="41"/>
        <v>86416.07</v>
      </c>
      <c r="K270" s="57">
        <f t="shared" si="42"/>
        <v>0.83493787439613532</v>
      </c>
      <c r="L270" s="57">
        <f t="shared" si="43"/>
        <v>-1</v>
      </c>
      <c r="M270" s="57">
        <f t="shared" si="44"/>
        <v>-0.96531792960662521</v>
      </c>
      <c r="R270" s="53"/>
      <c r="S270" s="53"/>
      <c r="T270" s="53"/>
      <c r="U270" s="53"/>
      <c r="V270" s="53"/>
    </row>
    <row r="271" spans="2:22" s="51" customFormat="1" x14ac:dyDescent="0.2">
      <c r="B271" s="66" t="s">
        <v>302</v>
      </c>
      <c r="C271" s="51" t="s">
        <v>303</v>
      </c>
      <c r="D271" s="56">
        <v>450</v>
      </c>
      <c r="E271" s="56">
        <v>42450</v>
      </c>
      <c r="F271" s="56">
        <v>0</v>
      </c>
      <c r="G271" s="56">
        <v>1363</v>
      </c>
      <c r="H271" s="56">
        <v>0</v>
      </c>
      <c r="I271" s="56">
        <f t="shared" si="40"/>
        <v>1363</v>
      </c>
      <c r="J271" s="56">
        <f t="shared" si="41"/>
        <v>41087</v>
      </c>
      <c r="K271" s="57">
        <f t="shared" si="42"/>
        <v>0.96789163722025917</v>
      </c>
      <c r="L271" s="57">
        <f t="shared" si="43"/>
        <v>-1</v>
      </c>
      <c r="M271" s="57">
        <f t="shared" si="44"/>
        <v>-0.94495709237758707</v>
      </c>
      <c r="R271" s="53"/>
      <c r="S271" s="53"/>
      <c r="T271" s="53"/>
      <c r="U271" s="53"/>
      <c r="V271" s="53"/>
    </row>
    <row r="272" spans="2:22" s="51" customFormat="1" x14ac:dyDescent="0.2">
      <c r="B272" s="66" t="s">
        <v>308</v>
      </c>
      <c r="C272" s="51" t="s">
        <v>309</v>
      </c>
      <c r="D272" s="56">
        <v>14208.3</v>
      </c>
      <c r="E272" s="56">
        <v>10558.3</v>
      </c>
      <c r="F272" s="56">
        <v>0</v>
      </c>
      <c r="G272" s="56">
        <v>0</v>
      </c>
      <c r="H272" s="56">
        <v>0</v>
      </c>
      <c r="I272" s="56">
        <f t="shared" si="40"/>
        <v>0</v>
      </c>
      <c r="J272" s="56">
        <f t="shared" si="41"/>
        <v>10558.3</v>
      </c>
      <c r="K272" s="57">
        <f t="shared" si="42"/>
        <v>1</v>
      </c>
      <c r="L272" s="57">
        <f t="shared" si="43"/>
        <v>-1</v>
      </c>
      <c r="M272" s="57">
        <f t="shared" si="44"/>
        <v>-1</v>
      </c>
      <c r="R272" s="53"/>
      <c r="S272" s="53"/>
      <c r="T272" s="53"/>
      <c r="U272" s="53"/>
      <c r="V272" s="53"/>
    </row>
    <row r="273" spans="1:22" s="51" customFormat="1" x14ac:dyDescent="0.2">
      <c r="B273" s="66" t="s">
        <v>310</v>
      </c>
      <c r="C273" s="51" t="s">
        <v>311</v>
      </c>
      <c r="D273" s="56">
        <v>18900</v>
      </c>
      <c r="E273" s="56">
        <v>18900</v>
      </c>
      <c r="F273" s="56">
        <v>0</v>
      </c>
      <c r="G273" s="56">
        <v>0</v>
      </c>
      <c r="H273" s="56">
        <v>0</v>
      </c>
      <c r="I273" s="56">
        <f t="shared" si="40"/>
        <v>0</v>
      </c>
      <c r="J273" s="56">
        <f t="shared" si="41"/>
        <v>18900</v>
      </c>
      <c r="K273" s="57">
        <f t="shared" si="42"/>
        <v>1</v>
      </c>
      <c r="L273" s="57">
        <f t="shared" si="43"/>
        <v>-1</v>
      </c>
      <c r="M273" s="57">
        <f t="shared" si="44"/>
        <v>-1</v>
      </c>
      <c r="R273" s="53"/>
      <c r="S273" s="53"/>
      <c r="T273" s="53"/>
      <c r="U273" s="53"/>
      <c r="V273" s="53"/>
    </row>
    <row r="274" spans="1:22" s="51" customFormat="1" x14ac:dyDescent="0.2">
      <c r="B274" s="66" t="s">
        <v>344</v>
      </c>
      <c r="C274" s="51" t="s">
        <v>345</v>
      </c>
      <c r="D274" s="56">
        <v>4050</v>
      </c>
      <c r="E274" s="56">
        <v>3550</v>
      </c>
      <c r="F274" s="56">
        <v>0</v>
      </c>
      <c r="G274" s="56">
        <v>0</v>
      </c>
      <c r="H274" s="56">
        <v>0</v>
      </c>
      <c r="I274" s="56">
        <f t="shared" si="40"/>
        <v>0</v>
      </c>
      <c r="J274" s="56">
        <f t="shared" si="41"/>
        <v>3550</v>
      </c>
      <c r="K274" s="57">
        <f t="shared" si="42"/>
        <v>1</v>
      </c>
      <c r="L274" s="57">
        <f t="shared" si="43"/>
        <v>-1</v>
      </c>
      <c r="M274" s="57">
        <f t="shared" si="44"/>
        <v>-1</v>
      </c>
      <c r="R274" s="53"/>
      <c r="S274" s="53"/>
      <c r="T274" s="53"/>
      <c r="U274" s="53"/>
      <c r="V274" s="53"/>
    </row>
    <row r="275" spans="1:22" s="51" customFormat="1" x14ac:dyDescent="0.2">
      <c r="B275" s="66" t="s">
        <v>312</v>
      </c>
      <c r="C275" s="51" t="s">
        <v>313</v>
      </c>
      <c r="D275" s="56">
        <v>101076.40000000001</v>
      </c>
      <c r="E275" s="56">
        <v>191501.4</v>
      </c>
      <c r="F275" s="56">
        <v>9668</v>
      </c>
      <c r="G275" s="56">
        <v>112112</v>
      </c>
      <c r="H275" s="56">
        <v>4125</v>
      </c>
      <c r="I275" s="56">
        <f t="shared" si="40"/>
        <v>116237</v>
      </c>
      <c r="J275" s="56">
        <f t="shared" si="41"/>
        <v>75264.399999999994</v>
      </c>
      <c r="K275" s="57">
        <f t="shared" si="42"/>
        <v>0.39302271419425655</v>
      </c>
      <c r="L275" s="57">
        <f t="shared" si="43"/>
        <v>-0.94951472939623416</v>
      </c>
      <c r="M275" s="57">
        <f t="shared" si="44"/>
        <v>3.606239954381587E-3</v>
      </c>
      <c r="R275" s="53"/>
      <c r="S275" s="53"/>
      <c r="T275" s="53"/>
      <c r="U275" s="53"/>
      <c r="V275" s="53"/>
    </row>
    <row r="276" spans="1:22" s="51" customFormat="1" x14ac:dyDescent="0.2">
      <c r="B276" s="66" t="s">
        <v>314</v>
      </c>
      <c r="C276" s="51" t="s">
        <v>315</v>
      </c>
      <c r="D276" s="56">
        <v>9400000</v>
      </c>
      <c r="E276" s="56">
        <v>7695665</v>
      </c>
      <c r="F276" s="56">
        <v>0</v>
      </c>
      <c r="G276" s="56">
        <v>0</v>
      </c>
      <c r="H276" s="56">
        <v>0</v>
      </c>
      <c r="I276" s="56">
        <f t="shared" si="40"/>
        <v>0</v>
      </c>
      <c r="J276" s="56">
        <f t="shared" si="41"/>
        <v>7695665</v>
      </c>
      <c r="K276" s="57">
        <f t="shared" si="42"/>
        <v>1</v>
      </c>
      <c r="L276" s="57">
        <f t="shared" si="43"/>
        <v>-1</v>
      </c>
      <c r="M276" s="57">
        <f t="shared" si="44"/>
        <v>-1</v>
      </c>
      <c r="R276" s="53"/>
      <c r="S276" s="53"/>
      <c r="T276" s="53"/>
      <c r="U276" s="53"/>
      <c r="V276" s="53"/>
    </row>
    <row r="277" spans="1:22" s="51" customFormat="1" x14ac:dyDescent="0.2">
      <c r="A277" s="63" t="s">
        <v>405</v>
      </c>
      <c r="B277" s="74"/>
      <c r="C277" s="63"/>
      <c r="D277" s="64">
        <v>63460019.679999992</v>
      </c>
      <c r="E277" s="64">
        <v>62616685.459999993</v>
      </c>
      <c r="F277" s="64">
        <v>2723822.32</v>
      </c>
      <c r="G277" s="64">
        <v>36325195.479999989</v>
      </c>
      <c r="H277" s="64">
        <v>866894.68999999983</v>
      </c>
      <c r="I277" s="64">
        <f t="shared" si="40"/>
        <v>37192090.169999987</v>
      </c>
      <c r="J277" s="64">
        <f t="shared" si="41"/>
        <v>25424595.290000007</v>
      </c>
      <c r="K277" s="65">
        <f t="shared" si="42"/>
        <v>0.40603546967112192</v>
      </c>
      <c r="L277" s="65">
        <f t="shared" si="43"/>
        <v>-0.95650005585587894</v>
      </c>
      <c r="M277" s="65">
        <f t="shared" si="44"/>
        <v>-5.5084643568421403E-3</v>
      </c>
      <c r="R277" s="53"/>
      <c r="S277" s="53"/>
      <c r="T277" s="53"/>
      <c r="U277" s="53"/>
      <c r="V277" s="53"/>
    </row>
    <row r="278" spans="1:22" s="51" customFormat="1" x14ac:dyDescent="0.2">
      <c r="A278" s="51" t="s">
        <v>406</v>
      </c>
      <c r="B278" s="66" t="s">
        <v>195</v>
      </c>
      <c r="C278" s="51" t="s">
        <v>196</v>
      </c>
      <c r="D278" s="56">
        <v>0</v>
      </c>
      <c r="E278" s="56">
        <v>0</v>
      </c>
      <c r="F278" s="56">
        <v>0</v>
      </c>
      <c r="G278" s="56">
        <v>0</v>
      </c>
      <c r="H278" s="56">
        <v>0</v>
      </c>
      <c r="I278" s="56">
        <f t="shared" si="40"/>
        <v>0</v>
      </c>
      <c r="J278" s="56">
        <f t="shared" si="41"/>
        <v>0</v>
      </c>
      <c r="K278" s="57" t="str">
        <f t="shared" si="42"/>
        <v>NA</v>
      </c>
      <c r="L278" s="57" t="str">
        <f t="shared" si="43"/>
        <v>NA</v>
      </c>
      <c r="M278" s="57" t="str">
        <f t="shared" si="44"/>
        <v>NA</v>
      </c>
      <c r="R278" s="53"/>
      <c r="S278" s="53"/>
      <c r="T278" s="53"/>
      <c r="U278" s="53"/>
      <c r="V278" s="53"/>
    </row>
    <row r="279" spans="1:22" s="51" customFormat="1" x14ac:dyDescent="0.2">
      <c r="B279" s="66" t="s">
        <v>197</v>
      </c>
      <c r="C279" s="51" t="s">
        <v>198</v>
      </c>
      <c r="D279" s="56">
        <v>0</v>
      </c>
      <c r="E279" s="56">
        <v>0</v>
      </c>
      <c r="F279" s="56">
        <v>0</v>
      </c>
      <c r="G279" s="56">
        <v>0</v>
      </c>
      <c r="H279" s="56">
        <v>0</v>
      </c>
      <c r="I279" s="56">
        <f t="shared" si="40"/>
        <v>0</v>
      </c>
      <c r="J279" s="56">
        <f t="shared" si="41"/>
        <v>0</v>
      </c>
      <c r="K279" s="57" t="str">
        <f t="shared" si="42"/>
        <v>NA</v>
      </c>
      <c r="L279" s="57" t="str">
        <f t="shared" si="43"/>
        <v>NA</v>
      </c>
      <c r="M279" s="57" t="str">
        <f t="shared" si="44"/>
        <v>NA</v>
      </c>
      <c r="R279" s="53"/>
      <c r="S279" s="53"/>
      <c r="T279" s="53"/>
      <c r="U279" s="53"/>
      <c r="V279" s="53"/>
    </row>
    <row r="280" spans="1:22" s="51" customFormat="1" x14ac:dyDescent="0.2">
      <c r="B280" s="66" t="s">
        <v>204</v>
      </c>
      <c r="C280" s="51" t="s">
        <v>205</v>
      </c>
      <c r="D280" s="56">
        <v>0</v>
      </c>
      <c r="E280" s="56">
        <v>0</v>
      </c>
      <c r="F280" s="56">
        <v>0</v>
      </c>
      <c r="G280" s="56">
        <v>0</v>
      </c>
      <c r="H280" s="56">
        <v>0</v>
      </c>
      <c r="I280" s="56">
        <f t="shared" si="40"/>
        <v>0</v>
      </c>
      <c r="J280" s="56">
        <f t="shared" si="41"/>
        <v>0</v>
      </c>
      <c r="K280" s="57" t="str">
        <f t="shared" si="42"/>
        <v>NA</v>
      </c>
      <c r="L280" s="57" t="str">
        <f t="shared" si="43"/>
        <v>NA</v>
      </c>
      <c r="M280" s="57" t="str">
        <f t="shared" si="44"/>
        <v>NA</v>
      </c>
      <c r="R280" s="53"/>
      <c r="S280" s="53"/>
      <c r="T280" s="53"/>
      <c r="U280" s="53"/>
      <c r="V280" s="53"/>
    </row>
    <row r="281" spans="1:22" s="51" customFormat="1" x14ac:dyDescent="0.2">
      <c r="B281" s="66" t="s">
        <v>208</v>
      </c>
      <c r="C281" s="51" t="s">
        <v>209</v>
      </c>
      <c r="D281" s="56">
        <v>16784919.99999997</v>
      </c>
      <c r="E281" s="56">
        <v>16784919.99999997</v>
      </c>
      <c r="F281" s="56">
        <v>2559439.2300000009</v>
      </c>
      <c r="G281" s="56">
        <v>12474135.760000002</v>
      </c>
      <c r="H281" s="56">
        <v>0</v>
      </c>
      <c r="I281" s="56">
        <f t="shared" si="40"/>
        <v>12474135.760000002</v>
      </c>
      <c r="J281" s="56">
        <f t="shared" si="41"/>
        <v>4310784.2399999686</v>
      </c>
      <c r="K281" s="57">
        <f t="shared" si="42"/>
        <v>0.25682483086008012</v>
      </c>
      <c r="L281" s="57">
        <f t="shared" si="43"/>
        <v>-0.84751555384237731</v>
      </c>
      <c r="M281" s="57">
        <f t="shared" si="44"/>
        <v>0.2740145756684339</v>
      </c>
      <c r="R281" s="53"/>
      <c r="S281" s="53"/>
      <c r="T281" s="53"/>
      <c r="U281" s="53"/>
      <c r="V281" s="53"/>
    </row>
    <row r="282" spans="1:22" s="51" customFormat="1" x14ac:dyDescent="0.2">
      <c r="B282" s="66" t="s">
        <v>407</v>
      </c>
      <c r="C282" s="51" t="s">
        <v>408</v>
      </c>
      <c r="D282" s="56">
        <v>25962700.579999994</v>
      </c>
      <c r="E282" s="56">
        <v>25962700.579999994</v>
      </c>
      <c r="F282" s="56">
        <v>2533190.38</v>
      </c>
      <c r="G282" s="56">
        <v>13441575.330000002</v>
      </c>
      <c r="H282" s="56">
        <v>0</v>
      </c>
      <c r="I282" s="56">
        <f t="shared" si="40"/>
        <v>13441575.330000002</v>
      </c>
      <c r="J282" s="56">
        <f t="shared" si="41"/>
        <v>12521125.249999993</v>
      </c>
      <c r="K282" s="57">
        <f t="shared" si="42"/>
        <v>0.48227360676205877</v>
      </c>
      <c r="L282" s="57">
        <f t="shared" si="43"/>
        <v>-0.90242962698759444</v>
      </c>
      <c r="M282" s="57">
        <f t="shared" si="44"/>
        <v>-0.11246904016352942</v>
      </c>
      <c r="R282" s="53"/>
      <c r="S282" s="53"/>
      <c r="T282" s="53"/>
      <c r="U282" s="53"/>
      <c r="V282" s="53"/>
    </row>
    <row r="283" spans="1:22" s="51" customFormat="1" x14ac:dyDescent="0.2">
      <c r="B283" s="66" t="s">
        <v>212</v>
      </c>
      <c r="C283" s="51" t="s">
        <v>213</v>
      </c>
      <c r="D283" s="56">
        <v>15033089.490000006</v>
      </c>
      <c r="E283" s="56">
        <v>15033089.490000006</v>
      </c>
      <c r="F283" s="56">
        <v>1901656.5799999998</v>
      </c>
      <c r="G283" s="56">
        <v>8839805.6800000016</v>
      </c>
      <c r="H283" s="56">
        <v>0</v>
      </c>
      <c r="I283" s="56">
        <f t="shared" si="40"/>
        <v>8839805.6800000016</v>
      </c>
      <c r="J283" s="56">
        <f t="shared" si="41"/>
        <v>6193283.8100000042</v>
      </c>
      <c r="K283" s="57">
        <f t="shared" si="42"/>
        <v>0.41197678056262282</v>
      </c>
      <c r="L283" s="57">
        <f t="shared" si="43"/>
        <v>-0.87350194507489765</v>
      </c>
      <c r="M283" s="57">
        <f t="shared" si="44"/>
        <v>8.0398047497892925E-3</v>
      </c>
      <c r="R283" s="53"/>
      <c r="S283" s="53"/>
      <c r="T283" s="53"/>
      <c r="U283" s="53"/>
      <c r="V283" s="53"/>
    </row>
    <row r="284" spans="1:22" s="51" customFormat="1" x14ac:dyDescent="0.2">
      <c r="B284" s="66" t="s">
        <v>409</v>
      </c>
      <c r="C284" s="51" t="s">
        <v>410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40"/>
        <v>0</v>
      </c>
      <c r="J284" s="56">
        <f t="shared" si="41"/>
        <v>0</v>
      </c>
      <c r="K284" s="57" t="str">
        <f t="shared" si="42"/>
        <v>NA</v>
      </c>
      <c r="L284" s="57" t="str">
        <f t="shared" si="43"/>
        <v>NA</v>
      </c>
      <c r="M284" s="57" t="str">
        <f t="shared" si="44"/>
        <v>NA</v>
      </c>
      <c r="R284" s="53"/>
      <c r="S284" s="53"/>
      <c r="T284" s="53"/>
      <c r="U284" s="53"/>
      <c r="V284" s="53"/>
    </row>
    <row r="285" spans="1:22" s="51" customFormat="1" x14ac:dyDescent="0.2">
      <c r="B285" s="66" t="s">
        <v>224</v>
      </c>
      <c r="C285" s="51" t="s">
        <v>225</v>
      </c>
      <c r="D285" s="56">
        <v>0</v>
      </c>
      <c r="E285" s="56">
        <v>0</v>
      </c>
      <c r="F285" s="56">
        <v>13679.5</v>
      </c>
      <c r="G285" s="56">
        <v>64897.5</v>
      </c>
      <c r="H285" s="56">
        <v>0</v>
      </c>
      <c r="I285" s="56">
        <f t="shared" si="40"/>
        <v>64897.5</v>
      </c>
      <c r="J285" s="56">
        <f t="shared" si="41"/>
        <v>-64897.5</v>
      </c>
      <c r="K285" s="57" t="str">
        <f t="shared" si="42"/>
        <v>NA</v>
      </c>
      <c r="L285" s="57" t="str">
        <f t="shared" si="43"/>
        <v>NA</v>
      </c>
      <c r="M285" s="57" t="str">
        <f t="shared" si="44"/>
        <v>NA</v>
      </c>
      <c r="R285" s="53"/>
      <c r="S285" s="53"/>
      <c r="T285" s="53"/>
      <c r="U285" s="53"/>
      <c r="V285" s="53"/>
    </row>
    <row r="286" spans="1:22" s="51" customFormat="1" x14ac:dyDescent="0.2">
      <c r="B286" s="66" t="s">
        <v>226</v>
      </c>
      <c r="C286" s="51" t="s">
        <v>227</v>
      </c>
      <c r="D286" s="56">
        <v>1829548.99</v>
      </c>
      <c r="E286" s="56">
        <v>1829548.99</v>
      </c>
      <c r="F286" s="56">
        <v>0</v>
      </c>
      <c r="G286" s="56">
        <v>3600</v>
      </c>
      <c r="H286" s="56">
        <v>0</v>
      </c>
      <c r="I286" s="56">
        <f t="shared" si="40"/>
        <v>3600</v>
      </c>
      <c r="J286" s="56">
        <f t="shared" si="41"/>
        <v>1825948.99</v>
      </c>
      <c r="K286" s="57">
        <f t="shared" si="42"/>
        <v>0.99803230193906967</v>
      </c>
      <c r="L286" s="57">
        <f t="shared" si="43"/>
        <v>-1</v>
      </c>
      <c r="M286" s="57">
        <f t="shared" si="44"/>
        <v>-0.99662680332411946</v>
      </c>
      <c r="R286" s="53"/>
      <c r="S286" s="53"/>
      <c r="T286" s="53"/>
      <c r="U286" s="53"/>
      <c r="V286" s="53"/>
    </row>
    <row r="287" spans="1:22" s="51" customFormat="1" x14ac:dyDescent="0.2">
      <c r="B287" s="66" t="s">
        <v>232</v>
      </c>
      <c r="C287" s="51" t="s">
        <v>233</v>
      </c>
      <c r="D287" s="56">
        <v>9895500</v>
      </c>
      <c r="E287" s="56">
        <v>9895500</v>
      </c>
      <c r="F287" s="56">
        <v>854929.45</v>
      </c>
      <c r="G287" s="56">
        <v>5024643.4700000007</v>
      </c>
      <c r="H287" s="56">
        <v>0</v>
      </c>
      <c r="I287" s="56">
        <f t="shared" si="40"/>
        <v>5024643.4700000007</v>
      </c>
      <c r="J287" s="56">
        <f t="shared" si="41"/>
        <v>4870856.5299999993</v>
      </c>
      <c r="K287" s="57">
        <f t="shared" si="42"/>
        <v>0.49222945076044661</v>
      </c>
      <c r="L287" s="57">
        <f t="shared" si="43"/>
        <v>-0.91360421908948519</v>
      </c>
      <c r="M287" s="57">
        <f t="shared" si="44"/>
        <v>-0.12953620130362276</v>
      </c>
      <c r="R287" s="53"/>
      <c r="S287" s="53"/>
      <c r="T287" s="53"/>
      <c r="U287" s="53"/>
      <c r="V287" s="53"/>
    </row>
    <row r="288" spans="1:22" s="51" customFormat="1" x14ac:dyDescent="0.2">
      <c r="B288" s="66" t="s">
        <v>234</v>
      </c>
      <c r="C288" s="51" t="s">
        <v>235</v>
      </c>
      <c r="D288" s="56">
        <v>0</v>
      </c>
      <c r="E288" s="56">
        <v>0</v>
      </c>
      <c r="F288" s="56">
        <v>42452.009999999987</v>
      </c>
      <c r="G288" s="56">
        <v>119345.59</v>
      </c>
      <c r="H288" s="56">
        <v>0</v>
      </c>
      <c r="I288" s="56">
        <f t="shared" si="40"/>
        <v>119345.59</v>
      </c>
      <c r="J288" s="56">
        <f t="shared" si="41"/>
        <v>-119345.59</v>
      </c>
      <c r="K288" s="57" t="str">
        <f t="shared" si="42"/>
        <v>NA</v>
      </c>
      <c r="L288" s="57" t="str">
        <f t="shared" si="43"/>
        <v>NA</v>
      </c>
      <c r="M288" s="57" t="str">
        <f t="shared" si="44"/>
        <v>NA</v>
      </c>
      <c r="R288" s="53"/>
      <c r="S288" s="53"/>
      <c r="T288" s="53"/>
      <c r="U288" s="53"/>
      <c r="V288" s="53"/>
    </row>
    <row r="289" spans="1:22" s="51" customFormat="1" x14ac:dyDescent="0.2">
      <c r="B289" s="66" t="s">
        <v>236</v>
      </c>
      <c r="C289" s="51" t="s">
        <v>237</v>
      </c>
      <c r="D289" s="56">
        <v>11899915.379999995</v>
      </c>
      <c r="E289" s="56">
        <v>11899915.379999995</v>
      </c>
      <c r="F289" s="56">
        <v>1154389.7900000005</v>
      </c>
      <c r="G289" s="56">
        <v>6372185.8500000006</v>
      </c>
      <c r="H289" s="56">
        <v>0</v>
      </c>
      <c r="I289" s="56">
        <f t="shared" si="40"/>
        <v>6372185.8500000006</v>
      </c>
      <c r="J289" s="56">
        <f t="shared" si="41"/>
        <v>5527729.5299999947</v>
      </c>
      <c r="K289" s="57">
        <f t="shared" si="42"/>
        <v>0.46451838970975917</v>
      </c>
      <c r="L289" s="57">
        <f t="shared" si="43"/>
        <v>-0.90299176480362486</v>
      </c>
      <c r="M289" s="57">
        <f t="shared" si="44"/>
        <v>-8.2031525216730086E-2</v>
      </c>
      <c r="R289" s="53"/>
      <c r="S289" s="53"/>
      <c r="T289" s="53"/>
      <c r="U289" s="53"/>
      <c r="V289" s="53"/>
    </row>
    <row r="290" spans="1:22" s="51" customFormat="1" x14ac:dyDescent="0.2">
      <c r="B290" s="66" t="s">
        <v>238</v>
      </c>
      <c r="C290" s="51" t="s">
        <v>239</v>
      </c>
      <c r="D290" s="56">
        <v>13750</v>
      </c>
      <c r="E290" s="56">
        <v>13750</v>
      </c>
      <c r="F290" s="56">
        <v>0</v>
      </c>
      <c r="G290" s="56">
        <v>0</v>
      </c>
      <c r="H290" s="56">
        <v>0</v>
      </c>
      <c r="I290" s="56">
        <f t="shared" si="40"/>
        <v>0</v>
      </c>
      <c r="J290" s="56">
        <f t="shared" si="41"/>
        <v>13750</v>
      </c>
      <c r="K290" s="57">
        <f t="shared" si="42"/>
        <v>1</v>
      </c>
      <c r="L290" s="57">
        <f t="shared" si="43"/>
        <v>-1</v>
      </c>
      <c r="M290" s="57">
        <f t="shared" si="44"/>
        <v>-1</v>
      </c>
      <c r="R290" s="53"/>
      <c r="S290" s="53"/>
      <c r="T290" s="53"/>
      <c r="U290" s="53"/>
      <c r="V290" s="53"/>
    </row>
    <row r="291" spans="1:22" s="51" customFormat="1" x14ac:dyDescent="0.2">
      <c r="B291" s="66" t="s">
        <v>250</v>
      </c>
      <c r="C291" s="51" t="s">
        <v>251</v>
      </c>
      <c r="D291" s="56">
        <v>1531188.7600000023</v>
      </c>
      <c r="E291" s="56">
        <v>1531188.7600000023</v>
      </c>
      <c r="F291" s="56">
        <v>194224.14000000004</v>
      </c>
      <c r="G291" s="56">
        <v>1113947.3299999996</v>
      </c>
      <c r="H291" s="56">
        <v>0</v>
      </c>
      <c r="I291" s="56">
        <f t="shared" si="40"/>
        <v>1113947.3299999996</v>
      </c>
      <c r="J291" s="56">
        <f t="shared" si="41"/>
        <v>417241.43000000273</v>
      </c>
      <c r="K291" s="57">
        <f t="shared" si="42"/>
        <v>0.27249509720800336</v>
      </c>
      <c r="L291" s="57">
        <f t="shared" si="43"/>
        <v>-0.8731546723213931</v>
      </c>
      <c r="M291" s="57">
        <f t="shared" si="44"/>
        <v>0.24715126192913706</v>
      </c>
      <c r="R291" s="53"/>
      <c r="S291" s="53"/>
      <c r="T291" s="53"/>
      <c r="U291" s="53"/>
      <c r="V291" s="53"/>
    </row>
    <row r="292" spans="1:22" s="51" customFormat="1" x14ac:dyDescent="0.2">
      <c r="B292" s="66" t="s">
        <v>282</v>
      </c>
      <c r="C292" s="51" t="s">
        <v>283</v>
      </c>
      <c r="D292" s="56">
        <v>0</v>
      </c>
      <c r="E292" s="56">
        <v>0</v>
      </c>
      <c r="F292" s="56">
        <v>0</v>
      </c>
      <c r="G292" s="56">
        <v>0</v>
      </c>
      <c r="H292" s="56">
        <v>0</v>
      </c>
      <c r="I292" s="56">
        <f t="shared" si="40"/>
        <v>0</v>
      </c>
      <c r="J292" s="56">
        <f t="shared" si="41"/>
        <v>0</v>
      </c>
      <c r="K292" s="57" t="str">
        <f t="shared" si="42"/>
        <v>NA</v>
      </c>
      <c r="L292" s="57" t="str">
        <f t="shared" si="43"/>
        <v>NA</v>
      </c>
      <c r="M292" s="57" t="str">
        <f t="shared" si="44"/>
        <v>NA</v>
      </c>
      <c r="R292" s="53"/>
      <c r="S292" s="53"/>
      <c r="T292" s="53"/>
      <c r="U292" s="53"/>
      <c r="V292" s="53"/>
    </row>
    <row r="293" spans="1:22" s="51" customFormat="1" x14ac:dyDescent="0.2">
      <c r="B293" s="66" t="s">
        <v>286</v>
      </c>
      <c r="C293" s="51" t="s">
        <v>287</v>
      </c>
      <c r="D293" s="56">
        <v>4500</v>
      </c>
      <c r="E293" s="56">
        <v>4500</v>
      </c>
      <c r="F293" s="56">
        <v>0</v>
      </c>
      <c r="G293" s="56">
        <v>1263.1099999999999</v>
      </c>
      <c r="H293" s="56">
        <v>53.99</v>
      </c>
      <c r="I293" s="56">
        <f t="shared" si="40"/>
        <v>1317.1</v>
      </c>
      <c r="J293" s="56">
        <f t="shared" si="41"/>
        <v>3182.9</v>
      </c>
      <c r="K293" s="57">
        <f t="shared" si="42"/>
        <v>0.70731111111111111</v>
      </c>
      <c r="L293" s="57">
        <f t="shared" si="43"/>
        <v>-1</v>
      </c>
      <c r="M293" s="57">
        <f t="shared" si="44"/>
        <v>-0.51881523809523811</v>
      </c>
      <c r="R293" s="53"/>
      <c r="S293" s="53"/>
      <c r="T293" s="53"/>
      <c r="U293" s="53"/>
      <c r="V293" s="53"/>
    </row>
    <row r="294" spans="1:22" s="51" customFormat="1" x14ac:dyDescent="0.2">
      <c r="B294" s="66" t="s">
        <v>290</v>
      </c>
      <c r="C294" s="51" t="s">
        <v>291</v>
      </c>
      <c r="D294" s="56">
        <v>76500</v>
      </c>
      <c r="E294" s="56">
        <v>41500</v>
      </c>
      <c r="F294" s="56">
        <v>0</v>
      </c>
      <c r="G294" s="56">
        <v>653.85</v>
      </c>
      <c r="H294" s="56">
        <v>1317.95</v>
      </c>
      <c r="I294" s="56">
        <f t="shared" si="40"/>
        <v>1971.8000000000002</v>
      </c>
      <c r="J294" s="56">
        <f t="shared" si="41"/>
        <v>39528.199999999997</v>
      </c>
      <c r="K294" s="57">
        <f t="shared" si="42"/>
        <v>0.95248674698795177</v>
      </c>
      <c r="L294" s="57">
        <f t="shared" si="43"/>
        <v>-1</v>
      </c>
      <c r="M294" s="57">
        <f t="shared" si="44"/>
        <v>-0.97299070567986234</v>
      </c>
      <c r="R294" s="53"/>
      <c r="S294" s="53"/>
      <c r="T294" s="53"/>
      <c r="U294" s="53"/>
      <c r="V294" s="53"/>
    </row>
    <row r="295" spans="1:22" s="51" customFormat="1" x14ac:dyDescent="0.2">
      <c r="B295" s="66" t="s">
        <v>294</v>
      </c>
      <c r="C295" s="51" t="s">
        <v>295</v>
      </c>
      <c r="D295" s="56">
        <v>4500</v>
      </c>
      <c r="E295" s="56">
        <v>25500</v>
      </c>
      <c r="F295" s="56">
        <v>0</v>
      </c>
      <c r="G295" s="56">
        <v>19427.97</v>
      </c>
      <c r="H295" s="56">
        <v>2125.9899999999998</v>
      </c>
      <c r="I295" s="56">
        <f t="shared" si="40"/>
        <v>21553.96</v>
      </c>
      <c r="J295" s="56">
        <f t="shared" si="41"/>
        <v>3946.0400000000009</v>
      </c>
      <c r="K295" s="57">
        <f t="shared" si="42"/>
        <v>0.1547466666666667</v>
      </c>
      <c r="L295" s="57">
        <f t="shared" si="43"/>
        <v>-1</v>
      </c>
      <c r="M295" s="57">
        <f t="shared" si="44"/>
        <v>0.30608201680672276</v>
      </c>
      <c r="R295" s="53"/>
      <c r="S295" s="53"/>
      <c r="T295" s="53"/>
      <c r="U295" s="53"/>
      <c r="V295" s="53"/>
    </row>
    <row r="296" spans="1:22" s="51" customFormat="1" x14ac:dyDescent="0.2">
      <c r="B296" s="66" t="s">
        <v>314</v>
      </c>
      <c r="C296" s="51" t="s">
        <v>315</v>
      </c>
      <c r="D296" s="56">
        <v>900000</v>
      </c>
      <c r="E296" s="56">
        <v>900000</v>
      </c>
      <c r="F296" s="56">
        <v>0</v>
      </c>
      <c r="G296" s="56">
        <v>0</v>
      </c>
      <c r="H296" s="56">
        <v>0</v>
      </c>
      <c r="I296" s="56">
        <f t="shared" si="40"/>
        <v>0</v>
      </c>
      <c r="J296" s="56">
        <f t="shared" si="41"/>
        <v>900000</v>
      </c>
      <c r="K296" s="57">
        <f t="shared" si="42"/>
        <v>1</v>
      </c>
      <c r="L296" s="57">
        <f t="shared" si="43"/>
        <v>-1</v>
      </c>
      <c r="M296" s="57">
        <f t="shared" si="44"/>
        <v>-1</v>
      </c>
      <c r="R296" s="53"/>
      <c r="S296" s="53"/>
      <c r="T296" s="53"/>
      <c r="U296" s="53"/>
      <c r="V296" s="53"/>
    </row>
    <row r="297" spans="1:22" s="51" customFormat="1" x14ac:dyDescent="0.2">
      <c r="A297" s="63" t="s">
        <v>411</v>
      </c>
      <c r="B297" s="74"/>
      <c r="C297" s="63"/>
      <c r="D297" s="64">
        <v>83936113.199999973</v>
      </c>
      <c r="E297" s="64">
        <v>83922113.199999973</v>
      </c>
      <c r="F297" s="64">
        <v>9253961.0800000019</v>
      </c>
      <c r="G297" s="64">
        <v>47475481.440000005</v>
      </c>
      <c r="H297" s="64">
        <v>3497.93</v>
      </c>
      <c r="I297" s="64">
        <f t="shared" si="40"/>
        <v>47478979.370000005</v>
      </c>
      <c r="J297" s="64">
        <f t="shared" si="41"/>
        <v>36443133.829999968</v>
      </c>
      <c r="K297" s="65">
        <f t="shared" si="42"/>
        <v>0.43424947776458017</v>
      </c>
      <c r="L297" s="65">
        <f t="shared" si="43"/>
        <v>-0.88973155313729635</v>
      </c>
      <c r="M297" s="65">
        <f t="shared" si="44"/>
        <v>-3.0213414461200575E-2</v>
      </c>
      <c r="R297" s="53"/>
      <c r="S297" s="53"/>
      <c r="T297" s="53"/>
      <c r="U297" s="53"/>
      <c r="V297" s="53"/>
    </row>
    <row r="298" spans="1:22" s="51" customFormat="1" x14ac:dyDescent="0.2">
      <c r="A298" s="51" t="s">
        <v>412</v>
      </c>
      <c r="B298" s="66" t="s">
        <v>195</v>
      </c>
      <c r="C298" s="51" t="s">
        <v>196</v>
      </c>
      <c r="D298" s="56">
        <v>0</v>
      </c>
      <c r="E298" s="56">
        <v>0</v>
      </c>
      <c r="F298" s="56">
        <v>0</v>
      </c>
      <c r="G298" s="56">
        <v>0</v>
      </c>
      <c r="H298" s="56">
        <v>0</v>
      </c>
      <c r="I298" s="56">
        <f t="shared" si="40"/>
        <v>0</v>
      </c>
      <c r="J298" s="56">
        <f t="shared" si="41"/>
        <v>0</v>
      </c>
      <c r="K298" s="57" t="str">
        <f t="shared" si="42"/>
        <v>NA</v>
      </c>
      <c r="L298" s="57" t="str">
        <f t="shared" si="43"/>
        <v>NA</v>
      </c>
      <c r="M298" s="57" t="str">
        <f t="shared" si="44"/>
        <v>NA</v>
      </c>
      <c r="R298" s="53"/>
      <c r="S298" s="53"/>
      <c r="T298" s="53"/>
      <c r="U298" s="53"/>
      <c r="V298" s="53"/>
    </row>
    <row r="299" spans="1:22" s="51" customFormat="1" x14ac:dyDescent="0.2">
      <c r="B299" s="66" t="s">
        <v>212</v>
      </c>
      <c r="C299" s="51" t="s">
        <v>213</v>
      </c>
      <c r="D299" s="56">
        <v>287648.21999999997</v>
      </c>
      <c r="E299" s="56">
        <v>287648.21999999997</v>
      </c>
      <c r="F299" s="56">
        <v>45306.18</v>
      </c>
      <c r="G299" s="56">
        <v>194597.19999999998</v>
      </c>
      <c r="H299" s="56">
        <v>0</v>
      </c>
      <c r="I299" s="56">
        <f t="shared" si="40"/>
        <v>194597.19999999998</v>
      </c>
      <c r="J299" s="56">
        <f t="shared" si="41"/>
        <v>93051.01999999999</v>
      </c>
      <c r="K299" s="57">
        <f t="shared" si="42"/>
        <v>0.32348894771537262</v>
      </c>
      <c r="L299" s="57">
        <f t="shared" si="43"/>
        <v>-0.84249448858053078</v>
      </c>
      <c r="M299" s="57">
        <f t="shared" si="44"/>
        <v>0.15973323248793267</v>
      </c>
      <c r="R299" s="53"/>
      <c r="S299" s="53"/>
      <c r="T299" s="53"/>
      <c r="U299" s="53"/>
      <c r="V299" s="53"/>
    </row>
    <row r="300" spans="1:22" s="51" customFormat="1" x14ac:dyDescent="0.2">
      <c r="B300" s="66" t="s">
        <v>413</v>
      </c>
      <c r="C300" s="51" t="s">
        <v>414</v>
      </c>
      <c r="D300" s="56">
        <v>3967540.35</v>
      </c>
      <c r="E300" s="56">
        <v>4389322.1399999997</v>
      </c>
      <c r="F300" s="56">
        <v>430513.02</v>
      </c>
      <c r="G300" s="56">
        <v>2030635.56</v>
      </c>
      <c r="H300" s="56">
        <v>0</v>
      </c>
      <c r="I300" s="56">
        <f t="shared" si="40"/>
        <v>2030635.56</v>
      </c>
      <c r="J300" s="56">
        <f t="shared" si="41"/>
        <v>2358686.5799999996</v>
      </c>
      <c r="K300" s="57">
        <f t="shared" si="42"/>
        <v>0.53736921209433031</v>
      </c>
      <c r="L300" s="57">
        <f t="shared" si="43"/>
        <v>-0.90191810802020556</v>
      </c>
      <c r="M300" s="57">
        <f t="shared" si="44"/>
        <v>-0.20691864930456633</v>
      </c>
      <c r="R300" s="53"/>
      <c r="S300" s="53"/>
      <c r="T300" s="53"/>
      <c r="U300" s="53"/>
      <c r="V300" s="53"/>
    </row>
    <row r="301" spans="1:22" s="51" customFormat="1" x14ac:dyDescent="0.2">
      <c r="B301" s="66" t="s">
        <v>415</v>
      </c>
      <c r="C301" s="51" t="s">
        <v>416</v>
      </c>
      <c r="D301" s="56">
        <v>120129.74</v>
      </c>
      <c r="E301" s="56">
        <v>120129.74</v>
      </c>
      <c r="F301" s="56">
        <v>46386.99</v>
      </c>
      <c r="G301" s="56">
        <v>186418.77000000002</v>
      </c>
      <c r="H301" s="56">
        <v>0</v>
      </c>
      <c r="I301" s="56">
        <f t="shared" si="40"/>
        <v>186418.77000000002</v>
      </c>
      <c r="J301" s="56">
        <f t="shared" si="41"/>
        <v>-66289.030000000013</v>
      </c>
      <c r="K301" s="57">
        <f t="shared" si="42"/>
        <v>-0.55181198261146669</v>
      </c>
      <c r="L301" s="57">
        <f t="shared" si="43"/>
        <v>-0.61385923252643348</v>
      </c>
      <c r="M301" s="57">
        <f t="shared" si="44"/>
        <v>1.6602491130482284</v>
      </c>
      <c r="R301" s="53"/>
      <c r="S301" s="53"/>
      <c r="T301" s="53"/>
      <c r="U301" s="53"/>
      <c r="V301" s="53"/>
    </row>
    <row r="302" spans="1:22" s="51" customFormat="1" x14ac:dyDescent="0.2">
      <c r="B302" s="66" t="s">
        <v>224</v>
      </c>
      <c r="C302" s="51" t="s">
        <v>225</v>
      </c>
      <c r="D302" s="56">
        <v>1840915.6</v>
      </c>
      <c r="E302" s="56">
        <v>1840915.6</v>
      </c>
      <c r="F302" s="56">
        <v>314517.61</v>
      </c>
      <c r="G302" s="56">
        <v>1258166.3900000001</v>
      </c>
      <c r="H302" s="56">
        <v>0</v>
      </c>
      <c r="I302" s="56">
        <f t="shared" si="40"/>
        <v>1258166.3900000001</v>
      </c>
      <c r="J302" s="56">
        <f t="shared" si="41"/>
        <v>582749.21</v>
      </c>
      <c r="K302" s="57">
        <f t="shared" si="42"/>
        <v>0.31655400714731297</v>
      </c>
      <c r="L302" s="57">
        <f t="shared" si="43"/>
        <v>-0.82915153198766967</v>
      </c>
      <c r="M302" s="57">
        <f t="shared" si="44"/>
        <v>0.17162170203317781</v>
      </c>
      <c r="R302" s="53"/>
      <c r="S302" s="53"/>
      <c r="T302" s="53"/>
      <c r="U302" s="53"/>
      <c r="V302" s="53"/>
    </row>
    <row r="303" spans="1:22" s="51" customFormat="1" x14ac:dyDescent="0.2">
      <c r="B303" s="66" t="s">
        <v>330</v>
      </c>
      <c r="C303" s="51" t="s">
        <v>331</v>
      </c>
      <c r="D303" s="56">
        <v>1230856.21</v>
      </c>
      <c r="E303" s="56">
        <v>1230856.21</v>
      </c>
      <c r="F303" s="56">
        <v>194302.63</v>
      </c>
      <c r="G303" s="56">
        <v>766417.05</v>
      </c>
      <c r="H303" s="56">
        <v>0</v>
      </c>
      <c r="I303" s="56">
        <f t="shared" si="40"/>
        <v>766417.05</v>
      </c>
      <c r="J303" s="56">
        <f t="shared" si="41"/>
        <v>464439.15999999992</v>
      </c>
      <c r="K303" s="57">
        <f t="shared" si="42"/>
        <v>0.37733015134237324</v>
      </c>
      <c r="L303" s="57">
        <f t="shared" si="43"/>
        <v>-0.84214026917084006</v>
      </c>
      <c r="M303" s="57">
        <f t="shared" si="44"/>
        <v>6.7434026270217315E-2</v>
      </c>
      <c r="R303" s="53"/>
      <c r="S303" s="53"/>
      <c r="T303" s="53"/>
      <c r="U303" s="53"/>
      <c r="V303" s="53"/>
    </row>
    <row r="304" spans="1:22" s="51" customFormat="1" x14ac:dyDescent="0.2">
      <c r="B304" s="66" t="s">
        <v>226</v>
      </c>
      <c r="C304" s="51" t="s">
        <v>227</v>
      </c>
      <c r="D304" s="56">
        <v>257439.55</v>
      </c>
      <c r="E304" s="56">
        <v>257439.55</v>
      </c>
      <c r="F304" s="56">
        <v>0</v>
      </c>
      <c r="G304" s="56">
        <v>0</v>
      </c>
      <c r="H304" s="56">
        <v>0</v>
      </c>
      <c r="I304" s="56">
        <f t="shared" si="40"/>
        <v>0</v>
      </c>
      <c r="J304" s="56">
        <f t="shared" si="41"/>
        <v>257439.55</v>
      </c>
      <c r="K304" s="57">
        <f t="shared" si="42"/>
        <v>1</v>
      </c>
      <c r="L304" s="57">
        <f t="shared" si="43"/>
        <v>-1</v>
      </c>
      <c r="M304" s="57">
        <f t="shared" si="44"/>
        <v>-1</v>
      </c>
      <c r="R304" s="53"/>
      <c r="S304" s="53"/>
      <c r="T304" s="53"/>
      <c r="U304" s="53"/>
      <c r="V304" s="53"/>
    </row>
    <row r="305" spans="2:22" s="51" customFormat="1" x14ac:dyDescent="0.2">
      <c r="B305" s="66" t="s">
        <v>232</v>
      </c>
      <c r="C305" s="51" t="s">
        <v>233</v>
      </c>
      <c r="D305" s="56">
        <v>1323000</v>
      </c>
      <c r="E305" s="56">
        <v>1323000</v>
      </c>
      <c r="F305" s="56">
        <v>92691.12</v>
      </c>
      <c r="G305" s="56">
        <v>500982.01</v>
      </c>
      <c r="H305" s="56">
        <v>0</v>
      </c>
      <c r="I305" s="56">
        <f t="shared" si="40"/>
        <v>500982.01</v>
      </c>
      <c r="J305" s="56">
        <f t="shared" si="41"/>
        <v>822017.99</v>
      </c>
      <c r="K305" s="57">
        <f t="shared" si="42"/>
        <v>0.62132879062736202</v>
      </c>
      <c r="L305" s="57">
        <f t="shared" si="43"/>
        <v>-0.92993868480725617</v>
      </c>
      <c r="M305" s="57">
        <f t="shared" si="44"/>
        <v>-0.35084935536119211</v>
      </c>
      <c r="R305" s="53"/>
      <c r="S305" s="53"/>
      <c r="T305" s="53"/>
      <c r="U305" s="53"/>
      <c r="V305" s="53"/>
    </row>
    <row r="306" spans="2:22" s="51" customFormat="1" x14ac:dyDescent="0.2">
      <c r="B306" s="66" t="s">
        <v>234</v>
      </c>
      <c r="C306" s="51" t="s">
        <v>235</v>
      </c>
      <c r="D306" s="56">
        <v>0</v>
      </c>
      <c r="E306" s="56">
        <v>0</v>
      </c>
      <c r="F306" s="56">
        <v>13666.24</v>
      </c>
      <c r="G306" s="56">
        <v>36801.160000000003</v>
      </c>
      <c r="H306" s="56">
        <v>0</v>
      </c>
      <c r="I306" s="56">
        <f t="shared" si="40"/>
        <v>36801.160000000003</v>
      </c>
      <c r="J306" s="56">
        <f t="shared" si="41"/>
        <v>-36801.160000000003</v>
      </c>
      <c r="K306" s="57" t="str">
        <f t="shared" si="42"/>
        <v>NA</v>
      </c>
      <c r="L306" s="57" t="str">
        <f t="shared" si="43"/>
        <v>NA</v>
      </c>
      <c r="M306" s="57" t="str">
        <f t="shared" si="44"/>
        <v>NA</v>
      </c>
      <c r="R306" s="53"/>
      <c r="S306" s="53"/>
      <c r="T306" s="53"/>
      <c r="U306" s="53"/>
      <c r="V306" s="53"/>
    </row>
    <row r="307" spans="2:22" s="51" customFormat="1" x14ac:dyDescent="0.2">
      <c r="B307" s="66" t="s">
        <v>236</v>
      </c>
      <c r="C307" s="51" t="s">
        <v>237</v>
      </c>
      <c r="D307" s="56">
        <v>1537929.1099999999</v>
      </c>
      <c r="E307" s="56">
        <v>1537929.1099999999</v>
      </c>
      <c r="F307" s="56">
        <v>171488.69999999998</v>
      </c>
      <c r="G307" s="56">
        <v>816828.14999999991</v>
      </c>
      <c r="H307" s="56">
        <v>0</v>
      </c>
      <c r="I307" s="56">
        <f t="shared" si="40"/>
        <v>816828.14999999991</v>
      </c>
      <c r="J307" s="56">
        <f t="shared" si="41"/>
        <v>721100.96</v>
      </c>
      <c r="K307" s="57">
        <f t="shared" si="42"/>
        <v>0.46887789255773954</v>
      </c>
      <c r="L307" s="57">
        <f t="shared" si="43"/>
        <v>-0.88849375508601958</v>
      </c>
      <c r="M307" s="57">
        <f t="shared" si="44"/>
        <v>-8.9504958670410667E-2</v>
      </c>
      <c r="R307" s="53"/>
      <c r="S307" s="53"/>
      <c r="T307" s="53"/>
      <c r="U307" s="53"/>
      <c r="V307" s="53"/>
    </row>
    <row r="308" spans="2:22" s="51" customFormat="1" x14ac:dyDescent="0.2">
      <c r="B308" s="66" t="s">
        <v>417</v>
      </c>
      <c r="C308" s="51" t="s">
        <v>418</v>
      </c>
      <c r="D308" s="56">
        <v>0</v>
      </c>
      <c r="E308" s="56">
        <v>0</v>
      </c>
      <c r="F308" s="56">
        <v>4602.0600000000004</v>
      </c>
      <c r="G308" s="56">
        <v>13806.18</v>
      </c>
      <c r="H308" s="56">
        <v>0</v>
      </c>
      <c r="I308" s="56">
        <f t="shared" si="40"/>
        <v>13806.18</v>
      </c>
      <c r="J308" s="56">
        <f t="shared" si="41"/>
        <v>-13806.18</v>
      </c>
      <c r="K308" s="57" t="str">
        <f t="shared" si="42"/>
        <v>NA</v>
      </c>
      <c r="L308" s="57" t="str">
        <f t="shared" si="43"/>
        <v>NA</v>
      </c>
      <c r="M308" s="57" t="str">
        <f t="shared" si="44"/>
        <v>NA</v>
      </c>
      <c r="R308" s="53"/>
      <c r="S308" s="53"/>
      <c r="T308" s="53"/>
      <c r="U308" s="53"/>
      <c r="V308" s="53"/>
    </row>
    <row r="309" spans="2:22" s="51" customFormat="1" x14ac:dyDescent="0.2">
      <c r="B309" s="66" t="s">
        <v>372</v>
      </c>
      <c r="C309" s="51" t="s">
        <v>373</v>
      </c>
      <c r="D309" s="56">
        <v>22000</v>
      </c>
      <c r="E309" s="56">
        <v>22000</v>
      </c>
      <c r="F309" s="56">
        <v>0</v>
      </c>
      <c r="G309" s="56">
        <v>0</v>
      </c>
      <c r="H309" s="56">
        <v>0</v>
      </c>
      <c r="I309" s="56">
        <f t="shared" si="40"/>
        <v>0</v>
      </c>
      <c r="J309" s="56">
        <f t="shared" si="41"/>
        <v>22000</v>
      </c>
      <c r="K309" s="57">
        <f t="shared" si="42"/>
        <v>1</v>
      </c>
      <c r="L309" s="57">
        <f t="shared" si="43"/>
        <v>-1</v>
      </c>
      <c r="M309" s="57">
        <f t="shared" si="44"/>
        <v>-1</v>
      </c>
      <c r="R309" s="53"/>
      <c r="S309" s="53"/>
      <c r="T309" s="53"/>
      <c r="U309" s="53"/>
      <c r="V309" s="53"/>
    </row>
    <row r="310" spans="2:22" s="51" customFormat="1" x14ac:dyDescent="0.2">
      <c r="B310" s="66" t="s">
        <v>248</v>
      </c>
      <c r="C310" s="51" t="s">
        <v>249</v>
      </c>
      <c r="D310" s="56">
        <v>0</v>
      </c>
      <c r="E310" s="56">
        <v>0</v>
      </c>
      <c r="F310" s="56">
        <v>3026.84</v>
      </c>
      <c r="G310" s="56">
        <v>9353.6</v>
      </c>
      <c r="H310" s="56">
        <v>0</v>
      </c>
      <c r="I310" s="56">
        <f t="shared" si="40"/>
        <v>9353.6</v>
      </c>
      <c r="J310" s="56">
        <f t="shared" si="41"/>
        <v>-9353.6</v>
      </c>
      <c r="K310" s="57" t="str">
        <f t="shared" si="42"/>
        <v>NA</v>
      </c>
      <c r="L310" s="57" t="str">
        <f t="shared" si="43"/>
        <v>NA</v>
      </c>
      <c r="M310" s="57" t="str">
        <f t="shared" si="44"/>
        <v>NA</v>
      </c>
      <c r="R310" s="53"/>
      <c r="S310" s="53"/>
      <c r="T310" s="53"/>
      <c r="U310" s="53"/>
      <c r="V310" s="53"/>
    </row>
    <row r="311" spans="2:22" s="51" customFormat="1" x14ac:dyDescent="0.2">
      <c r="B311" s="66" t="s">
        <v>250</v>
      </c>
      <c r="C311" s="51" t="s">
        <v>251</v>
      </c>
      <c r="D311" s="56">
        <v>204226.13</v>
      </c>
      <c r="E311" s="56">
        <v>204226.13</v>
      </c>
      <c r="F311" s="56">
        <v>19237.810000000001</v>
      </c>
      <c r="G311" s="56">
        <v>116281.86000000002</v>
      </c>
      <c r="H311" s="56">
        <v>0</v>
      </c>
      <c r="I311" s="56">
        <f t="shared" si="40"/>
        <v>116281.86000000002</v>
      </c>
      <c r="J311" s="56">
        <f t="shared" si="41"/>
        <v>87944.26999999999</v>
      </c>
      <c r="K311" s="57">
        <f t="shared" si="42"/>
        <v>0.43062202667210109</v>
      </c>
      <c r="L311" s="57">
        <f t="shared" si="43"/>
        <v>-0.90580142707497813</v>
      </c>
      <c r="M311" s="57">
        <f t="shared" si="44"/>
        <v>-2.3923474295030424E-2</v>
      </c>
      <c r="R311" s="53"/>
      <c r="S311" s="53"/>
      <c r="T311" s="53"/>
      <c r="U311" s="53"/>
      <c r="V311" s="53"/>
    </row>
    <row r="312" spans="2:22" s="51" customFormat="1" x14ac:dyDescent="0.2">
      <c r="B312" s="66" t="s">
        <v>252</v>
      </c>
      <c r="C312" s="51" t="s">
        <v>253</v>
      </c>
      <c r="D312" s="56">
        <v>3422400.13</v>
      </c>
      <c r="E312" s="56">
        <v>4848550.54</v>
      </c>
      <c r="F312" s="56">
        <v>1280388.58</v>
      </c>
      <c r="G312" s="56">
        <v>2543925.5</v>
      </c>
      <c r="H312" s="56">
        <v>1225324.57</v>
      </c>
      <c r="I312" s="56">
        <f t="shared" si="40"/>
        <v>3769250.0700000003</v>
      </c>
      <c r="J312" s="56">
        <f t="shared" si="41"/>
        <v>1079300.4699999997</v>
      </c>
      <c r="K312" s="57">
        <f t="shared" si="42"/>
        <v>0.22260270592126274</v>
      </c>
      <c r="L312" s="57">
        <f t="shared" si="43"/>
        <v>-0.73592343331539245</v>
      </c>
      <c r="M312" s="57">
        <f t="shared" si="44"/>
        <v>-0.10055281328321625</v>
      </c>
      <c r="R312" s="53"/>
      <c r="S312" s="53"/>
      <c r="T312" s="53"/>
      <c r="U312" s="53"/>
      <c r="V312" s="53"/>
    </row>
    <row r="313" spans="2:22" s="51" customFormat="1" x14ac:dyDescent="0.2">
      <c r="B313" s="66" t="s">
        <v>254</v>
      </c>
      <c r="C313" s="51" t="s">
        <v>255</v>
      </c>
      <c r="D313" s="56">
        <v>76820</v>
      </c>
      <c r="E313" s="56">
        <v>15783.12</v>
      </c>
      <c r="F313" s="56">
        <v>0</v>
      </c>
      <c r="G313" s="56">
        <v>0</v>
      </c>
      <c r="H313" s="56">
        <v>0</v>
      </c>
      <c r="I313" s="56">
        <f t="shared" si="40"/>
        <v>0</v>
      </c>
      <c r="J313" s="56">
        <f t="shared" si="41"/>
        <v>15783.12</v>
      </c>
      <c r="K313" s="57">
        <f t="shared" si="42"/>
        <v>1</v>
      </c>
      <c r="L313" s="57">
        <f t="shared" si="43"/>
        <v>-1</v>
      </c>
      <c r="M313" s="57">
        <f t="shared" si="44"/>
        <v>-1</v>
      </c>
      <c r="R313" s="53"/>
      <c r="S313" s="53"/>
      <c r="T313" s="53"/>
      <c r="U313" s="53"/>
      <c r="V313" s="53"/>
    </row>
    <row r="314" spans="2:22" s="51" customFormat="1" x14ac:dyDescent="0.2">
      <c r="B314" s="66" t="s">
        <v>264</v>
      </c>
      <c r="C314" s="51" t="s">
        <v>265</v>
      </c>
      <c r="D314" s="56">
        <v>0</v>
      </c>
      <c r="E314" s="56">
        <v>0</v>
      </c>
      <c r="F314" s="56">
        <v>0</v>
      </c>
      <c r="G314" s="56">
        <v>0</v>
      </c>
      <c r="H314" s="56">
        <v>0</v>
      </c>
      <c r="I314" s="56">
        <f t="shared" si="40"/>
        <v>0</v>
      </c>
      <c r="J314" s="56">
        <f t="shared" si="41"/>
        <v>0</v>
      </c>
      <c r="K314" s="57" t="str">
        <f t="shared" si="42"/>
        <v>NA</v>
      </c>
      <c r="L314" s="57" t="str">
        <f t="shared" si="43"/>
        <v>NA</v>
      </c>
      <c r="M314" s="57" t="str">
        <f t="shared" si="44"/>
        <v>NA</v>
      </c>
      <c r="R314" s="53"/>
      <c r="S314" s="53"/>
      <c r="T314" s="53"/>
      <c r="U314" s="53"/>
      <c r="V314" s="53"/>
    </row>
    <row r="315" spans="2:22" s="51" customFormat="1" x14ac:dyDescent="0.2">
      <c r="B315" s="66" t="s">
        <v>377</v>
      </c>
      <c r="C315" s="51" t="s">
        <v>378</v>
      </c>
      <c r="D315" s="56">
        <v>2066623.1</v>
      </c>
      <c r="E315" s="56">
        <v>2066623.1</v>
      </c>
      <c r="F315" s="56">
        <v>1242.8</v>
      </c>
      <c r="G315" s="56">
        <v>770148.55</v>
      </c>
      <c r="H315" s="56">
        <v>11</v>
      </c>
      <c r="I315" s="56">
        <f t="shared" si="40"/>
        <v>770159.55</v>
      </c>
      <c r="J315" s="56">
        <f t="shared" si="41"/>
        <v>1296463.55</v>
      </c>
      <c r="K315" s="57">
        <f t="shared" si="42"/>
        <v>0.62733429719236178</v>
      </c>
      <c r="L315" s="57">
        <f t="shared" si="43"/>
        <v>-0.99939863248407512</v>
      </c>
      <c r="M315" s="57">
        <f t="shared" si="44"/>
        <v>-0.36115363408893608</v>
      </c>
      <c r="R315" s="53"/>
      <c r="S315" s="53"/>
      <c r="T315" s="53"/>
      <c r="U315" s="53"/>
      <c r="V315" s="53"/>
    </row>
    <row r="316" spans="2:22" s="51" customFormat="1" x14ac:dyDescent="0.2">
      <c r="B316" s="66" t="s">
        <v>266</v>
      </c>
      <c r="C316" s="51" t="s">
        <v>267</v>
      </c>
      <c r="D316" s="56">
        <v>14400</v>
      </c>
      <c r="E316" s="56">
        <v>27600</v>
      </c>
      <c r="F316" s="56">
        <v>13362</v>
      </c>
      <c r="G316" s="56">
        <v>25748.14</v>
      </c>
      <c r="H316" s="56">
        <v>0</v>
      </c>
      <c r="I316" s="56">
        <f t="shared" si="40"/>
        <v>25748.14</v>
      </c>
      <c r="J316" s="56">
        <f t="shared" si="41"/>
        <v>1851.8600000000006</v>
      </c>
      <c r="K316" s="57">
        <f t="shared" si="42"/>
        <v>6.7096376811594222E-2</v>
      </c>
      <c r="L316" s="57">
        <f t="shared" si="43"/>
        <v>-0.51586956521739136</v>
      </c>
      <c r="M316" s="57">
        <f t="shared" si="44"/>
        <v>0.59926335403726705</v>
      </c>
      <c r="R316" s="53"/>
      <c r="S316" s="53"/>
      <c r="T316" s="53"/>
      <c r="U316" s="53"/>
      <c r="V316" s="53"/>
    </row>
    <row r="317" spans="2:22" s="51" customFormat="1" x14ac:dyDescent="0.2">
      <c r="B317" s="66" t="s">
        <v>268</v>
      </c>
      <c r="C317" s="51" t="s">
        <v>269</v>
      </c>
      <c r="D317" s="56">
        <v>0</v>
      </c>
      <c r="E317" s="56">
        <v>47055.08</v>
      </c>
      <c r="F317" s="56">
        <v>0</v>
      </c>
      <c r="G317" s="56">
        <v>8750</v>
      </c>
      <c r="H317" s="56">
        <v>1680</v>
      </c>
      <c r="I317" s="56">
        <f t="shared" si="40"/>
        <v>10430</v>
      </c>
      <c r="J317" s="56">
        <f t="shared" si="41"/>
        <v>36625.08</v>
      </c>
      <c r="K317" s="57">
        <f t="shared" si="42"/>
        <v>0.77834486733419639</v>
      </c>
      <c r="L317" s="57">
        <f t="shared" si="43"/>
        <v>-1</v>
      </c>
      <c r="M317" s="57">
        <f t="shared" si="44"/>
        <v>-0.68122464142022499</v>
      </c>
      <c r="R317" s="53"/>
      <c r="S317" s="53"/>
      <c r="T317" s="53"/>
      <c r="U317" s="53"/>
      <c r="V317" s="53"/>
    </row>
    <row r="318" spans="2:22" s="51" customFormat="1" x14ac:dyDescent="0.2">
      <c r="B318" s="66" t="s">
        <v>274</v>
      </c>
      <c r="C318" s="51" t="s">
        <v>275</v>
      </c>
      <c r="D318" s="56">
        <v>124691.4</v>
      </c>
      <c r="E318" s="56">
        <v>124691.4</v>
      </c>
      <c r="F318" s="56">
        <v>297.14</v>
      </c>
      <c r="G318" s="56">
        <v>11627.759999999998</v>
      </c>
      <c r="H318" s="56">
        <v>0</v>
      </c>
      <c r="I318" s="56">
        <f t="shared" si="40"/>
        <v>11627.759999999998</v>
      </c>
      <c r="J318" s="56">
        <f t="shared" si="41"/>
        <v>113063.64</v>
      </c>
      <c r="K318" s="57">
        <f t="shared" si="42"/>
        <v>0.90674769871859651</v>
      </c>
      <c r="L318" s="57">
        <f t="shared" si="43"/>
        <v>-0.99761699684180305</v>
      </c>
      <c r="M318" s="57">
        <f t="shared" si="44"/>
        <v>-0.84013891208902258</v>
      </c>
      <c r="R318" s="53"/>
      <c r="S318" s="53"/>
      <c r="T318" s="53"/>
      <c r="U318" s="53"/>
      <c r="V318" s="53"/>
    </row>
    <row r="319" spans="2:22" s="51" customFormat="1" x14ac:dyDescent="0.2">
      <c r="B319" s="66" t="s">
        <v>282</v>
      </c>
      <c r="C319" s="51" t="s">
        <v>283</v>
      </c>
      <c r="D319" s="56">
        <v>38480</v>
      </c>
      <c r="E319" s="56">
        <v>89840</v>
      </c>
      <c r="F319" s="56">
        <v>5703.3099999999995</v>
      </c>
      <c r="G319" s="56">
        <v>36244.07</v>
      </c>
      <c r="H319" s="56">
        <v>9809.4000000000015</v>
      </c>
      <c r="I319" s="56">
        <f t="shared" si="40"/>
        <v>46053.47</v>
      </c>
      <c r="J319" s="56">
        <f t="shared" si="41"/>
        <v>43786.53</v>
      </c>
      <c r="K319" s="57">
        <f t="shared" si="42"/>
        <v>0.48738345948352624</v>
      </c>
      <c r="L319" s="57">
        <f t="shared" si="43"/>
        <v>-0.93651703027604638</v>
      </c>
      <c r="M319" s="57">
        <f t="shared" si="44"/>
        <v>-0.30840726370690758</v>
      </c>
      <c r="R319" s="53"/>
      <c r="S319" s="53"/>
      <c r="T319" s="53"/>
      <c r="U319" s="53"/>
      <c r="V319" s="53"/>
    </row>
    <row r="320" spans="2:22" s="51" customFormat="1" x14ac:dyDescent="0.2">
      <c r="B320" s="66" t="s">
        <v>286</v>
      </c>
      <c r="C320" s="51" t="s">
        <v>287</v>
      </c>
      <c r="D320" s="56">
        <v>10000</v>
      </c>
      <c r="E320" s="56">
        <v>13040</v>
      </c>
      <c r="F320" s="56">
        <v>1032</v>
      </c>
      <c r="G320" s="56">
        <v>6078.59</v>
      </c>
      <c r="H320" s="56">
        <v>2398</v>
      </c>
      <c r="I320" s="56">
        <f t="shared" si="40"/>
        <v>8476.59</v>
      </c>
      <c r="J320" s="56">
        <f t="shared" si="41"/>
        <v>4563.41</v>
      </c>
      <c r="K320" s="57">
        <f t="shared" si="42"/>
        <v>0.34995475460122699</v>
      </c>
      <c r="L320" s="57">
        <f t="shared" si="43"/>
        <v>-0.92085889570552149</v>
      </c>
      <c r="M320" s="57">
        <f t="shared" si="44"/>
        <v>-0.20088650306748468</v>
      </c>
      <c r="R320" s="53"/>
      <c r="S320" s="53"/>
      <c r="T320" s="53"/>
      <c r="U320" s="53"/>
      <c r="V320" s="53"/>
    </row>
    <row r="321" spans="1:22" s="51" customFormat="1" x14ac:dyDescent="0.2">
      <c r="B321" s="66" t="s">
        <v>288</v>
      </c>
      <c r="C321" s="51" t="s">
        <v>289</v>
      </c>
      <c r="D321" s="56">
        <v>418582</v>
      </c>
      <c r="E321" s="56">
        <v>240432</v>
      </c>
      <c r="F321" s="56">
        <v>0</v>
      </c>
      <c r="G321" s="56">
        <v>0</v>
      </c>
      <c r="H321" s="56">
        <v>14650</v>
      </c>
      <c r="I321" s="56">
        <f t="shared" si="40"/>
        <v>14650</v>
      </c>
      <c r="J321" s="56">
        <f t="shared" si="41"/>
        <v>225782</v>
      </c>
      <c r="K321" s="57">
        <f t="shared" si="42"/>
        <v>0.93906801091368874</v>
      </c>
      <c r="L321" s="57">
        <f t="shared" si="43"/>
        <v>-1</v>
      </c>
      <c r="M321" s="57">
        <f t="shared" si="44"/>
        <v>-1</v>
      </c>
      <c r="R321" s="53"/>
      <c r="S321" s="53"/>
      <c r="T321" s="53"/>
      <c r="U321" s="53"/>
      <c r="V321" s="53"/>
    </row>
    <row r="322" spans="1:22" s="51" customFormat="1" x14ac:dyDescent="0.2">
      <c r="B322" s="66" t="s">
        <v>290</v>
      </c>
      <c r="C322" s="51" t="s">
        <v>291</v>
      </c>
      <c r="D322" s="56">
        <v>12800</v>
      </c>
      <c r="E322" s="56">
        <v>12800</v>
      </c>
      <c r="F322" s="56">
        <v>0</v>
      </c>
      <c r="G322" s="56">
        <v>1523.5</v>
      </c>
      <c r="H322" s="56">
        <v>1803.89</v>
      </c>
      <c r="I322" s="56">
        <f t="shared" si="40"/>
        <v>3327.3900000000003</v>
      </c>
      <c r="J322" s="56">
        <f t="shared" si="41"/>
        <v>9472.61</v>
      </c>
      <c r="K322" s="57">
        <f t="shared" si="42"/>
        <v>0.74004765625000002</v>
      </c>
      <c r="L322" s="57">
        <f t="shared" si="43"/>
        <v>-1</v>
      </c>
      <c r="M322" s="57">
        <f t="shared" si="44"/>
        <v>-0.79595982142857147</v>
      </c>
      <c r="R322" s="53"/>
      <c r="S322" s="53"/>
      <c r="T322" s="53"/>
      <c r="U322" s="53"/>
      <c r="V322" s="53"/>
    </row>
    <row r="323" spans="1:22" s="51" customFormat="1" x14ac:dyDescent="0.2">
      <c r="B323" s="66" t="s">
        <v>294</v>
      </c>
      <c r="C323" s="51" t="s">
        <v>295</v>
      </c>
      <c r="D323" s="56">
        <v>1800</v>
      </c>
      <c r="E323" s="56">
        <v>19531.8</v>
      </c>
      <c r="F323" s="56">
        <v>1818</v>
      </c>
      <c r="G323" s="56">
        <v>4235.79</v>
      </c>
      <c r="H323" s="56">
        <v>13373.9</v>
      </c>
      <c r="I323" s="56">
        <f t="shared" si="40"/>
        <v>17609.689999999999</v>
      </c>
      <c r="J323" s="56">
        <f t="shared" si="41"/>
        <v>1922.1100000000006</v>
      </c>
      <c r="K323" s="57">
        <f t="shared" si="42"/>
        <v>9.8409260795216044E-2</v>
      </c>
      <c r="L323" s="57">
        <f t="shared" si="43"/>
        <v>-0.90692102110404571</v>
      </c>
      <c r="M323" s="57">
        <f t="shared" si="44"/>
        <v>-0.62822912963913791</v>
      </c>
      <c r="R323" s="53"/>
      <c r="S323" s="53"/>
      <c r="T323" s="53"/>
      <c r="U323" s="53"/>
      <c r="V323" s="53"/>
    </row>
    <row r="324" spans="1:22" s="51" customFormat="1" x14ac:dyDescent="0.2">
      <c r="B324" s="66" t="s">
        <v>302</v>
      </c>
      <c r="C324" s="51" t="s">
        <v>303</v>
      </c>
      <c r="D324" s="56">
        <v>0</v>
      </c>
      <c r="E324" s="56">
        <v>0</v>
      </c>
      <c r="F324" s="56">
        <v>0</v>
      </c>
      <c r="G324" s="56">
        <v>0</v>
      </c>
      <c r="H324" s="56">
        <v>0</v>
      </c>
      <c r="I324" s="56">
        <f t="shared" si="40"/>
        <v>0</v>
      </c>
      <c r="J324" s="56">
        <f t="shared" si="41"/>
        <v>0</v>
      </c>
      <c r="K324" s="57" t="str">
        <f t="shared" si="42"/>
        <v>NA</v>
      </c>
      <c r="L324" s="57" t="str">
        <f t="shared" si="43"/>
        <v>NA</v>
      </c>
      <c r="M324" s="57" t="str">
        <f t="shared" si="44"/>
        <v>NA</v>
      </c>
      <c r="R324" s="53"/>
      <c r="S324" s="53"/>
      <c r="T324" s="53"/>
      <c r="U324" s="53"/>
      <c r="V324" s="53"/>
    </row>
    <row r="325" spans="1:22" s="51" customFormat="1" x14ac:dyDescent="0.2">
      <c r="B325" s="66" t="s">
        <v>308</v>
      </c>
      <c r="C325" s="51" t="s">
        <v>309</v>
      </c>
      <c r="D325" s="56">
        <v>155330</v>
      </c>
      <c r="E325" s="56">
        <v>154930</v>
      </c>
      <c r="F325" s="56">
        <v>0</v>
      </c>
      <c r="G325" s="56">
        <v>0</v>
      </c>
      <c r="H325" s="56">
        <v>0</v>
      </c>
      <c r="I325" s="56">
        <f t="shared" si="40"/>
        <v>0</v>
      </c>
      <c r="J325" s="56">
        <f t="shared" si="41"/>
        <v>154930</v>
      </c>
      <c r="K325" s="57">
        <f t="shared" si="42"/>
        <v>1</v>
      </c>
      <c r="L325" s="57">
        <f t="shared" si="43"/>
        <v>-1</v>
      </c>
      <c r="M325" s="57">
        <f t="shared" si="44"/>
        <v>-1</v>
      </c>
      <c r="R325" s="53"/>
      <c r="S325" s="53"/>
      <c r="T325" s="53"/>
      <c r="U325" s="53"/>
      <c r="V325" s="53"/>
    </row>
    <row r="326" spans="1:22" s="51" customFormat="1" x14ac:dyDescent="0.2">
      <c r="B326" s="66" t="s">
        <v>310</v>
      </c>
      <c r="C326" s="51" t="s">
        <v>311</v>
      </c>
      <c r="D326" s="56">
        <v>0</v>
      </c>
      <c r="E326" s="56">
        <v>0</v>
      </c>
      <c r="F326" s="56">
        <v>0</v>
      </c>
      <c r="G326" s="56">
        <v>0</v>
      </c>
      <c r="H326" s="56">
        <v>0</v>
      </c>
      <c r="I326" s="56">
        <f t="shared" si="40"/>
        <v>0</v>
      </c>
      <c r="J326" s="56">
        <f t="shared" si="41"/>
        <v>0</v>
      </c>
      <c r="K326" s="57" t="str">
        <f t="shared" si="42"/>
        <v>NA</v>
      </c>
      <c r="L326" s="57" t="str">
        <f t="shared" si="43"/>
        <v>NA</v>
      </c>
      <c r="M326" s="57" t="str">
        <f t="shared" si="44"/>
        <v>NA</v>
      </c>
      <c r="R326" s="53"/>
      <c r="S326" s="53"/>
      <c r="T326" s="53"/>
      <c r="U326" s="53"/>
      <c r="V326" s="53"/>
    </row>
    <row r="327" spans="1:22" s="51" customFormat="1" x14ac:dyDescent="0.2">
      <c r="B327" s="66" t="s">
        <v>312</v>
      </c>
      <c r="C327" s="51" t="s">
        <v>313</v>
      </c>
      <c r="D327" s="56">
        <v>9458627</v>
      </c>
      <c r="E327" s="56">
        <v>152847</v>
      </c>
      <c r="F327" s="56">
        <v>9323.73</v>
      </c>
      <c r="G327" s="56">
        <v>32399.68</v>
      </c>
      <c r="H327" s="56">
        <v>2600</v>
      </c>
      <c r="I327" s="56">
        <f t="shared" si="40"/>
        <v>34999.68</v>
      </c>
      <c r="J327" s="56">
        <f t="shared" si="41"/>
        <v>117847.32</v>
      </c>
      <c r="K327" s="57">
        <f t="shared" si="42"/>
        <v>0.77101493650513264</v>
      </c>
      <c r="L327" s="57">
        <f t="shared" si="43"/>
        <v>-0.93899958782311721</v>
      </c>
      <c r="M327" s="57">
        <f t="shared" si="44"/>
        <v>-0.63661499034048052</v>
      </c>
      <c r="R327" s="53"/>
      <c r="S327" s="53"/>
      <c r="T327" s="53"/>
      <c r="U327" s="53"/>
      <c r="V327" s="53"/>
    </row>
    <row r="328" spans="1:22" s="51" customFormat="1" x14ac:dyDescent="0.2">
      <c r="B328" s="66" t="s">
        <v>314</v>
      </c>
      <c r="C328" s="51" t="s">
        <v>315</v>
      </c>
      <c r="D328" s="56">
        <v>900000</v>
      </c>
      <c r="E328" s="56">
        <v>604729.59</v>
      </c>
      <c r="F328" s="56">
        <v>0</v>
      </c>
      <c r="G328" s="56">
        <v>0</v>
      </c>
      <c r="H328" s="56">
        <v>0</v>
      </c>
      <c r="I328" s="56">
        <f t="shared" si="40"/>
        <v>0</v>
      </c>
      <c r="J328" s="56">
        <f t="shared" si="41"/>
        <v>604729.59</v>
      </c>
      <c r="K328" s="57">
        <f t="shared" si="42"/>
        <v>1</v>
      </c>
      <c r="L328" s="57">
        <f t="shared" si="43"/>
        <v>-1</v>
      </c>
      <c r="M328" s="57">
        <f t="shared" si="44"/>
        <v>-1</v>
      </c>
      <c r="R328" s="53"/>
      <c r="S328" s="53"/>
      <c r="T328" s="53"/>
      <c r="U328" s="53"/>
      <c r="V328" s="53"/>
    </row>
    <row r="329" spans="1:22" s="51" customFormat="1" x14ac:dyDescent="0.2">
      <c r="A329" s="63" t="s">
        <v>419</v>
      </c>
      <c r="B329" s="74"/>
      <c r="C329" s="63"/>
      <c r="D329" s="64">
        <v>27492238.539999999</v>
      </c>
      <c r="E329" s="64">
        <v>19631920.329999994</v>
      </c>
      <c r="F329" s="64">
        <v>2648906.7600000002</v>
      </c>
      <c r="G329" s="64">
        <v>9370969.5099999998</v>
      </c>
      <c r="H329" s="64">
        <v>1271650.7599999998</v>
      </c>
      <c r="I329" s="64">
        <f t="shared" si="40"/>
        <v>10642620.27</v>
      </c>
      <c r="J329" s="64">
        <f t="shared" si="41"/>
        <v>8989300.0599999949</v>
      </c>
      <c r="K329" s="65">
        <f t="shared" si="42"/>
        <v>0.45789204055923333</v>
      </c>
      <c r="L329" s="65">
        <f t="shared" si="43"/>
        <v>-0.86507143898948358</v>
      </c>
      <c r="M329" s="65">
        <f t="shared" si="44"/>
        <v>-0.1817143259566191</v>
      </c>
      <c r="R329" s="53"/>
      <c r="S329" s="53"/>
      <c r="T329" s="53"/>
      <c r="U329" s="53"/>
      <c r="V329" s="53"/>
    </row>
    <row r="330" spans="1:22" s="51" customFormat="1" x14ac:dyDescent="0.2">
      <c r="A330" s="51" t="s">
        <v>420</v>
      </c>
      <c r="B330" s="66" t="s">
        <v>195</v>
      </c>
      <c r="C330" s="51" t="s">
        <v>196</v>
      </c>
      <c r="D330" s="56">
        <v>0</v>
      </c>
      <c r="E330" s="56">
        <v>0</v>
      </c>
      <c r="F330" s="56">
        <v>0</v>
      </c>
      <c r="G330" s="56">
        <v>0</v>
      </c>
      <c r="H330" s="56">
        <v>0</v>
      </c>
      <c r="I330" s="56">
        <f t="shared" si="40"/>
        <v>0</v>
      </c>
      <c r="J330" s="56">
        <f t="shared" si="41"/>
        <v>0</v>
      </c>
      <c r="K330" s="57" t="str">
        <f t="shared" si="42"/>
        <v>NA</v>
      </c>
      <c r="L330" s="57" t="str">
        <f t="shared" si="43"/>
        <v>NA</v>
      </c>
      <c r="M330" s="57" t="str">
        <f t="shared" si="44"/>
        <v>NA</v>
      </c>
      <c r="R330" s="53"/>
      <c r="S330" s="53"/>
      <c r="T330" s="53"/>
      <c r="U330" s="53"/>
      <c r="V330" s="53"/>
    </row>
    <row r="331" spans="1:22" s="51" customFormat="1" x14ac:dyDescent="0.2">
      <c r="B331" s="66" t="s">
        <v>212</v>
      </c>
      <c r="C331" s="51" t="s">
        <v>213</v>
      </c>
      <c r="D331" s="56">
        <v>47132.45</v>
      </c>
      <c r="E331" s="56">
        <v>47132.45</v>
      </c>
      <c r="F331" s="56">
        <v>0</v>
      </c>
      <c r="G331" s="56">
        <v>0</v>
      </c>
      <c r="H331" s="56">
        <v>0</v>
      </c>
      <c r="I331" s="56">
        <f t="shared" si="40"/>
        <v>0</v>
      </c>
      <c r="J331" s="56">
        <f t="shared" si="41"/>
        <v>47132.45</v>
      </c>
      <c r="K331" s="57">
        <f t="shared" si="42"/>
        <v>1</v>
      </c>
      <c r="L331" s="57">
        <f t="shared" si="43"/>
        <v>-1</v>
      </c>
      <c r="M331" s="57">
        <f t="shared" si="44"/>
        <v>-1</v>
      </c>
      <c r="R331" s="53"/>
      <c r="S331" s="53"/>
      <c r="T331" s="53"/>
      <c r="U331" s="53"/>
      <c r="V331" s="53"/>
    </row>
    <row r="332" spans="1:22" s="51" customFormat="1" x14ac:dyDescent="0.2">
      <c r="B332" s="66" t="s">
        <v>415</v>
      </c>
      <c r="C332" s="51" t="s">
        <v>416</v>
      </c>
      <c r="D332" s="56">
        <v>22714963.669999998</v>
      </c>
      <c r="E332" s="56">
        <v>22570092.209999997</v>
      </c>
      <c r="F332" s="56">
        <v>2678678.8899999992</v>
      </c>
      <c r="G332" s="56">
        <v>11964154.419999996</v>
      </c>
      <c r="H332" s="56">
        <v>0</v>
      </c>
      <c r="I332" s="56">
        <f t="shared" si="40"/>
        <v>11964154.419999996</v>
      </c>
      <c r="J332" s="56">
        <f t="shared" si="41"/>
        <v>10605937.790000001</v>
      </c>
      <c r="K332" s="57">
        <f t="shared" si="42"/>
        <v>0.46991114131562522</v>
      </c>
      <c r="L332" s="57">
        <f t="shared" si="43"/>
        <v>-0.88131732626182302</v>
      </c>
      <c r="M332" s="57">
        <f t="shared" si="44"/>
        <v>-9.1276242255357576E-2</v>
      </c>
      <c r="R332" s="53"/>
      <c r="S332" s="53"/>
      <c r="T332" s="53"/>
      <c r="U332" s="53"/>
      <c r="V332" s="53"/>
    </row>
    <row r="333" spans="1:22" s="51" customFormat="1" x14ac:dyDescent="0.2">
      <c r="B333" s="66" t="s">
        <v>409</v>
      </c>
      <c r="C333" s="51" t="s">
        <v>410</v>
      </c>
      <c r="D333" s="56">
        <v>29550733.15000001</v>
      </c>
      <c r="E333" s="56">
        <v>29550733.15000001</v>
      </c>
      <c r="F333" s="56">
        <v>3655630.3200000008</v>
      </c>
      <c r="G333" s="56">
        <v>15649729.070000004</v>
      </c>
      <c r="H333" s="56">
        <v>0</v>
      </c>
      <c r="I333" s="56">
        <f t="shared" si="40"/>
        <v>15649729.070000004</v>
      </c>
      <c r="J333" s="56">
        <f t="shared" si="41"/>
        <v>13901004.080000006</v>
      </c>
      <c r="K333" s="57">
        <f t="shared" si="42"/>
        <v>0.47041147877578127</v>
      </c>
      <c r="L333" s="57">
        <f t="shared" si="43"/>
        <v>-0.87629307532087408</v>
      </c>
      <c r="M333" s="57">
        <f t="shared" si="44"/>
        <v>-9.2133963615624995E-2</v>
      </c>
      <c r="R333" s="53"/>
      <c r="S333" s="53"/>
      <c r="T333" s="53"/>
      <c r="U333" s="53"/>
      <c r="V333" s="53"/>
    </row>
    <row r="334" spans="1:22" s="51" customFormat="1" x14ac:dyDescent="0.2">
      <c r="B334" s="66" t="s">
        <v>224</v>
      </c>
      <c r="C334" s="51" t="s">
        <v>225</v>
      </c>
      <c r="D334" s="56">
        <v>5963288.8899999997</v>
      </c>
      <c r="E334" s="56">
        <v>6388663.4799999995</v>
      </c>
      <c r="F334" s="56">
        <v>611234.9</v>
      </c>
      <c r="G334" s="56">
        <v>2745578.2800000003</v>
      </c>
      <c r="H334" s="56">
        <v>0</v>
      </c>
      <c r="I334" s="56">
        <f t="shared" si="40"/>
        <v>2745578.2800000003</v>
      </c>
      <c r="J334" s="56">
        <f t="shared" si="41"/>
        <v>3643085.1999999993</v>
      </c>
      <c r="K334" s="57">
        <f t="shared" si="42"/>
        <v>0.57024215024078861</v>
      </c>
      <c r="L334" s="57">
        <f t="shared" si="43"/>
        <v>-0.90432507489031178</v>
      </c>
      <c r="M334" s="57">
        <f t="shared" si="44"/>
        <v>-0.26327225755563771</v>
      </c>
      <c r="R334" s="53"/>
      <c r="S334" s="53"/>
      <c r="T334" s="53"/>
      <c r="U334" s="53"/>
      <c r="V334" s="53"/>
    </row>
    <row r="335" spans="1:22" s="51" customFormat="1" x14ac:dyDescent="0.2">
      <c r="B335" s="66" t="s">
        <v>330</v>
      </c>
      <c r="C335" s="51" t="s">
        <v>331</v>
      </c>
      <c r="D335" s="56">
        <v>4165709.94</v>
      </c>
      <c r="E335" s="56">
        <v>4599039.8499999996</v>
      </c>
      <c r="F335" s="56">
        <v>451568.55</v>
      </c>
      <c r="G335" s="56">
        <v>2602953.8000000003</v>
      </c>
      <c r="H335" s="56">
        <v>1164</v>
      </c>
      <c r="I335" s="56">
        <f t="shared" si="40"/>
        <v>2604117.8000000003</v>
      </c>
      <c r="J335" s="56">
        <f t="shared" si="41"/>
        <v>1994922.0499999993</v>
      </c>
      <c r="K335" s="57">
        <f t="shared" si="42"/>
        <v>0.43376924642216341</v>
      </c>
      <c r="L335" s="57">
        <f t="shared" si="43"/>
        <v>-0.90181242939219153</v>
      </c>
      <c r="M335" s="57">
        <f t="shared" si="44"/>
        <v>-2.9752587535044922E-2</v>
      </c>
      <c r="R335" s="53"/>
      <c r="S335" s="53"/>
      <c r="T335" s="53"/>
      <c r="U335" s="53"/>
      <c r="V335" s="53"/>
    </row>
    <row r="336" spans="1:22" s="51" customFormat="1" x14ac:dyDescent="0.2">
      <c r="B336" s="66" t="s">
        <v>226</v>
      </c>
      <c r="C336" s="51" t="s">
        <v>227</v>
      </c>
      <c r="D336" s="56">
        <v>1893707.91</v>
      </c>
      <c r="E336" s="56">
        <v>1893707.91</v>
      </c>
      <c r="F336" s="56">
        <v>154251.57999999999</v>
      </c>
      <c r="G336" s="56">
        <v>1126354.48</v>
      </c>
      <c r="H336" s="56">
        <v>0</v>
      </c>
      <c r="I336" s="56">
        <f t="shared" si="40"/>
        <v>1126354.48</v>
      </c>
      <c r="J336" s="56">
        <f t="shared" si="41"/>
        <v>767353.42999999993</v>
      </c>
      <c r="K336" s="57">
        <f t="shared" si="42"/>
        <v>0.4052121374937912</v>
      </c>
      <c r="L336" s="57">
        <f t="shared" si="43"/>
        <v>-0.9185452100688537</v>
      </c>
      <c r="M336" s="57">
        <f t="shared" si="44"/>
        <v>1.9636335724929319E-2</v>
      </c>
      <c r="R336" s="53"/>
      <c r="S336" s="53"/>
      <c r="T336" s="53"/>
      <c r="U336" s="53"/>
      <c r="V336" s="53"/>
    </row>
    <row r="337" spans="2:22" s="51" customFormat="1" x14ac:dyDescent="0.2">
      <c r="B337" s="66" t="s">
        <v>228</v>
      </c>
      <c r="C337" s="51" t="s">
        <v>229</v>
      </c>
      <c r="D337" s="56">
        <v>0</v>
      </c>
      <c r="E337" s="56">
        <v>0</v>
      </c>
      <c r="F337" s="56">
        <v>2962.55</v>
      </c>
      <c r="G337" s="56">
        <v>11478.35</v>
      </c>
      <c r="H337" s="56">
        <v>0</v>
      </c>
      <c r="I337" s="56">
        <f t="shared" si="40"/>
        <v>11478.35</v>
      </c>
      <c r="J337" s="56">
        <f t="shared" si="41"/>
        <v>-11478.35</v>
      </c>
      <c r="K337" s="57" t="str">
        <f t="shared" si="42"/>
        <v>NA</v>
      </c>
      <c r="L337" s="57" t="str">
        <f t="shared" si="43"/>
        <v>NA</v>
      </c>
      <c r="M337" s="57" t="str">
        <f t="shared" si="44"/>
        <v>NA</v>
      </c>
      <c r="R337" s="53"/>
      <c r="S337" s="53"/>
      <c r="T337" s="53"/>
      <c r="U337" s="53"/>
      <c r="V337" s="53"/>
    </row>
    <row r="338" spans="2:22" s="51" customFormat="1" x14ac:dyDescent="0.2">
      <c r="B338" s="66" t="s">
        <v>232</v>
      </c>
      <c r="C338" s="51" t="s">
        <v>233</v>
      </c>
      <c r="D338" s="56">
        <v>18785250</v>
      </c>
      <c r="E338" s="56">
        <v>18680847.780000001</v>
      </c>
      <c r="F338" s="56">
        <v>942390.81000000017</v>
      </c>
      <c r="G338" s="56">
        <v>5194402.46</v>
      </c>
      <c r="H338" s="56">
        <v>0</v>
      </c>
      <c r="I338" s="56">
        <f t="shared" si="40"/>
        <v>5194402.46</v>
      </c>
      <c r="J338" s="56">
        <f t="shared" si="41"/>
        <v>13486445.32</v>
      </c>
      <c r="K338" s="57">
        <f t="shared" si="42"/>
        <v>0.72193968276101439</v>
      </c>
      <c r="L338" s="57">
        <f t="shared" si="43"/>
        <v>-0.94955310266973336</v>
      </c>
      <c r="M338" s="57">
        <f t="shared" si="44"/>
        <v>-0.5233251704474533</v>
      </c>
      <c r="R338" s="53"/>
      <c r="S338" s="53"/>
      <c r="T338" s="53"/>
      <c r="U338" s="53"/>
      <c r="V338" s="53"/>
    </row>
    <row r="339" spans="2:22" s="51" customFormat="1" x14ac:dyDescent="0.2">
      <c r="B339" s="66" t="s">
        <v>234</v>
      </c>
      <c r="C339" s="51" t="s">
        <v>235</v>
      </c>
      <c r="D339" s="56">
        <v>0</v>
      </c>
      <c r="E339" s="56">
        <v>0</v>
      </c>
      <c r="F339" s="56">
        <v>88941.409999999989</v>
      </c>
      <c r="G339" s="56">
        <v>243347.72000000003</v>
      </c>
      <c r="H339" s="56">
        <v>0</v>
      </c>
      <c r="I339" s="56">
        <f t="shared" si="40"/>
        <v>243347.72000000003</v>
      </c>
      <c r="J339" s="56">
        <f t="shared" si="41"/>
        <v>-243347.72000000003</v>
      </c>
      <c r="K339" s="57" t="str">
        <f t="shared" si="42"/>
        <v>NA</v>
      </c>
      <c r="L339" s="57" t="str">
        <f t="shared" si="43"/>
        <v>NA</v>
      </c>
      <c r="M339" s="57" t="str">
        <f t="shared" si="44"/>
        <v>NA</v>
      </c>
      <c r="R339" s="53"/>
      <c r="S339" s="53"/>
      <c r="T339" s="53"/>
      <c r="U339" s="53"/>
      <c r="V339" s="53"/>
    </row>
    <row r="340" spans="2:22" s="51" customFormat="1" x14ac:dyDescent="0.2">
      <c r="B340" s="66" t="s">
        <v>236</v>
      </c>
      <c r="C340" s="51" t="s">
        <v>237</v>
      </c>
      <c r="D340" s="56">
        <v>12828051.710000006</v>
      </c>
      <c r="E340" s="56">
        <v>12733659.140000006</v>
      </c>
      <c r="F340" s="56">
        <v>616130.34999999986</v>
      </c>
      <c r="G340" s="56">
        <v>3151087.5299999984</v>
      </c>
      <c r="H340" s="56">
        <v>0</v>
      </c>
      <c r="I340" s="56">
        <f t="shared" si="40"/>
        <v>3151087.5299999984</v>
      </c>
      <c r="J340" s="56">
        <f t="shared" si="41"/>
        <v>9582571.6100000069</v>
      </c>
      <c r="K340" s="57">
        <f t="shared" si="42"/>
        <v>0.75253872470156302</v>
      </c>
      <c r="L340" s="57">
        <f t="shared" si="43"/>
        <v>-0.95161403778552855</v>
      </c>
      <c r="M340" s="57">
        <f t="shared" si="44"/>
        <v>-0.57578067091696539</v>
      </c>
      <c r="R340" s="53"/>
      <c r="S340" s="53"/>
      <c r="T340" s="53"/>
      <c r="U340" s="53"/>
      <c r="V340" s="53"/>
    </row>
    <row r="341" spans="2:22" s="51" customFormat="1" x14ac:dyDescent="0.2">
      <c r="B341" s="66" t="s">
        <v>417</v>
      </c>
      <c r="C341" s="51" t="s">
        <v>418</v>
      </c>
      <c r="D341" s="56">
        <v>0</v>
      </c>
      <c r="E341" s="56">
        <v>0</v>
      </c>
      <c r="F341" s="56">
        <v>2849.07</v>
      </c>
      <c r="G341" s="56">
        <v>8547.2000000000007</v>
      </c>
      <c r="H341" s="56">
        <v>0</v>
      </c>
      <c r="I341" s="56">
        <f t="shared" si="40"/>
        <v>8547.2000000000007</v>
      </c>
      <c r="J341" s="56">
        <f t="shared" si="41"/>
        <v>-8547.2000000000007</v>
      </c>
      <c r="K341" s="57" t="str">
        <f t="shared" si="42"/>
        <v>NA</v>
      </c>
      <c r="L341" s="57" t="str">
        <f t="shared" si="43"/>
        <v>NA</v>
      </c>
      <c r="M341" s="57" t="str">
        <f t="shared" si="44"/>
        <v>NA</v>
      </c>
      <c r="R341" s="53"/>
      <c r="S341" s="53"/>
      <c r="T341" s="53"/>
      <c r="U341" s="53"/>
      <c r="V341" s="53"/>
    </row>
    <row r="342" spans="2:22" s="51" customFormat="1" x14ac:dyDescent="0.2">
      <c r="B342" s="66" t="s">
        <v>238</v>
      </c>
      <c r="C342" s="51" t="s">
        <v>239</v>
      </c>
      <c r="D342" s="56">
        <v>13125</v>
      </c>
      <c r="E342" s="56">
        <v>13125</v>
      </c>
      <c r="F342" s="56">
        <v>0</v>
      </c>
      <c r="G342" s="56">
        <v>0</v>
      </c>
      <c r="H342" s="56">
        <v>0</v>
      </c>
      <c r="I342" s="56">
        <f t="shared" si="40"/>
        <v>0</v>
      </c>
      <c r="J342" s="56">
        <f t="shared" si="41"/>
        <v>13125</v>
      </c>
      <c r="K342" s="57">
        <f t="shared" si="42"/>
        <v>1</v>
      </c>
      <c r="L342" s="57">
        <f t="shared" si="43"/>
        <v>-1</v>
      </c>
      <c r="M342" s="57">
        <f t="shared" si="44"/>
        <v>-1</v>
      </c>
      <c r="R342" s="53"/>
      <c r="S342" s="53"/>
      <c r="T342" s="53"/>
      <c r="U342" s="53"/>
      <c r="V342" s="53"/>
    </row>
    <row r="343" spans="2:22" s="51" customFormat="1" x14ac:dyDescent="0.2">
      <c r="B343" s="66" t="s">
        <v>372</v>
      </c>
      <c r="C343" s="51" t="s">
        <v>373</v>
      </c>
      <c r="D343" s="56">
        <v>750000</v>
      </c>
      <c r="E343" s="56">
        <v>750000</v>
      </c>
      <c r="F343" s="56">
        <v>0</v>
      </c>
      <c r="G343" s="56">
        <v>0</v>
      </c>
      <c r="H343" s="56">
        <v>0</v>
      </c>
      <c r="I343" s="56">
        <f t="shared" si="40"/>
        <v>0</v>
      </c>
      <c r="J343" s="56">
        <f t="shared" si="41"/>
        <v>750000</v>
      </c>
      <c r="K343" s="57">
        <f t="shared" si="42"/>
        <v>1</v>
      </c>
      <c r="L343" s="57">
        <f t="shared" si="43"/>
        <v>-1</v>
      </c>
      <c r="M343" s="57">
        <f t="shared" si="44"/>
        <v>-1</v>
      </c>
      <c r="R343" s="53"/>
      <c r="S343" s="53"/>
      <c r="T343" s="53"/>
      <c r="U343" s="53"/>
      <c r="V343" s="53"/>
    </row>
    <row r="344" spans="2:22" s="51" customFormat="1" x14ac:dyDescent="0.2">
      <c r="B344" s="66" t="s">
        <v>248</v>
      </c>
      <c r="C344" s="51" t="s">
        <v>249</v>
      </c>
      <c r="D344" s="56">
        <v>0</v>
      </c>
      <c r="E344" s="56">
        <v>0</v>
      </c>
      <c r="F344" s="56">
        <v>240445.73000000007</v>
      </c>
      <c r="G344" s="56">
        <v>715486.7300000001</v>
      </c>
      <c r="H344" s="56">
        <v>0</v>
      </c>
      <c r="I344" s="56">
        <f t="shared" si="40"/>
        <v>715486.7300000001</v>
      </c>
      <c r="J344" s="56">
        <f t="shared" si="41"/>
        <v>-715486.7300000001</v>
      </c>
      <c r="K344" s="57" t="str">
        <f t="shared" si="42"/>
        <v>NA</v>
      </c>
      <c r="L344" s="57" t="str">
        <f t="shared" si="43"/>
        <v>NA</v>
      </c>
      <c r="M344" s="57" t="str">
        <f t="shared" si="44"/>
        <v>NA</v>
      </c>
      <c r="R344" s="53"/>
      <c r="S344" s="53"/>
      <c r="T344" s="53"/>
      <c r="U344" s="53"/>
      <c r="V344" s="53"/>
    </row>
    <row r="345" spans="2:22" s="51" customFormat="1" x14ac:dyDescent="0.2">
      <c r="B345" s="66" t="s">
        <v>250</v>
      </c>
      <c r="C345" s="51" t="s">
        <v>251</v>
      </c>
      <c r="D345" s="56">
        <v>1707417.8500000013</v>
      </c>
      <c r="E345" s="56">
        <v>1707417.8500000013</v>
      </c>
      <c r="F345" s="56">
        <v>134282.05000000005</v>
      </c>
      <c r="G345" s="56">
        <v>1098831.0199999996</v>
      </c>
      <c r="H345" s="56">
        <v>0</v>
      </c>
      <c r="I345" s="56">
        <f t="shared" ref="I345:I403" si="45">SUM(G345:H345)</f>
        <v>1098831.0199999996</v>
      </c>
      <c r="J345" s="56">
        <f t="shared" ref="J345:J403" si="46">E345-I345</f>
        <v>608586.8300000017</v>
      </c>
      <c r="K345" s="57">
        <f t="shared" ref="K345:K403" si="47">IF(E345=0,"NA",J345/E345)</f>
        <v>0.35643696122774005</v>
      </c>
      <c r="L345" s="57">
        <f t="shared" ref="L345:L403" si="48">IF(E345=0,"NA",(  ( F345 - (E345/$L$6)) / (E345/$L$6)))</f>
        <v>-0.92135372720860331</v>
      </c>
      <c r="M345" s="57">
        <f t="shared" ref="M345:M403" si="49">IF(E345=0,"NA",(  ( G345 - ($M$6*(E345/12))) / ($M$6*(E345/12))))</f>
        <v>0.1032509236095884</v>
      </c>
      <c r="R345" s="53"/>
      <c r="S345" s="53"/>
      <c r="T345" s="53"/>
      <c r="U345" s="53"/>
      <c r="V345" s="53"/>
    </row>
    <row r="346" spans="2:22" s="51" customFormat="1" x14ac:dyDescent="0.2">
      <c r="B346" s="66" t="s">
        <v>252</v>
      </c>
      <c r="C346" s="51" t="s">
        <v>253</v>
      </c>
      <c r="D346" s="56">
        <v>1768963.29</v>
      </c>
      <c r="E346" s="56">
        <v>2103255.29</v>
      </c>
      <c r="F346" s="56">
        <v>56710.58</v>
      </c>
      <c r="G346" s="56">
        <v>578680.79</v>
      </c>
      <c r="H346" s="56">
        <v>555947.13</v>
      </c>
      <c r="I346" s="56">
        <f t="shared" si="45"/>
        <v>1134627.92</v>
      </c>
      <c r="J346" s="56">
        <f t="shared" si="46"/>
        <v>968627.37000000011</v>
      </c>
      <c r="K346" s="57">
        <f t="shared" si="47"/>
        <v>0.46053723226342158</v>
      </c>
      <c r="L346" s="57">
        <f t="shared" si="48"/>
        <v>-0.97303675865234596</v>
      </c>
      <c r="M346" s="57">
        <f t="shared" si="49"/>
        <v>-0.52833865858073203</v>
      </c>
      <c r="R346" s="53"/>
      <c r="S346" s="53"/>
      <c r="T346" s="53"/>
      <c r="U346" s="53"/>
      <c r="V346" s="53"/>
    </row>
    <row r="347" spans="2:22" s="51" customFormat="1" x14ac:dyDescent="0.2">
      <c r="B347" s="66" t="s">
        <v>421</v>
      </c>
      <c r="C347" s="51" t="s">
        <v>422</v>
      </c>
      <c r="D347" s="56">
        <v>0</v>
      </c>
      <c r="E347" s="56">
        <v>0</v>
      </c>
      <c r="F347" s="56">
        <v>0</v>
      </c>
      <c r="G347" s="56">
        <v>0</v>
      </c>
      <c r="H347" s="56">
        <v>0</v>
      </c>
      <c r="I347" s="56">
        <f t="shared" si="45"/>
        <v>0</v>
      </c>
      <c r="J347" s="56">
        <f t="shared" si="46"/>
        <v>0</v>
      </c>
      <c r="K347" s="57" t="str">
        <f t="shared" si="47"/>
        <v>NA</v>
      </c>
      <c r="L347" s="57" t="str">
        <f t="shared" si="48"/>
        <v>NA</v>
      </c>
      <c r="M347" s="57" t="str">
        <f t="shared" si="49"/>
        <v>NA</v>
      </c>
      <c r="R347" s="53"/>
      <c r="S347" s="53"/>
      <c r="T347" s="53"/>
      <c r="U347" s="53"/>
      <c r="V347" s="53"/>
    </row>
    <row r="348" spans="2:22" s="51" customFormat="1" x14ac:dyDescent="0.2">
      <c r="B348" s="66" t="s">
        <v>423</v>
      </c>
      <c r="C348" s="51" t="s">
        <v>424</v>
      </c>
      <c r="D348" s="56">
        <v>550000</v>
      </c>
      <c r="E348" s="56">
        <v>550000</v>
      </c>
      <c r="F348" s="56">
        <v>0</v>
      </c>
      <c r="G348" s="56">
        <v>0</v>
      </c>
      <c r="H348" s="56">
        <v>0</v>
      </c>
      <c r="I348" s="56">
        <f t="shared" si="45"/>
        <v>0</v>
      </c>
      <c r="J348" s="56">
        <f t="shared" si="46"/>
        <v>550000</v>
      </c>
      <c r="K348" s="57">
        <f t="shared" si="47"/>
        <v>1</v>
      </c>
      <c r="L348" s="57">
        <f t="shared" si="48"/>
        <v>-1</v>
      </c>
      <c r="M348" s="57">
        <f t="shared" si="49"/>
        <v>-1</v>
      </c>
      <c r="R348" s="53"/>
      <c r="S348" s="53"/>
      <c r="T348" s="53"/>
      <c r="U348" s="53"/>
      <c r="V348" s="53"/>
    </row>
    <row r="349" spans="2:22" s="51" customFormat="1" x14ac:dyDescent="0.2">
      <c r="B349" s="66" t="s">
        <v>425</v>
      </c>
      <c r="C349" s="51" t="s">
        <v>426</v>
      </c>
      <c r="D349" s="56">
        <v>800000</v>
      </c>
      <c r="E349" s="56">
        <v>800000</v>
      </c>
      <c r="F349" s="56">
        <v>0</v>
      </c>
      <c r="G349" s="56">
        <v>0</v>
      </c>
      <c r="H349" s="56">
        <v>0</v>
      </c>
      <c r="I349" s="56">
        <f t="shared" si="45"/>
        <v>0</v>
      </c>
      <c r="J349" s="56">
        <f t="shared" si="46"/>
        <v>800000</v>
      </c>
      <c r="K349" s="57">
        <f t="shared" si="47"/>
        <v>1</v>
      </c>
      <c r="L349" s="57">
        <f t="shared" si="48"/>
        <v>-1</v>
      </c>
      <c r="M349" s="57">
        <f t="shared" si="49"/>
        <v>-1</v>
      </c>
      <c r="R349" s="53"/>
      <c r="S349" s="53"/>
      <c r="T349" s="53"/>
      <c r="U349" s="53"/>
      <c r="V349" s="53"/>
    </row>
    <row r="350" spans="2:22" s="51" customFormat="1" x14ac:dyDescent="0.2">
      <c r="B350" s="66" t="s">
        <v>427</v>
      </c>
      <c r="C350" s="51" t="s">
        <v>428</v>
      </c>
      <c r="D350" s="56">
        <v>0</v>
      </c>
      <c r="E350" s="56">
        <v>0</v>
      </c>
      <c r="F350" s="56">
        <v>0</v>
      </c>
      <c r="G350" s="56">
        <v>0</v>
      </c>
      <c r="H350" s="56">
        <v>0</v>
      </c>
      <c r="I350" s="56">
        <f t="shared" si="45"/>
        <v>0</v>
      </c>
      <c r="J350" s="56">
        <f t="shared" si="46"/>
        <v>0</v>
      </c>
      <c r="K350" s="57" t="str">
        <f t="shared" si="47"/>
        <v>NA</v>
      </c>
      <c r="L350" s="57" t="str">
        <f t="shared" si="48"/>
        <v>NA</v>
      </c>
      <c r="M350" s="57" t="str">
        <f t="shared" si="49"/>
        <v>NA</v>
      </c>
      <c r="R350" s="53"/>
      <c r="S350" s="53"/>
      <c r="T350" s="53"/>
      <c r="U350" s="53"/>
      <c r="V350" s="53"/>
    </row>
    <row r="351" spans="2:22" s="51" customFormat="1" x14ac:dyDescent="0.2">
      <c r="B351" s="66" t="s">
        <v>429</v>
      </c>
      <c r="C351" s="51" t="s">
        <v>430</v>
      </c>
      <c r="D351" s="56">
        <v>0</v>
      </c>
      <c r="E351" s="56">
        <v>0</v>
      </c>
      <c r="F351" s="56">
        <v>0</v>
      </c>
      <c r="G351" s="56">
        <v>0</v>
      </c>
      <c r="H351" s="56">
        <v>0</v>
      </c>
      <c r="I351" s="56">
        <f t="shared" si="45"/>
        <v>0</v>
      </c>
      <c r="J351" s="56">
        <f t="shared" si="46"/>
        <v>0</v>
      </c>
      <c r="K351" s="57" t="str">
        <f t="shared" si="47"/>
        <v>NA</v>
      </c>
      <c r="L351" s="57" t="str">
        <f t="shared" si="48"/>
        <v>NA</v>
      </c>
      <c r="M351" s="57" t="str">
        <f t="shared" si="49"/>
        <v>NA</v>
      </c>
      <c r="R351" s="53"/>
      <c r="S351" s="53"/>
      <c r="T351" s="53"/>
      <c r="U351" s="53"/>
      <c r="V351" s="53"/>
    </row>
    <row r="352" spans="2:22" s="51" customFormat="1" x14ac:dyDescent="0.2">
      <c r="B352" s="66" t="s">
        <v>431</v>
      </c>
      <c r="C352" s="51" t="s">
        <v>432</v>
      </c>
      <c r="D352" s="56">
        <v>0</v>
      </c>
      <c r="E352" s="56">
        <v>0</v>
      </c>
      <c r="F352" s="56">
        <v>0</v>
      </c>
      <c r="G352" s="56">
        <v>0</v>
      </c>
      <c r="H352" s="56">
        <v>0</v>
      </c>
      <c r="I352" s="56">
        <f t="shared" si="45"/>
        <v>0</v>
      </c>
      <c r="J352" s="56">
        <f t="shared" si="46"/>
        <v>0</v>
      </c>
      <c r="K352" s="57" t="str">
        <f t="shared" si="47"/>
        <v>NA</v>
      </c>
      <c r="L352" s="57" t="str">
        <f t="shared" si="48"/>
        <v>NA</v>
      </c>
      <c r="M352" s="57" t="str">
        <f t="shared" si="49"/>
        <v>NA</v>
      </c>
      <c r="R352" s="53"/>
      <c r="S352" s="53"/>
      <c r="T352" s="53"/>
      <c r="U352" s="53"/>
      <c r="V352" s="53"/>
    </row>
    <row r="353" spans="2:22" s="51" customFormat="1" x14ac:dyDescent="0.2">
      <c r="B353" s="66" t="s">
        <v>433</v>
      </c>
      <c r="C353" s="51" t="s">
        <v>434</v>
      </c>
      <c r="D353" s="56">
        <v>5427000</v>
      </c>
      <c r="E353" s="56">
        <v>11767000</v>
      </c>
      <c r="F353" s="56">
        <v>352733.44</v>
      </c>
      <c r="G353" s="56">
        <v>5013094.99</v>
      </c>
      <c r="H353" s="56">
        <v>4798395.46</v>
      </c>
      <c r="I353" s="56">
        <f t="shared" si="45"/>
        <v>9811490.4499999993</v>
      </c>
      <c r="J353" s="56">
        <f t="shared" si="46"/>
        <v>1955509.5500000007</v>
      </c>
      <c r="K353" s="57">
        <f t="shared" si="47"/>
        <v>0.16618590549842788</v>
      </c>
      <c r="L353" s="57">
        <f t="shared" si="48"/>
        <v>-0.97002350301691176</v>
      </c>
      <c r="M353" s="57">
        <f t="shared" si="49"/>
        <v>-0.26966286005657469</v>
      </c>
      <c r="R353" s="53"/>
      <c r="S353" s="53"/>
      <c r="T353" s="53"/>
      <c r="U353" s="53"/>
      <c r="V353" s="53"/>
    </row>
    <row r="354" spans="2:22" s="51" customFormat="1" x14ac:dyDescent="0.2">
      <c r="B354" s="66" t="s">
        <v>435</v>
      </c>
      <c r="C354" s="51" t="s">
        <v>436</v>
      </c>
      <c r="D354" s="56">
        <v>1670000</v>
      </c>
      <c r="E354" s="56">
        <v>1670000</v>
      </c>
      <c r="F354" s="56">
        <v>20072.5</v>
      </c>
      <c r="G354" s="56">
        <v>25273.5</v>
      </c>
      <c r="H354" s="56">
        <v>40382.18</v>
      </c>
      <c r="I354" s="56">
        <f t="shared" si="45"/>
        <v>65655.679999999993</v>
      </c>
      <c r="J354" s="56">
        <f t="shared" si="46"/>
        <v>1604344.32</v>
      </c>
      <c r="K354" s="57">
        <f t="shared" si="47"/>
        <v>0.96068522155688629</v>
      </c>
      <c r="L354" s="57">
        <f t="shared" si="48"/>
        <v>-0.98798053892215565</v>
      </c>
      <c r="M354" s="57">
        <f t="shared" si="49"/>
        <v>-0.97405628742514971</v>
      </c>
      <c r="R354" s="53"/>
      <c r="S354" s="53"/>
      <c r="T354" s="53"/>
      <c r="U354" s="53"/>
      <c r="V354" s="53"/>
    </row>
    <row r="355" spans="2:22" s="51" customFormat="1" x14ac:dyDescent="0.2">
      <c r="B355" s="66" t="s">
        <v>437</v>
      </c>
      <c r="C355" s="51" t="s">
        <v>438</v>
      </c>
      <c r="D355" s="56">
        <v>1600000</v>
      </c>
      <c r="E355" s="56">
        <v>1600000</v>
      </c>
      <c r="F355" s="56">
        <v>0</v>
      </c>
      <c r="G355" s="56">
        <v>0</v>
      </c>
      <c r="H355" s="56">
        <v>0</v>
      </c>
      <c r="I355" s="56">
        <f t="shared" si="45"/>
        <v>0</v>
      </c>
      <c r="J355" s="56">
        <f t="shared" si="46"/>
        <v>1600000</v>
      </c>
      <c r="K355" s="57">
        <f t="shared" si="47"/>
        <v>1</v>
      </c>
      <c r="L355" s="57">
        <f t="shared" si="48"/>
        <v>-1</v>
      </c>
      <c r="M355" s="57">
        <f t="shared" si="49"/>
        <v>-1</v>
      </c>
      <c r="R355" s="53"/>
      <c r="S355" s="53"/>
      <c r="T355" s="53"/>
      <c r="U355" s="53"/>
      <c r="V355" s="53"/>
    </row>
    <row r="356" spans="2:22" s="51" customFormat="1" x14ac:dyDescent="0.2">
      <c r="B356" s="66" t="s">
        <v>260</v>
      </c>
      <c r="C356" s="51" t="s">
        <v>261</v>
      </c>
      <c r="D356" s="56">
        <v>10625500</v>
      </c>
      <c r="E356" s="56">
        <v>12369500</v>
      </c>
      <c r="F356" s="56">
        <v>1103097.7800000003</v>
      </c>
      <c r="G356" s="56">
        <v>6585124.7599999998</v>
      </c>
      <c r="H356" s="56">
        <v>3241370.4</v>
      </c>
      <c r="I356" s="56">
        <f t="shared" si="45"/>
        <v>9826495.1600000001</v>
      </c>
      <c r="J356" s="56">
        <f t="shared" si="46"/>
        <v>2543004.84</v>
      </c>
      <c r="K356" s="57">
        <f t="shared" si="47"/>
        <v>0.20558671247827315</v>
      </c>
      <c r="L356" s="57">
        <f t="shared" si="48"/>
        <v>-0.91082115041028322</v>
      </c>
      <c r="M356" s="57">
        <f t="shared" si="49"/>
        <v>-8.7369311382259313E-2</v>
      </c>
      <c r="R356" s="53"/>
      <c r="S356" s="53"/>
      <c r="T356" s="53"/>
      <c r="U356" s="53"/>
      <c r="V356" s="53"/>
    </row>
    <row r="357" spans="2:22" s="51" customFormat="1" x14ac:dyDescent="0.2">
      <c r="B357" s="66" t="s">
        <v>439</v>
      </c>
      <c r="C357" s="51" t="s">
        <v>440</v>
      </c>
      <c r="D357" s="56">
        <v>300000</v>
      </c>
      <c r="E357" s="56">
        <v>300000</v>
      </c>
      <c r="F357" s="56">
        <v>12930.42</v>
      </c>
      <c r="G357" s="56">
        <v>111287.64</v>
      </c>
      <c r="H357" s="56">
        <v>68734.44</v>
      </c>
      <c r="I357" s="56">
        <f t="shared" si="45"/>
        <v>180022.08000000002</v>
      </c>
      <c r="J357" s="56">
        <f t="shared" si="46"/>
        <v>119977.91999999998</v>
      </c>
      <c r="K357" s="57">
        <f t="shared" si="47"/>
        <v>0.39992639999999996</v>
      </c>
      <c r="L357" s="57">
        <f t="shared" si="48"/>
        <v>-0.95689860000000004</v>
      </c>
      <c r="M357" s="57">
        <f t="shared" si="49"/>
        <v>-0.36407062857142858</v>
      </c>
      <c r="R357" s="53"/>
      <c r="S357" s="53"/>
      <c r="T357" s="53"/>
      <c r="U357" s="53"/>
      <c r="V357" s="53"/>
    </row>
    <row r="358" spans="2:22" s="51" customFormat="1" x14ac:dyDescent="0.2">
      <c r="B358" s="66" t="s">
        <v>441</v>
      </c>
      <c r="C358" s="51" t="s">
        <v>442</v>
      </c>
      <c r="D358" s="56">
        <v>300000</v>
      </c>
      <c r="E358" s="56">
        <v>300000</v>
      </c>
      <c r="F358" s="56">
        <v>13596.19</v>
      </c>
      <c r="G358" s="56">
        <v>195533.1</v>
      </c>
      <c r="H358" s="56">
        <v>160</v>
      </c>
      <c r="I358" s="56">
        <f t="shared" si="45"/>
        <v>195693.1</v>
      </c>
      <c r="J358" s="56">
        <f t="shared" si="46"/>
        <v>104306.9</v>
      </c>
      <c r="K358" s="57">
        <f t="shared" si="47"/>
        <v>0.34768966666666667</v>
      </c>
      <c r="L358" s="57">
        <f t="shared" si="48"/>
        <v>-0.95467936666666664</v>
      </c>
      <c r="M358" s="57">
        <f t="shared" si="49"/>
        <v>0.11733200000000003</v>
      </c>
      <c r="R358" s="53"/>
      <c r="S358" s="53"/>
      <c r="T358" s="53"/>
      <c r="U358" s="53"/>
      <c r="V358" s="53"/>
    </row>
    <row r="359" spans="2:22" s="51" customFormat="1" x14ac:dyDescent="0.2">
      <c r="B359" s="66" t="s">
        <v>443</v>
      </c>
      <c r="C359" s="51" t="s">
        <v>444</v>
      </c>
      <c r="D359" s="56">
        <v>300000</v>
      </c>
      <c r="E359" s="56">
        <v>300000</v>
      </c>
      <c r="F359" s="56">
        <v>0</v>
      </c>
      <c r="G359" s="56">
        <v>95463.26</v>
      </c>
      <c r="H359" s="56">
        <v>0</v>
      </c>
      <c r="I359" s="56">
        <f t="shared" si="45"/>
        <v>95463.26</v>
      </c>
      <c r="J359" s="56">
        <f t="shared" si="46"/>
        <v>204536.74</v>
      </c>
      <c r="K359" s="57">
        <f t="shared" si="47"/>
        <v>0.68178913333333335</v>
      </c>
      <c r="L359" s="57">
        <f t="shared" si="48"/>
        <v>-1</v>
      </c>
      <c r="M359" s="57">
        <f t="shared" si="49"/>
        <v>-0.45449565714285717</v>
      </c>
      <c r="R359" s="53"/>
      <c r="S359" s="53"/>
      <c r="T359" s="53"/>
      <c r="U359" s="53"/>
      <c r="V359" s="53"/>
    </row>
    <row r="360" spans="2:22" s="51" customFormat="1" x14ac:dyDescent="0.2">
      <c r="B360" s="66" t="s">
        <v>445</v>
      </c>
      <c r="C360" s="51" t="s">
        <v>446</v>
      </c>
      <c r="D360" s="56">
        <v>300000</v>
      </c>
      <c r="E360" s="56">
        <v>300000</v>
      </c>
      <c r="F360" s="56">
        <v>39074.85</v>
      </c>
      <c r="G360" s="56">
        <v>153794.38</v>
      </c>
      <c r="H360" s="56">
        <v>0</v>
      </c>
      <c r="I360" s="56">
        <f t="shared" si="45"/>
        <v>153794.38</v>
      </c>
      <c r="J360" s="56">
        <f t="shared" si="46"/>
        <v>146205.62</v>
      </c>
      <c r="K360" s="57">
        <f t="shared" si="47"/>
        <v>0.48735206666666664</v>
      </c>
      <c r="L360" s="57">
        <f t="shared" si="48"/>
        <v>-0.86975049999999998</v>
      </c>
      <c r="M360" s="57">
        <f t="shared" si="49"/>
        <v>-0.12117497142857141</v>
      </c>
      <c r="R360" s="53"/>
      <c r="S360" s="53"/>
      <c r="T360" s="53"/>
      <c r="U360" s="53"/>
      <c r="V360" s="53"/>
    </row>
    <row r="361" spans="2:22" s="51" customFormat="1" x14ac:dyDescent="0.2">
      <c r="B361" s="66" t="s">
        <v>447</v>
      </c>
      <c r="C361" s="51" t="s">
        <v>448</v>
      </c>
      <c r="D361" s="56">
        <v>300000</v>
      </c>
      <c r="E361" s="56">
        <v>300000</v>
      </c>
      <c r="F361" s="56">
        <v>17835.669999999998</v>
      </c>
      <c r="G361" s="56">
        <v>101426.27</v>
      </c>
      <c r="H361" s="56">
        <v>0</v>
      </c>
      <c r="I361" s="56">
        <f t="shared" si="45"/>
        <v>101426.27</v>
      </c>
      <c r="J361" s="56">
        <f t="shared" si="46"/>
        <v>198573.72999999998</v>
      </c>
      <c r="K361" s="57">
        <f t="shared" si="47"/>
        <v>0.66191243333333327</v>
      </c>
      <c r="L361" s="57">
        <f t="shared" si="48"/>
        <v>-0.94054776666666673</v>
      </c>
      <c r="M361" s="57">
        <f t="shared" si="49"/>
        <v>-0.42042131428571428</v>
      </c>
      <c r="R361" s="53"/>
      <c r="S361" s="53"/>
      <c r="T361" s="53"/>
      <c r="U361" s="53"/>
      <c r="V361" s="53"/>
    </row>
    <row r="362" spans="2:22" s="51" customFormat="1" x14ac:dyDescent="0.2">
      <c r="B362" s="66" t="s">
        <v>449</v>
      </c>
      <c r="C362" s="51" t="s">
        <v>450</v>
      </c>
      <c r="D362" s="56">
        <v>300000</v>
      </c>
      <c r="E362" s="56">
        <v>300000</v>
      </c>
      <c r="F362" s="56">
        <v>13376.13</v>
      </c>
      <c r="G362" s="56">
        <v>118614.71</v>
      </c>
      <c r="H362" s="56">
        <v>0</v>
      </c>
      <c r="I362" s="56">
        <f t="shared" si="45"/>
        <v>118614.71</v>
      </c>
      <c r="J362" s="56">
        <f t="shared" si="46"/>
        <v>181385.28999999998</v>
      </c>
      <c r="K362" s="57">
        <f t="shared" si="47"/>
        <v>0.60461763333333329</v>
      </c>
      <c r="L362" s="57">
        <f t="shared" si="48"/>
        <v>-0.95541290000000001</v>
      </c>
      <c r="M362" s="57">
        <f t="shared" si="49"/>
        <v>-0.32220165714285709</v>
      </c>
      <c r="R362" s="53"/>
      <c r="S362" s="53"/>
      <c r="T362" s="53"/>
      <c r="U362" s="53"/>
      <c r="V362" s="53"/>
    </row>
    <row r="363" spans="2:22" s="51" customFormat="1" x14ac:dyDescent="0.2">
      <c r="B363" s="66" t="s">
        <v>451</v>
      </c>
      <c r="C363" s="51" t="s">
        <v>452</v>
      </c>
      <c r="D363" s="56">
        <v>300000</v>
      </c>
      <c r="E363" s="56">
        <v>300000</v>
      </c>
      <c r="F363" s="56">
        <v>18515.43</v>
      </c>
      <c r="G363" s="56">
        <v>65642</v>
      </c>
      <c r="H363" s="56">
        <v>0</v>
      </c>
      <c r="I363" s="56">
        <f t="shared" si="45"/>
        <v>65642</v>
      </c>
      <c r="J363" s="56">
        <f t="shared" si="46"/>
        <v>234358</v>
      </c>
      <c r="K363" s="57">
        <f t="shared" si="47"/>
        <v>0.7811933333333333</v>
      </c>
      <c r="L363" s="57">
        <f t="shared" si="48"/>
        <v>-0.9382819</v>
      </c>
      <c r="M363" s="57">
        <f t="shared" si="49"/>
        <v>-0.62490285714285709</v>
      </c>
      <c r="R363" s="53"/>
      <c r="S363" s="53"/>
      <c r="T363" s="53"/>
      <c r="U363" s="53"/>
      <c r="V363" s="53"/>
    </row>
    <row r="364" spans="2:22" s="51" customFormat="1" x14ac:dyDescent="0.2">
      <c r="B364" s="66" t="s">
        <v>453</v>
      </c>
      <c r="C364" s="51" t="s">
        <v>454</v>
      </c>
      <c r="D364" s="56">
        <v>2170000</v>
      </c>
      <c r="E364" s="56">
        <v>2170000</v>
      </c>
      <c r="F364" s="56">
        <v>198467.94</v>
      </c>
      <c r="G364" s="56">
        <v>384157.94</v>
      </c>
      <c r="H364" s="56">
        <v>0</v>
      </c>
      <c r="I364" s="56">
        <f t="shared" si="45"/>
        <v>384157.94</v>
      </c>
      <c r="J364" s="56">
        <f t="shared" si="46"/>
        <v>1785842.06</v>
      </c>
      <c r="K364" s="57">
        <f t="shared" si="47"/>
        <v>0.82296869124423966</v>
      </c>
      <c r="L364" s="57">
        <f t="shared" si="48"/>
        <v>-0.90854011981566818</v>
      </c>
      <c r="M364" s="57">
        <f t="shared" si="49"/>
        <v>-0.69651775641869662</v>
      </c>
      <c r="R364" s="53"/>
      <c r="S364" s="53"/>
      <c r="T364" s="53"/>
      <c r="U364" s="53"/>
      <c r="V364" s="53"/>
    </row>
    <row r="365" spans="2:22" s="51" customFormat="1" x14ac:dyDescent="0.2">
      <c r="B365" s="66" t="s">
        <v>455</v>
      </c>
      <c r="C365" s="51" t="s">
        <v>456</v>
      </c>
      <c r="D365" s="56">
        <v>25000000</v>
      </c>
      <c r="E365" s="56">
        <v>7915615</v>
      </c>
      <c r="F365" s="56">
        <v>61063</v>
      </c>
      <c r="G365" s="56">
        <v>2026028.11</v>
      </c>
      <c r="H365" s="56">
        <v>460125.08</v>
      </c>
      <c r="I365" s="56">
        <f t="shared" si="45"/>
        <v>2486153.19</v>
      </c>
      <c r="J365" s="56">
        <f t="shared" si="46"/>
        <v>5429461.8100000005</v>
      </c>
      <c r="K365" s="57">
        <f t="shared" si="47"/>
        <v>0.68591787372175128</v>
      </c>
      <c r="L365" s="57">
        <f t="shared" si="48"/>
        <v>-0.99228575417071196</v>
      </c>
      <c r="M365" s="57">
        <f t="shared" si="49"/>
        <v>-0.56122284298639014</v>
      </c>
      <c r="R365" s="53"/>
      <c r="S365" s="53"/>
      <c r="T365" s="53"/>
      <c r="U365" s="53"/>
      <c r="V365" s="53"/>
    </row>
    <row r="366" spans="2:22" s="51" customFormat="1" x14ac:dyDescent="0.2">
      <c r="B366" s="66" t="s">
        <v>457</v>
      </c>
      <c r="C366" s="51" t="s">
        <v>458</v>
      </c>
      <c r="D366" s="56">
        <v>3500000</v>
      </c>
      <c r="E366" s="56">
        <v>3500000</v>
      </c>
      <c r="F366" s="56">
        <v>8694.7800000000007</v>
      </c>
      <c r="G366" s="56">
        <v>107926.78</v>
      </c>
      <c r="H366" s="56">
        <v>3082.28</v>
      </c>
      <c r="I366" s="56">
        <f t="shared" si="45"/>
        <v>111009.06</v>
      </c>
      <c r="J366" s="56">
        <f t="shared" si="46"/>
        <v>3388990.94</v>
      </c>
      <c r="K366" s="57">
        <f t="shared" si="47"/>
        <v>0.96828312571428565</v>
      </c>
      <c r="L366" s="57">
        <f t="shared" si="48"/>
        <v>-0.99751577714285722</v>
      </c>
      <c r="M366" s="57">
        <f t="shared" si="49"/>
        <v>-0.94713790367346939</v>
      </c>
      <c r="R366" s="53"/>
      <c r="S366" s="53"/>
      <c r="T366" s="53"/>
      <c r="U366" s="53"/>
      <c r="V366" s="53"/>
    </row>
    <row r="367" spans="2:22" s="51" customFormat="1" x14ac:dyDescent="0.2">
      <c r="B367" s="66" t="s">
        <v>459</v>
      </c>
      <c r="C367" s="51" t="s">
        <v>460</v>
      </c>
      <c r="D367" s="56">
        <v>1500000</v>
      </c>
      <c r="E367" s="56">
        <v>1500000</v>
      </c>
      <c r="F367" s="56">
        <v>0</v>
      </c>
      <c r="G367" s="56">
        <v>0</v>
      </c>
      <c r="H367" s="56">
        <v>0</v>
      </c>
      <c r="I367" s="56">
        <f t="shared" si="45"/>
        <v>0</v>
      </c>
      <c r="J367" s="56">
        <f t="shared" si="46"/>
        <v>1500000</v>
      </c>
      <c r="K367" s="57">
        <f t="shared" si="47"/>
        <v>1</v>
      </c>
      <c r="L367" s="57">
        <f t="shared" si="48"/>
        <v>-1</v>
      </c>
      <c r="M367" s="57">
        <f t="shared" si="49"/>
        <v>-1</v>
      </c>
      <c r="R367" s="53"/>
      <c r="S367" s="53"/>
      <c r="T367" s="53"/>
      <c r="U367" s="53"/>
      <c r="V367" s="53"/>
    </row>
    <row r="368" spans="2:22" s="51" customFormat="1" x14ac:dyDescent="0.2">
      <c r="B368" s="66" t="s">
        <v>461</v>
      </c>
      <c r="C368" s="51" t="s">
        <v>462</v>
      </c>
      <c r="D368" s="56">
        <v>3500000</v>
      </c>
      <c r="E368" s="56">
        <v>3500000</v>
      </c>
      <c r="F368" s="56">
        <v>0</v>
      </c>
      <c r="G368" s="56">
        <v>133395</v>
      </c>
      <c r="H368" s="56">
        <v>0</v>
      </c>
      <c r="I368" s="56">
        <f t="shared" si="45"/>
        <v>133395</v>
      </c>
      <c r="J368" s="56">
        <f t="shared" si="46"/>
        <v>3366605</v>
      </c>
      <c r="K368" s="57">
        <f t="shared" si="47"/>
        <v>0.96188714285714283</v>
      </c>
      <c r="L368" s="57">
        <f t="shared" si="48"/>
        <v>-1</v>
      </c>
      <c r="M368" s="57">
        <f t="shared" si="49"/>
        <v>-0.93466367346938772</v>
      </c>
      <c r="R368" s="53"/>
      <c r="S368" s="53"/>
      <c r="T368" s="53"/>
      <c r="U368" s="53"/>
      <c r="V368" s="53"/>
    </row>
    <row r="369" spans="2:22" s="51" customFormat="1" x14ac:dyDescent="0.2">
      <c r="B369" s="66" t="s">
        <v>463</v>
      </c>
      <c r="C369" s="51" t="s">
        <v>464</v>
      </c>
      <c r="D369" s="56">
        <v>8000000</v>
      </c>
      <c r="E369" s="56">
        <v>8000000</v>
      </c>
      <c r="F369" s="56">
        <v>1036258.82</v>
      </c>
      <c r="G369" s="56">
        <v>5563431.8499999996</v>
      </c>
      <c r="H369" s="56">
        <v>1900248.95</v>
      </c>
      <c r="I369" s="56">
        <f t="shared" si="45"/>
        <v>7463680.7999999998</v>
      </c>
      <c r="J369" s="56">
        <f t="shared" si="46"/>
        <v>536319.20000000019</v>
      </c>
      <c r="K369" s="57">
        <f t="shared" si="47"/>
        <v>6.7039900000000027E-2</v>
      </c>
      <c r="L369" s="57">
        <f t="shared" si="48"/>
        <v>-0.87046764749999994</v>
      </c>
      <c r="M369" s="57">
        <f t="shared" si="49"/>
        <v>0.19216396785714293</v>
      </c>
      <c r="R369" s="53"/>
      <c r="S369" s="53"/>
      <c r="T369" s="53"/>
      <c r="U369" s="53"/>
      <c r="V369" s="53"/>
    </row>
    <row r="370" spans="2:22" s="51" customFormat="1" x14ac:dyDescent="0.2">
      <c r="B370" s="66" t="s">
        <v>465</v>
      </c>
      <c r="C370" s="51" t="s">
        <v>466</v>
      </c>
      <c r="D370" s="56">
        <v>0</v>
      </c>
      <c r="E370" s="56">
        <v>0</v>
      </c>
      <c r="F370" s="56">
        <v>0</v>
      </c>
      <c r="G370" s="56">
        <v>0</v>
      </c>
      <c r="H370" s="56">
        <v>0</v>
      </c>
      <c r="I370" s="56">
        <f t="shared" si="45"/>
        <v>0</v>
      </c>
      <c r="J370" s="56">
        <f t="shared" si="46"/>
        <v>0</v>
      </c>
      <c r="K370" s="57" t="str">
        <f t="shared" si="47"/>
        <v>NA</v>
      </c>
      <c r="L370" s="57" t="str">
        <f t="shared" si="48"/>
        <v>NA</v>
      </c>
      <c r="M370" s="57" t="str">
        <f t="shared" si="49"/>
        <v>NA</v>
      </c>
      <c r="R370" s="53"/>
      <c r="S370" s="53"/>
      <c r="T370" s="53"/>
      <c r="U370" s="53"/>
      <c r="V370" s="53"/>
    </row>
    <row r="371" spans="2:22" s="51" customFormat="1" x14ac:dyDescent="0.2">
      <c r="B371" s="66" t="s">
        <v>467</v>
      </c>
      <c r="C371" s="51" t="s">
        <v>468</v>
      </c>
      <c r="D371" s="56">
        <v>0</v>
      </c>
      <c r="E371" s="56">
        <v>0</v>
      </c>
      <c r="F371" s="56">
        <v>0</v>
      </c>
      <c r="G371" s="56">
        <v>0</v>
      </c>
      <c r="H371" s="56">
        <v>0</v>
      </c>
      <c r="I371" s="56">
        <f t="shared" si="45"/>
        <v>0</v>
      </c>
      <c r="J371" s="56">
        <f t="shared" si="46"/>
        <v>0</v>
      </c>
      <c r="K371" s="57" t="str">
        <f t="shared" si="47"/>
        <v>NA</v>
      </c>
      <c r="L371" s="57" t="str">
        <f t="shared" si="48"/>
        <v>NA</v>
      </c>
      <c r="M371" s="57" t="str">
        <f t="shared" si="49"/>
        <v>NA</v>
      </c>
      <c r="R371" s="53"/>
      <c r="S371" s="53"/>
      <c r="T371" s="53"/>
      <c r="U371" s="53"/>
      <c r="V371" s="53"/>
    </row>
    <row r="372" spans="2:22" s="51" customFormat="1" x14ac:dyDescent="0.2">
      <c r="B372" s="66" t="s">
        <v>469</v>
      </c>
      <c r="C372" s="51" t="s">
        <v>470</v>
      </c>
      <c r="D372" s="56">
        <v>500000</v>
      </c>
      <c r="E372" s="56">
        <v>500000</v>
      </c>
      <c r="F372" s="56">
        <v>0</v>
      </c>
      <c r="G372" s="56">
        <v>0</v>
      </c>
      <c r="H372" s="56">
        <v>0</v>
      </c>
      <c r="I372" s="56">
        <f t="shared" si="45"/>
        <v>0</v>
      </c>
      <c r="J372" s="56">
        <f t="shared" si="46"/>
        <v>500000</v>
      </c>
      <c r="K372" s="57">
        <f t="shared" si="47"/>
        <v>1</v>
      </c>
      <c r="L372" s="57">
        <f t="shared" si="48"/>
        <v>-1</v>
      </c>
      <c r="M372" s="57">
        <f t="shared" si="49"/>
        <v>-1</v>
      </c>
      <c r="R372" s="53"/>
      <c r="S372" s="53"/>
      <c r="T372" s="53"/>
      <c r="U372" s="53"/>
      <c r="V372" s="53"/>
    </row>
    <row r="373" spans="2:22" s="51" customFormat="1" x14ac:dyDescent="0.2">
      <c r="B373" s="66" t="s">
        <v>338</v>
      </c>
      <c r="C373" s="51" t="s">
        <v>339</v>
      </c>
      <c r="D373" s="56">
        <v>0</v>
      </c>
      <c r="E373" s="56">
        <v>0</v>
      </c>
      <c r="F373" s="56">
        <v>0</v>
      </c>
      <c r="G373" s="56">
        <v>0</v>
      </c>
      <c r="H373" s="56">
        <v>0</v>
      </c>
      <c r="I373" s="56">
        <f t="shared" si="45"/>
        <v>0</v>
      </c>
      <c r="J373" s="56">
        <f t="shared" si="46"/>
        <v>0</v>
      </c>
      <c r="K373" s="57" t="str">
        <f t="shared" si="47"/>
        <v>NA</v>
      </c>
      <c r="L373" s="57" t="str">
        <f t="shared" si="48"/>
        <v>NA</v>
      </c>
      <c r="M373" s="57" t="str">
        <f t="shared" si="49"/>
        <v>NA</v>
      </c>
      <c r="R373" s="53"/>
      <c r="S373" s="53"/>
      <c r="T373" s="53"/>
      <c r="U373" s="53"/>
      <c r="V373" s="53"/>
    </row>
    <row r="374" spans="2:22" s="51" customFormat="1" x14ac:dyDescent="0.2">
      <c r="B374" s="66" t="s">
        <v>262</v>
      </c>
      <c r="C374" s="51" t="s">
        <v>263</v>
      </c>
      <c r="D374" s="56">
        <v>166770</v>
      </c>
      <c r="E374" s="56">
        <v>245488</v>
      </c>
      <c r="F374" s="56">
        <v>15975</v>
      </c>
      <c r="G374" s="56">
        <v>43440</v>
      </c>
      <c r="H374" s="56">
        <v>23175</v>
      </c>
      <c r="I374" s="56">
        <f t="shared" si="45"/>
        <v>66615</v>
      </c>
      <c r="J374" s="56">
        <f t="shared" si="46"/>
        <v>178873</v>
      </c>
      <c r="K374" s="57">
        <f t="shared" si="47"/>
        <v>0.72864254057224798</v>
      </c>
      <c r="L374" s="57">
        <f t="shared" si="48"/>
        <v>-0.93492553607508311</v>
      </c>
      <c r="M374" s="57">
        <f t="shared" si="49"/>
        <v>-0.69665086917254027</v>
      </c>
      <c r="R374" s="53"/>
      <c r="S374" s="53"/>
      <c r="T374" s="53"/>
      <c r="U374" s="53"/>
      <c r="V374" s="53"/>
    </row>
    <row r="375" spans="2:22" s="51" customFormat="1" x14ac:dyDescent="0.2">
      <c r="B375" s="66" t="s">
        <v>264</v>
      </c>
      <c r="C375" s="51" t="s">
        <v>265</v>
      </c>
      <c r="D375" s="56">
        <v>2202500</v>
      </c>
      <c r="E375" s="56">
        <v>2202500</v>
      </c>
      <c r="F375" s="56">
        <v>152237.82</v>
      </c>
      <c r="G375" s="56">
        <v>895289.1</v>
      </c>
      <c r="H375" s="56">
        <v>178450.33000000002</v>
      </c>
      <c r="I375" s="56">
        <f t="shared" si="45"/>
        <v>1073739.43</v>
      </c>
      <c r="J375" s="56">
        <f t="shared" si="46"/>
        <v>1128760.57</v>
      </c>
      <c r="K375" s="57">
        <f t="shared" si="47"/>
        <v>0.51249061066969359</v>
      </c>
      <c r="L375" s="57">
        <f t="shared" si="48"/>
        <v>-0.93087953688989777</v>
      </c>
      <c r="M375" s="57">
        <f t="shared" si="49"/>
        <v>-0.30316398897356894</v>
      </c>
      <c r="R375" s="53"/>
      <c r="S375" s="53"/>
      <c r="T375" s="53"/>
      <c r="U375" s="53"/>
      <c r="V375" s="53"/>
    </row>
    <row r="376" spans="2:22" s="51" customFormat="1" x14ac:dyDescent="0.2">
      <c r="B376" s="66" t="s">
        <v>340</v>
      </c>
      <c r="C376" s="51" t="s">
        <v>341</v>
      </c>
      <c r="D376" s="56">
        <v>0</v>
      </c>
      <c r="E376" s="56">
        <v>0</v>
      </c>
      <c r="F376" s="56">
        <v>0</v>
      </c>
      <c r="G376" s="56">
        <v>0</v>
      </c>
      <c r="H376" s="56">
        <v>0</v>
      </c>
      <c r="I376" s="56">
        <f t="shared" si="45"/>
        <v>0</v>
      </c>
      <c r="J376" s="56">
        <f t="shared" si="46"/>
        <v>0</v>
      </c>
      <c r="K376" s="57" t="str">
        <f t="shared" si="47"/>
        <v>NA</v>
      </c>
      <c r="L376" s="57" t="str">
        <f t="shared" si="48"/>
        <v>NA</v>
      </c>
      <c r="M376" s="57" t="str">
        <f t="shared" si="49"/>
        <v>NA</v>
      </c>
      <c r="R376" s="53"/>
      <c r="S376" s="53"/>
      <c r="T376" s="53"/>
      <c r="U376" s="53"/>
      <c r="V376" s="53"/>
    </row>
    <row r="377" spans="2:22" s="51" customFormat="1" x14ac:dyDescent="0.2">
      <c r="B377" s="66" t="s">
        <v>471</v>
      </c>
      <c r="C377" s="51" t="s">
        <v>472</v>
      </c>
      <c r="D377" s="56">
        <v>1433934</v>
      </c>
      <c r="E377" s="56">
        <v>3883934</v>
      </c>
      <c r="F377" s="56">
        <v>48456</v>
      </c>
      <c r="G377" s="56">
        <v>1739121.58</v>
      </c>
      <c r="H377" s="56">
        <v>501903.73</v>
      </c>
      <c r="I377" s="56">
        <f t="shared" si="45"/>
        <v>2241025.31</v>
      </c>
      <c r="J377" s="56">
        <f t="shared" si="46"/>
        <v>1642908.69</v>
      </c>
      <c r="K377" s="57">
        <f t="shared" si="47"/>
        <v>0.42300118642592793</v>
      </c>
      <c r="L377" s="57">
        <f t="shared" si="48"/>
        <v>-0.98752398985152678</v>
      </c>
      <c r="M377" s="57">
        <f t="shared" si="49"/>
        <v>-0.23238878930486467</v>
      </c>
      <c r="R377" s="53"/>
      <c r="S377" s="53"/>
      <c r="T377" s="53"/>
      <c r="U377" s="53"/>
      <c r="V377" s="53"/>
    </row>
    <row r="378" spans="2:22" s="51" customFormat="1" x14ac:dyDescent="0.2">
      <c r="B378" s="66" t="s">
        <v>377</v>
      </c>
      <c r="C378" s="51" t="s">
        <v>378</v>
      </c>
      <c r="D378" s="56">
        <v>2598922.4900000002</v>
      </c>
      <c r="E378" s="56">
        <v>3163922.49</v>
      </c>
      <c r="F378" s="56">
        <v>0</v>
      </c>
      <c r="G378" s="56">
        <v>3114746.64</v>
      </c>
      <c r="H378" s="56">
        <v>31580</v>
      </c>
      <c r="I378" s="56">
        <f t="shared" si="45"/>
        <v>3146326.64</v>
      </c>
      <c r="J378" s="56">
        <f t="shared" si="46"/>
        <v>17595.850000000093</v>
      </c>
      <c r="K378" s="57">
        <f t="shared" si="47"/>
        <v>5.5614036233865172E-3</v>
      </c>
      <c r="L378" s="57">
        <f t="shared" si="48"/>
        <v>-1</v>
      </c>
      <c r="M378" s="57">
        <f t="shared" si="49"/>
        <v>0.68764111176801568</v>
      </c>
      <c r="R378" s="53"/>
      <c r="S378" s="53"/>
      <c r="T378" s="53"/>
      <c r="U378" s="53"/>
      <c r="V378" s="53"/>
    </row>
    <row r="379" spans="2:22" s="51" customFormat="1" x14ac:dyDescent="0.2">
      <c r="B379" s="66" t="s">
        <v>266</v>
      </c>
      <c r="C379" s="51" t="s">
        <v>267</v>
      </c>
      <c r="D379" s="56">
        <v>35820</v>
      </c>
      <c r="E379" s="56">
        <v>33320</v>
      </c>
      <c r="F379" s="56">
        <v>0</v>
      </c>
      <c r="G379" s="56">
        <v>1845.25</v>
      </c>
      <c r="H379" s="56">
        <v>15.55</v>
      </c>
      <c r="I379" s="56">
        <f t="shared" si="45"/>
        <v>1860.8</v>
      </c>
      <c r="J379" s="56">
        <f t="shared" si="46"/>
        <v>31459.200000000001</v>
      </c>
      <c r="K379" s="57">
        <f t="shared" si="47"/>
        <v>0.9441536614645859</v>
      </c>
      <c r="L379" s="57">
        <f t="shared" si="48"/>
        <v>-1</v>
      </c>
      <c r="M379" s="57">
        <f t="shared" si="49"/>
        <v>-0.9050634539530098</v>
      </c>
      <c r="R379" s="53"/>
      <c r="S379" s="53"/>
      <c r="T379" s="53"/>
      <c r="U379" s="53"/>
      <c r="V379" s="53"/>
    </row>
    <row r="380" spans="2:22" s="51" customFormat="1" x14ac:dyDescent="0.2">
      <c r="B380" s="66" t="s">
        <v>268</v>
      </c>
      <c r="C380" s="51" t="s">
        <v>269</v>
      </c>
      <c r="D380" s="56">
        <v>0</v>
      </c>
      <c r="E380" s="56">
        <v>137385</v>
      </c>
      <c r="F380" s="56">
        <v>0</v>
      </c>
      <c r="G380" s="56">
        <v>1300</v>
      </c>
      <c r="H380" s="56">
        <v>20154.38</v>
      </c>
      <c r="I380" s="56">
        <f t="shared" si="45"/>
        <v>21454.38</v>
      </c>
      <c r="J380" s="56">
        <f t="shared" si="46"/>
        <v>115930.62</v>
      </c>
      <c r="K380" s="57">
        <f t="shared" si="47"/>
        <v>0.84383753684900098</v>
      </c>
      <c r="L380" s="57">
        <f t="shared" si="48"/>
        <v>-1</v>
      </c>
      <c r="M380" s="57">
        <f t="shared" si="49"/>
        <v>-0.98377864083727173</v>
      </c>
      <c r="R380" s="53"/>
      <c r="S380" s="53"/>
      <c r="T380" s="53"/>
      <c r="U380" s="53"/>
      <c r="V380" s="53"/>
    </row>
    <row r="381" spans="2:22" s="51" customFormat="1" x14ac:dyDescent="0.2">
      <c r="B381" s="66" t="s">
        <v>274</v>
      </c>
      <c r="C381" s="51" t="s">
        <v>275</v>
      </c>
      <c r="D381" s="56">
        <v>380000</v>
      </c>
      <c r="E381" s="56">
        <v>430000</v>
      </c>
      <c r="F381" s="56">
        <v>276.47000000000003</v>
      </c>
      <c r="G381" s="56">
        <v>55735.990000000005</v>
      </c>
      <c r="H381" s="56">
        <v>0</v>
      </c>
      <c r="I381" s="56">
        <f t="shared" si="45"/>
        <v>55735.990000000005</v>
      </c>
      <c r="J381" s="56">
        <f t="shared" si="46"/>
        <v>374264.01</v>
      </c>
      <c r="K381" s="57">
        <f t="shared" si="47"/>
        <v>0.87038141860465124</v>
      </c>
      <c r="L381" s="57">
        <f t="shared" si="48"/>
        <v>-0.99935704651162793</v>
      </c>
      <c r="M381" s="57">
        <f t="shared" si="49"/>
        <v>-0.77779671760797331</v>
      </c>
      <c r="R381" s="53"/>
      <c r="S381" s="53"/>
      <c r="T381" s="53"/>
      <c r="U381" s="53"/>
      <c r="V381" s="53"/>
    </row>
    <row r="382" spans="2:22" s="51" customFormat="1" x14ac:dyDescent="0.2">
      <c r="B382" s="66" t="s">
        <v>278</v>
      </c>
      <c r="C382" s="51" t="s">
        <v>279</v>
      </c>
      <c r="D382" s="56">
        <v>0</v>
      </c>
      <c r="E382" s="56">
        <v>0</v>
      </c>
      <c r="F382" s="56">
        <v>0</v>
      </c>
      <c r="G382" s="56">
        <v>0</v>
      </c>
      <c r="H382" s="56">
        <v>0</v>
      </c>
      <c r="I382" s="56">
        <f t="shared" si="45"/>
        <v>0</v>
      </c>
      <c r="J382" s="56">
        <f t="shared" si="46"/>
        <v>0</v>
      </c>
      <c r="K382" s="57" t="str">
        <f t="shared" si="47"/>
        <v>NA</v>
      </c>
      <c r="L382" s="57" t="str">
        <f t="shared" si="48"/>
        <v>NA</v>
      </c>
      <c r="M382" s="57" t="str">
        <f t="shared" si="49"/>
        <v>NA</v>
      </c>
      <c r="R382" s="53"/>
      <c r="S382" s="53"/>
      <c r="T382" s="53"/>
      <c r="U382" s="53"/>
      <c r="V382" s="53"/>
    </row>
    <row r="383" spans="2:22" s="51" customFormat="1" x14ac:dyDescent="0.2">
      <c r="B383" s="66" t="s">
        <v>280</v>
      </c>
      <c r="C383" s="51" t="s">
        <v>281</v>
      </c>
      <c r="D383" s="56">
        <v>90000</v>
      </c>
      <c r="E383" s="56">
        <v>90000</v>
      </c>
      <c r="F383" s="56">
        <v>0</v>
      </c>
      <c r="G383" s="56">
        <v>0</v>
      </c>
      <c r="H383" s="56">
        <v>0</v>
      </c>
      <c r="I383" s="56">
        <f t="shared" si="45"/>
        <v>0</v>
      </c>
      <c r="J383" s="56">
        <f t="shared" si="46"/>
        <v>90000</v>
      </c>
      <c r="K383" s="57">
        <f t="shared" si="47"/>
        <v>1</v>
      </c>
      <c r="L383" s="57">
        <f t="shared" si="48"/>
        <v>-1</v>
      </c>
      <c r="M383" s="57">
        <f t="shared" si="49"/>
        <v>-1</v>
      </c>
      <c r="R383" s="53"/>
      <c r="S383" s="53"/>
      <c r="T383" s="53"/>
      <c r="U383" s="53"/>
      <c r="V383" s="53"/>
    </row>
    <row r="384" spans="2:22" s="51" customFormat="1" x14ac:dyDescent="0.2">
      <c r="B384" s="66" t="s">
        <v>282</v>
      </c>
      <c r="C384" s="51" t="s">
        <v>283</v>
      </c>
      <c r="D384" s="56">
        <v>4702300</v>
      </c>
      <c r="E384" s="56">
        <v>4717000</v>
      </c>
      <c r="F384" s="56">
        <v>319003.82</v>
      </c>
      <c r="G384" s="56">
        <v>1762655.1800000002</v>
      </c>
      <c r="H384" s="56">
        <v>601222.51</v>
      </c>
      <c r="I384" s="56">
        <f t="shared" si="45"/>
        <v>2363877.6900000004</v>
      </c>
      <c r="J384" s="56">
        <f t="shared" si="46"/>
        <v>2353122.3099999996</v>
      </c>
      <c r="K384" s="57">
        <f t="shared" si="47"/>
        <v>0.49885993428026282</v>
      </c>
      <c r="L384" s="57">
        <f t="shared" si="48"/>
        <v>-0.93237146067415722</v>
      </c>
      <c r="M384" s="57">
        <f t="shared" si="49"/>
        <v>-0.35940330839819484</v>
      </c>
      <c r="R384" s="53"/>
      <c r="S384" s="53"/>
      <c r="T384" s="53"/>
      <c r="U384" s="53"/>
      <c r="V384" s="53"/>
    </row>
    <row r="385" spans="2:22" s="51" customFormat="1" x14ac:dyDescent="0.2">
      <c r="B385" s="66" t="s">
        <v>286</v>
      </c>
      <c r="C385" s="51" t="s">
        <v>287</v>
      </c>
      <c r="D385" s="56">
        <v>47700</v>
      </c>
      <c r="E385" s="56">
        <v>47200</v>
      </c>
      <c r="F385" s="56">
        <v>527.26</v>
      </c>
      <c r="G385" s="56">
        <v>3170.7799999999997</v>
      </c>
      <c r="H385" s="56">
        <v>4864.57</v>
      </c>
      <c r="I385" s="56">
        <f t="shared" si="45"/>
        <v>8035.3499999999995</v>
      </c>
      <c r="J385" s="56">
        <f t="shared" si="46"/>
        <v>39164.65</v>
      </c>
      <c r="K385" s="57">
        <f t="shared" si="47"/>
        <v>0.82975953389830515</v>
      </c>
      <c r="L385" s="57">
        <f t="shared" si="48"/>
        <v>-0.98882923728813554</v>
      </c>
      <c r="M385" s="57">
        <f t="shared" si="49"/>
        <v>-0.88483849878934628</v>
      </c>
      <c r="R385" s="53"/>
      <c r="S385" s="53"/>
      <c r="T385" s="53"/>
      <c r="U385" s="53"/>
      <c r="V385" s="53"/>
    </row>
    <row r="386" spans="2:22" s="51" customFormat="1" x14ac:dyDescent="0.2">
      <c r="B386" s="66" t="s">
        <v>288</v>
      </c>
      <c r="C386" s="51" t="s">
        <v>289</v>
      </c>
      <c r="D386" s="56">
        <v>40770</v>
      </c>
      <c r="E386" s="56">
        <v>437770</v>
      </c>
      <c r="F386" s="56">
        <v>0</v>
      </c>
      <c r="G386" s="56">
        <v>397000</v>
      </c>
      <c r="H386" s="56">
        <v>0</v>
      </c>
      <c r="I386" s="56">
        <f t="shared" si="45"/>
        <v>397000</v>
      </c>
      <c r="J386" s="56">
        <f t="shared" si="46"/>
        <v>40770</v>
      </c>
      <c r="K386" s="57">
        <f t="shared" si="47"/>
        <v>9.3131096237750413E-2</v>
      </c>
      <c r="L386" s="57">
        <f t="shared" si="48"/>
        <v>-1</v>
      </c>
      <c r="M386" s="57">
        <f t="shared" si="49"/>
        <v>0.55463240644957068</v>
      </c>
      <c r="R386" s="53"/>
      <c r="S386" s="53"/>
      <c r="T386" s="53"/>
      <c r="U386" s="53"/>
      <c r="V386" s="53"/>
    </row>
    <row r="387" spans="2:22" s="51" customFormat="1" x14ac:dyDescent="0.2">
      <c r="B387" s="66" t="s">
        <v>290</v>
      </c>
      <c r="C387" s="51" t="s">
        <v>291</v>
      </c>
      <c r="D387" s="56">
        <v>3929500</v>
      </c>
      <c r="E387" s="56">
        <v>5419349.7999999998</v>
      </c>
      <c r="F387" s="56">
        <v>270993.21000000002</v>
      </c>
      <c r="G387" s="56">
        <v>3265255.3</v>
      </c>
      <c r="H387" s="56">
        <v>1574991.14</v>
      </c>
      <c r="I387" s="56">
        <f t="shared" si="45"/>
        <v>4840246.4399999995</v>
      </c>
      <c r="J387" s="56">
        <f t="shared" si="46"/>
        <v>579103.36000000034</v>
      </c>
      <c r="K387" s="57">
        <f t="shared" si="47"/>
        <v>0.1068584574481611</v>
      </c>
      <c r="L387" s="57">
        <f t="shared" si="48"/>
        <v>-0.94999525404320639</v>
      </c>
      <c r="M387" s="57">
        <f t="shared" si="49"/>
        <v>3.2887840952011256E-2</v>
      </c>
      <c r="R387" s="53"/>
      <c r="S387" s="53"/>
      <c r="T387" s="53"/>
      <c r="U387" s="53"/>
      <c r="V387" s="53"/>
    </row>
    <row r="388" spans="2:22" s="51" customFormat="1" x14ac:dyDescent="0.2">
      <c r="B388" s="66" t="s">
        <v>294</v>
      </c>
      <c r="C388" s="51" t="s">
        <v>295</v>
      </c>
      <c r="D388" s="56">
        <v>40500</v>
      </c>
      <c r="E388" s="56">
        <v>42300</v>
      </c>
      <c r="F388" s="56">
        <v>2768</v>
      </c>
      <c r="G388" s="56">
        <v>18750.29</v>
      </c>
      <c r="H388" s="56">
        <v>6136.9</v>
      </c>
      <c r="I388" s="56">
        <f t="shared" si="45"/>
        <v>24887.190000000002</v>
      </c>
      <c r="J388" s="56">
        <f t="shared" si="46"/>
        <v>17412.809999999998</v>
      </c>
      <c r="K388" s="57">
        <f t="shared" si="47"/>
        <v>0.41165035460992905</v>
      </c>
      <c r="L388" s="57">
        <f t="shared" si="48"/>
        <v>-0.93456264775413711</v>
      </c>
      <c r="M388" s="57">
        <f t="shared" si="49"/>
        <v>-0.24010982776089154</v>
      </c>
      <c r="R388" s="53"/>
      <c r="S388" s="53"/>
      <c r="T388" s="53"/>
      <c r="U388" s="53"/>
      <c r="V388" s="53"/>
    </row>
    <row r="389" spans="2:22" s="51" customFormat="1" x14ac:dyDescent="0.2">
      <c r="B389" s="66" t="s">
        <v>358</v>
      </c>
      <c r="C389" s="51" t="s">
        <v>359</v>
      </c>
      <c r="D389" s="56">
        <v>22500000</v>
      </c>
      <c r="E389" s="56">
        <v>22500000</v>
      </c>
      <c r="F389" s="56">
        <v>1348095.55</v>
      </c>
      <c r="G389" s="56">
        <v>11438937.060000001</v>
      </c>
      <c r="H389" s="56">
        <v>7754351.79</v>
      </c>
      <c r="I389" s="56">
        <f t="shared" si="45"/>
        <v>19193288.850000001</v>
      </c>
      <c r="J389" s="56">
        <f t="shared" si="46"/>
        <v>3306711.1499999985</v>
      </c>
      <c r="K389" s="57">
        <f t="shared" si="47"/>
        <v>0.14696493999999993</v>
      </c>
      <c r="L389" s="57">
        <f t="shared" si="48"/>
        <v>-0.94008464222222221</v>
      </c>
      <c r="M389" s="57">
        <f t="shared" si="49"/>
        <v>-0.12846193828571426</v>
      </c>
      <c r="R389" s="53"/>
      <c r="S389" s="53"/>
      <c r="T389" s="53"/>
      <c r="U389" s="53"/>
      <c r="V389" s="53"/>
    </row>
    <row r="390" spans="2:22" s="51" customFormat="1" x14ac:dyDescent="0.2">
      <c r="B390" s="66" t="s">
        <v>473</v>
      </c>
      <c r="C390" s="51" t="s">
        <v>474</v>
      </c>
      <c r="D390" s="56">
        <v>2500000</v>
      </c>
      <c r="E390" s="56">
        <v>2500000</v>
      </c>
      <c r="F390" s="56">
        <v>171883.7</v>
      </c>
      <c r="G390" s="56">
        <v>884777.14</v>
      </c>
      <c r="H390" s="56">
        <v>1315222.8600000001</v>
      </c>
      <c r="I390" s="56">
        <f t="shared" si="45"/>
        <v>2200000</v>
      </c>
      <c r="J390" s="56">
        <f t="shared" si="46"/>
        <v>300000</v>
      </c>
      <c r="K390" s="57">
        <f t="shared" si="47"/>
        <v>0.12</v>
      </c>
      <c r="L390" s="57">
        <f t="shared" si="48"/>
        <v>-0.93124651999999997</v>
      </c>
      <c r="M390" s="57">
        <f t="shared" si="49"/>
        <v>-0.39329567542857147</v>
      </c>
      <c r="R390" s="53"/>
      <c r="S390" s="53"/>
      <c r="T390" s="53"/>
      <c r="U390" s="53"/>
      <c r="V390" s="53"/>
    </row>
    <row r="391" spans="2:22" s="51" customFormat="1" x14ac:dyDescent="0.2">
      <c r="B391" s="66" t="s">
        <v>475</v>
      </c>
      <c r="C391" s="51" t="s">
        <v>476</v>
      </c>
      <c r="D391" s="56">
        <v>0</v>
      </c>
      <c r="E391" s="56">
        <v>0</v>
      </c>
      <c r="F391" s="56">
        <v>0</v>
      </c>
      <c r="G391" s="56">
        <v>0</v>
      </c>
      <c r="H391" s="56">
        <v>0</v>
      </c>
      <c r="I391" s="56">
        <f t="shared" si="45"/>
        <v>0</v>
      </c>
      <c r="J391" s="56">
        <f t="shared" si="46"/>
        <v>0</v>
      </c>
      <c r="K391" s="57" t="str">
        <f t="shared" si="47"/>
        <v>NA</v>
      </c>
      <c r="L391" s="57" t="str">
        <f t="shared" si="48"/>
        <v>NA</v>
      </c>
      <c r="M391" s="57" t="str">
        <f t="shared" si="49"/>
        <v>NA</v>
      </c>
      <c r="R391" s="53"/>
      <c r="S391" s="53"/>
      <c r="T391" s="53"/>
      <c r="U391" s="53"/>
      <c r="V391" s="53"/>
    </row>
    <row r="392" spans="2:22" s="51" customFormat="1" x14ac:dyDescent="0.2">
      <c r="B392" s="66" t="s">
        <v>302</v>
      </c>
      <c r="C392" s="51" t="s">
        <v>303</v>
      </c>
      <c r="D392" s="56">
        <v>9000</v>
      </c>
      <c r="E392" s="56">
        <v>9000</v>
      </c>
      <c r="F392" s="56">
        <v>0</v>
      </c>
      <c r="G392" s="56">
        <v>0</v>
      </c>
      <c r="H392" s="56">
        <v>0</v>
      </c>
      <c r="I392" s="56">
        <f t="shared" si="45"/>
        <v>0</v>
      </c>
      <c r="J392" s="56">
        <f t="shared" si="46"/>
        <v>9000</v>
      </c>
      <c r="K392" s="57">
        <f t="shared" si="47"/>
        <v>1</v>
      </c>
      <c r="L392" s="57">
        <f t="shared" si="48"/>
        <v>-1</v>
      </c>
      <c r="M392" s="57">
        <f t="shared" si="49"/>
        <v>-1</v>
      </c>
      <c r="R392" s="53"/>
      <c r="S392" s="53"/>
      <c r="T392" s="53"/>
      <c r="U392" s="53"/>
      <c r="V392" s="53"/>
    </row>
    <row r="393" spans="2:22" s="51" customFormat="1" x14ac:dyDescent="0.2">
      <c r="B393" s="66" t="s">
        <v>477</v>
      </c>
      <c r="C393" s="51" t="s">
        <v>478</v>
      </c>
      <c r="D393" s="56">
        <v>0</v>
      </c>
      <c r="E393" s="56">
        <v>0</v>
      </c>
      <c r="F393" s="56">
        <v>0</v>
      </c>
      <c r="G393" s="56">
        <v>0</v>
      </c>
      <c r="H393" s="56">
        <v>0</v>
      </c>
      <c r="I393" s="56">
        <f t="shared" si="45"/>
        <v>0</v>
      </c>
      <c r="J393" s="56">
        <f t="shared" si="46"/>
        <v>0</v>
      </c>
      <c r="K393" s="57" t="str">
        <f t="shared" si="47"/>
        <v>NA</v>
      </c>
      <c r="L393" s="57" t="str">
        <f t="shared" si="48"/>
        <v>NA</v>
      </c>
      <c r="M393" s="57" t="str">
        <f t="shared" si="49"/>
        <v>NA</v>
      </c>
      <c r="R393" s="53"/>
      <c r="S393" s="53"/>
      <c r="T393" s="53"/>
      <c r="U393" s="53"/>
      <c r="V393" s="53"/>
    </row>
    <row r="394" spans="2:22" s="51" customFormat="1" x14ac:dyDescent="0.2">
      <c r="B394" s="66" t="s">
        <v>304</v>
      </c>
      <c r="C394" s="51" t="s">
        <v>305</v>
      </c>
      <c r="D394" s="56">
        <v>2225000</v>
      </c>
      <c r="E394" s="56">
        <v>2975000</v>
      </c>
      <c r="F394" s="56">
        <v>34843.410000000003</v>
      </c>
      <c r="G394" s="56">
        <v>319168.86</v>
      </c>
      <c r="H394" s="56">
        <v>230797.99</v>
      </c>
      <c r="I394" s="56">
        <f t="shared" si="45"/>
        <v>549966.85</v>
      </c>
      <c r="J394" s="56">
        <f t="shared" si="46"/>
        <v>2425033.15</v>
      </c>
      <c r="K394" s="57">
        <f t="shared" si="47"/>
        <v>0.81513719327731093</v>
      </c>
      <c r="L394" s="57">
        <f t="shared" si="48"/>
        <v>-0.98828792941176469</v>
      </c>
      <c r="M394" s="57">
        <f t="shared" si="49"/>
        <v>-0.81608517070828335</v>
      </c>
      <c r="R394" s="53"/>
      <c r="S394" s="53"/>
      <c r="T394" s="53"/>
      <c r="U394" s="53"/>
      <c r="V394" s="53"/>
    </row>
    <row r="395" spans="2:22" s="51" customFormat="1" x14ac:dyDescent="0.2">
      <c r="B395" s="66" t="s">
        <v>306</v>
      </c>
      <c r="C395" s="51" t="s">
        <v>307</v>
      </c>
      <c r="D395" s="56">
        <v>0</v>
      </c>
      <c r="E395" s="56">
        <v>1229744</v>
      </c>
      <c r="F395" s="56">
        <v>0</v>
      </c>
      <c r="G395" s="56">
        <v>497148.38</v>
      </c>
      <c r="H395" s="56">
        <v>225136.49</v>
      </c>
      <c r="I395" s="56">
        <f t="shared" si="45"/>
        <v>722284.87</v>
      </c>
      <c r="J395" s="56">
        <f t="shared" si="46"/>
        <v>507459.13</v>
      </c>
      <c r="K395" s="57">
        <f t="shared" si="47"/>
        <v>0.41265428414369171</v>
      </c>
      <c r="L395" s="57">
        <f t="shared" si="48"/>
        <v>-1</v>
      </c>
      <c r="M395" s="57">
        <f t="shared" si="49"/>
        <v>-0.3069660305605999</v>
      </c>
      <c r="R395" s="53"/>
      <c r="S395" s="53"/>
      <c r="T395" s="53"/>
      <c r="U395" s="53"/>
      <c r="V395" s="53"/>
    </row>
    <row r="396" spans="2:22" s="51" customFormat="1" x14ac:dyDescent="0.2">
      <c r="B396" s="66" t="s">
        <v>308</v>
      </c>
      <c r="C396" s="51" t="s">
        <v>309</v>
      </c>
      <c r="D396" s="56">
        <v>6628000</v>
      </c>
      <c r="E396" s="56">
        <v>6224150.2000000002</v>
      </c>
      <c r="F396" s="56">
        <v>425032.92</v>
      </c>
      <c r="G396" s="56">
        <v>1417277.19</v>
      </c>
      <c r="H396" s="56">
        <v>216471.27</v>
      </c>
      <c r="I396" s="56">
        <f t="shared" si="45"/>
        <v>1633748.46</v>
      </c>
      <c r="J396" s="56">
        <f t="shared" si="46"/>
        <v>4590401.74</v>
      </c>
      <c r="K396" s="57">
        <f t="shared" si="47"/>
        <v>0.73751461524819883</v>
      </c>
      <c r="L396" s="57">
        <f t="shared" si="48"/>
        <v>-0.93171229704578784</v>
      </c>
      <c r="M396" s="57">
        <f t="shared" si="49"/>
        <v>-0.60964662453036556</v>
      </c>
      <c r="R396" s="53"/>
      <c r="S396" s="53"/>
      <c r="T396" s="53"/>
      <c r="U396" s="53"/>
      <c r="V396" s="53"/>
    </row>
    <row r="397" spans="2:22" s="51" customFormat="1" x14ac:dyDescent="0.2">
      <c r="B397" s="66" t="s">
        <v>479</v>
      </c>
      <c r="C397" s="51" t="s">
        <v>480</v>
      </c>
      <c r="D397" s="56">
        <v>450000</v>
      </c>
      <c r="E397" s="56">
        <v>450000</v>
      </c>
      <c r="F397" s="56">
        <v>0</v>
      </c>
      <c r="G397" s="56">
        <v>0</v>
      </c>
      <c r="H397" s="56">
        <v>0</v>
      </c>
      <c r="I397" s="56">
        <f t="shared" si="45"/>
        <v>0</v>
      </c>
      <c r="J397" s="56">
        <f t="shared" si="46"/>
        <v>450000</v>
      </c>
      <c r="K397" s="57">
        <f t="shared" si="47"/>
        <v>1</v>
      </c>
      <c r="L397" s="57">
        <f t="shared" si="48"/>
        <v>-1</v>
      </c>
      <c r="M397" s="57">
        <f t="shared" si="49"/>
        <v>-1</v>
      </c>
      <c r="R397" s="53"/>
      <c r="S397" s="53"/>
      <c r="T397" s="53"/>
      <c r="U397" s="53"/>
      <c r="V397" s="53"/>
    </row>
    <row r="398" spans="2:22" s="51" customFormat="1" x14ac:dyDescent="0.2">
      <c r="B398" s="66" t="s">
        <v>481</v>
      </c>
      <c r="C398" s="51" t="s">
        <v>482</v>
      </c>
      <c r="D398" s="56">
        <v>450000</v>
      </c>
      <c r="E398" s="56">
        <v>450000</v>
      </c>
      <c r="F398" s="56">
        <v>21245</v>
      </c>
      <c r="G398" s="56">
        <v>33941.449999999997</v>
      </c>
      <c r="H398" s="56">
        <v>6300</v>
      </c>
      <c r="I398" s="56">
        <f t="shared" si="45"/>
        <v>40241.449999999997</v>
      </c>
      <c r="J398" s="56">
        <f t="shared" si="46"/>
        <v>409758.55</v>
      </c>
      <c r="K398" s="57">
        <f t="shared" si="47"/>
        <v>0.91057455555555555</v>
      </c>
      <c r="L398" s="57">
        <f t="shared" si="48"/>
        <v>-0.95278888888888891</v>
      </c>
      <c r="M398" s="57">
        <f t="shared" si="49"/>
        <v>-0.87069923809523808</v>
      </c>
      <c r="R398" s="53"/>
      <c r="S398" s="53"/>
      <c r="T398" s="53"/>
      <c r="U398" s="53"/>
      <c r="V398" s="53"/>
    </row>
    <row r="399" spans="2:22" s="51" customFormat="1" x14ac:dyDescent="0.2">
      <c r="B399" s="66" t="s">
        <v>310</v>
      </c>
      <c r="C399" s="51" t="s">
        <v>311</v>
      </c>
      <c r="D399" s="56">
        <v>2880000</v>
      </c>
      <c r="E399" s="56">
        <v>1681841</v>
      </c>
      <c r="F399" s="56">
        <v>0</v>
      </c>
      <c r="G399" s="56">
        <v>48239.96</v>
      </c>
      <c r="H399" s="56">
        <v>864561</v>
      </c>
      <c r="I399" s="56">
        <f t="shared" si="45"/>
        <v>912800.96</v>
      </c>
      <c r="J399" s="56">
        <f t="shared" si="46"/>
        <v>769040.04</v>
      </c>
      <c r="K399" s="57">
        <f t="shared" si="47"/>
        <v>0.4572608468933746</v>
      </c>
      <c r="L399" s="57">
        <f t="shared" si="48"/>
        <v>-1</v>
      </c>
      <c r="M399" s="57">
        <f t="shared" si="49"/>
        <v>-0.95082943376590634</v>
      </c>
      <c r="R399" s="53"/>
      <c r="S399" s="53"/>
      <c r="T399" s="53"/>
      <c r="U399" s="53"/>
      <c r="V399" s="53"/>
    </row>
    <row r="400" spans="2:22" s="51" customFormat="1" x14ac:dyDescent="0.2">
      <c r="B400" s="66" t="s">
        <v>312</v>
      </c>
      <c r="C400" s="51" t="s">
        <v>313</v>
      </c>
      <c r="D400" s="56">
        <v>148500</v>
      </c>
      <c r="E400" s="56">
        <v>147500</v>
      </c>
      <c r="F400" s="56">
        <v>2968.04</v>
      </c>
      <c r="G400" s="56">
        <v>24853.870000000003</v>
      </c>
      <c r="H400" s="56">
        <v>40123.620000000003</v>
      </c>
      <c r="I400" s="56">
        <f t="shared" si="45"/>
        <v>64977.490000000005</v>
      </c>
      <c r="J400" s="56">
        <f t="shared" si="46"/>
        <v>82522.509999999995</v>
      </c>
      <c r="K400" s="57">
        <f t="shared" si="47"/>
        <v>0.55947464406779657</v>
      </c>
      <c r="L400" s="57">
        <f t="shared" si="48"/>
        <v>-0.97987769491525423</v>
      </c>
      <c r="M400" s="57">
        <f t="shared" si="49"/>
        <v>-0.71114146246973364</v>
      </c>
      <c r="R400" s="53"/>
      <c r="S400" s="53"/>
      <c r="T400" s="53"/>
      <c r="U400" s="53"/>
      <c r="V400" s="53"/>
    </row>
    <row r="401" spans="1:22" s="51" customFormat="1" x14ac:dyDescent="0.2">
      <c r="B401" s="66" t="s">
        <v>314</v>
      </c>
      <c r="C401" s="51" t="s">
        <v>315</v>
      </c>
      <c r="D401" s="56">
        <v>900000</v>
      </c>
      <c r="E401" s="56">
        <v>900000</v>
      </c>
      <c r="F401" s="56">
        <v>0</v>
      </c>
      <c r="G401" s="56">
        <v>0</v>
      </c>
      <c r="H401" s="56">
        <v>0</v>
      </c>
      <c r="I401" s="56">
        <f t="shared" si="45"/>
        <v>0</v>
      </c>
      <c r="J401" s="56">
        <f t="shared" si="46"/>
        <v>900000</v>
      </c>
      <c r="K401" s="57">
        <f t="shared" si="47"/>
        <v>1</v>
      </c>
      <c r="L401" s="57">
        <f t="shared" si="48"/>
        <v>-1</v>
      </c>
      <c r="M401" s="57">
        <f t="shared" si="49"/>
        <v>-1</v>
      </c>
      <c r="R401" s="53"/>
      <c r="S401" s="53"/>
      <c r="T401" s="53"/>
      <c r="U401" s="53"/>
      <c r="V401" s="53"/>
    </row>
    <row r="402" spans="1:22" s="51" customFormat="1" x14ac:dyDescent="0.2">
      <c r="A402" s="63" t="s">
        <v>483</v>
      </c>
      <c r="B402" s="74"/>
      <c r="C402" s="63"/>
      <c r="D402" s="64">
        <v>221490060.35000002</v>
      </c>
      <c r="E402" s="64">
        <v>218897193.60000002</v>
      </c>
      <c r="F402" s="64">
        <v>15346099.940000001</v>
      </c>
      <c r="G402" s="64">
        <v>91733480.160000011</v>
      </c>
      <c r="H402" s="64">
        <v>24665069.049999997</v>
      </c>
      <c r="I402" s="64">
        <f t="shared" si="45"/>
        <v>116398549.21000001</v>
      </c>
      <c r="J402" s="64">
        <f t="shared" si="46"/>
        <v>102498644.39000002</v>
      </c>
      <c r="K402" s="65">
        <f t="shared" si="47"/>
        <v>0.46825015297957662</v>
      </c>
      <c r="L402" s="65">
        <f t="shared" si="48"/>
        <v>-0.92989357383885618</v>
      </c>
      <c r="M402" s="65">
        <f t="shared" si="49"/>
        <v>-0.28159245911867181</v>
      </c>
      <c r="R402" s="53"/>
      <c r="S402" s="53"/>
      <c r="T402" s="53"/>
      <c r="U402" s="53"/>
      <c r="V402" s="53"/>
    </row>
    <row r="403" spans="1:22" s="51" customFormat="1" x14ac:dyDescent="0.2">
      <c r="A403" s="51" t="s">
        <v>484</v>
      </c>
      <c r="B403" s="66" t="s">
        <v>195</v>
      </c>
      <c r="C403" s="51" t="s">
        <v>196</v>
      </c>
      <c r="D403" s="56">
        <v>0</v>
      </c>
      <c r="E403" s="56">
        <v>0</v>
      </c>
      <c r="F403" s="56">
        <v>0</v>
      </c>
      <c r="G403" s="56">
        <v>0</v>
      </c>
      <c r="H403" s="56">
        <v>0</v>
      </c>
      <c r="I403" s="56">
        <f t="shared" si="45"/>
        <v>0</v>
      </c>
      <c r="J403" s="56">
        <f t="shared" si="46"/>
        <v>0</v>
      </c>
      <c r="K403" s="57" t="str">
        <f t="shared" si="47"/>
        <v>NA</v>
      </c>
      <c r="L403" s="57" t="str">
        <f t="shared" si="48"/>
        <v>NA</v>
      </c>
      <c r="M403" s="57" t="str">
        <f t="shared" si="49"/>
        <v>NA</v>
      </c>
      <c r="R403" s="53"/>
      <c r="S403" s="53"/>
      <c r="T403" s="53"/>
      <c r="U403" s="53"/>
      <c r="V403" s="53"/>
    </row>
    <row r="404" spans="1:22" s="51" customFormat="1" x14ac:dyDescent="0.2">
      <c r="B404" s="66" t="s">
        <v>202</v>
      </c>
      <c r="C404" s="51" t="s">
        <v>203</v>
      </c>
      <c r="D404" s="56">
        <v>0</v>
      </c>
      <c r="E404" s="56">
        <v>0</v>
      </c>
      <c r="F404" s="56">
        <v>0</v>
      </c>
      <c r="G404" s="56">
        <v>0</v>
      </c>
      <c r="H404" s="56">
        <v>0</v>
      </c>
      <c r="I404" s="56">
        <f t="shared" ref="I404:I416" si="50">SUM(G404:H404)</f>
        <v>0</v>
      </c>
      <c r="J404" s="56">
        <f t="shared" ref="J404:J416" si="51">E404-I404</f>
        <v>0</v>
      </c>
      <c r="K404" s="57" t="str">
        <f t="shared" ref="K404:K416" si="52">IF(E404=0,"NA",J404/E404)</f>
        <v>NA</v>
      </c>
      <c r="L404" s="57" t="str">
        <f t="shared" ref="L404:L416" si="53">IF(E404=0,"NA",(  ( F404 - (E404/$L$6)) / (E404/$L$6)))</f>
        <v>NA</v>
      </c>
      <c r="M404" s="57" t="str">
        <f t="shared" ref="M404:M416" si="54">IF(E404=0,"NA",(  ( G404 - ($M$6*(E404/12))) / ($M$6*(E404/12))))</f>
        <v>NA</v>
      </c>
      <c r="R404" s="53"/>
      <c r="S404" s="53"/>
      <c r="T404" s="53"/>
      <c r="U404" s="53"/>
      <c r="V404" s="53"/>
    </row>
    <row r="405" spans="1:22" s="51" customFormat="1" x14ac:dyDescent="0.2">
      <c r="B405" s="66" t="s">
        <v>212</v>
      </c>
      <c r="C405" s="51" t="s">
        <v>213</v>
      </c>
      <c r="D405" s="56">
        <v>100464.32000000001</v>
      </c>
      <c r="E405" s="56">
        <v>100464.32000000001</v>
      </c>
      <c r="F405" s="56">
        <v>0</v>
      </c>
      <c r="G405" s="56">
        <v>0</v>
      </c>
      <c r="H405" s="56">
        <v>0</v>
      </c>
      <c r="I405" s="56">
        <f t="shared" si="50"/>
        <v>0</v>
      </c>
      <c r="J405" s="56">
        <f t="shared" si="51"/>
        <v>100464.32000000001</v>
      </c>
      <c r="K405" s="57">
        <f t="shared" si="52"/>
        <v>1</v>
      </c>
      <c r="L405" s="57">
        <f t="shared" si="53"/>
        <v>-1</v>
      </c>
      <c r="M405" s="57">
        <f t="shared" si="54"/>
        <v>-1</v>
      </c>
      <c r="R405" s="53"/>
      <c r="S405" s="53"/>
      <c r="T405" s="53"/>
      <c r="U405" s="53"/>
      <c r="V405" s="53"/>
    </row>
    <row r="406" spans="1:22" s="51" customFormat="1" x14ac:dyDescent="0.2">
      <c r="B406" s="66" t="s">
        <v>350</v>
      </c>
      <c r="C406" s="51" t="s">
        <v>351</v>
      </c>
      <c r="D406" s="56">
        <v>22863212.399999999</v>
      </c>
      <c r="E406" s="56">
        <v>22934712.399999999</v>
      </c>
      <c r="F406" s="56">
        <v>2622096.89</v>
      </c>
      <c r="G406" s="56">
        <v>11079556.899999999</v>
      </c>
      <c r="H406" s="56">
        <v>0</v>
      </c>
      <c r="I406" s="56">
        <f t="shared" si="50"/>
        <v>11079556.899999999</v>
      </c>
      <c r="J406" s="56">
        <f t="shared" si="51"/>
        <v>11855155.5</v>
      </c>
      <c r="K406" s="57">
        <f t="shared" si="52"/>
        <v>0.51690883640642471</v>
      </c>
      <c r="L406" s="57">
        <f t="shared" si="53"/>
        <v>-0.88567125480936915</v>
      </c>
      <c r="M406" s="57">
        <f t="shared" si="54"/>
        <v>-0.17184371955387098</v>
      </c>
      <c r="R406" s="53"/>
      <c r="S406" s="53"/>
      <c r="T406" s="53"/>
      <c r="U406" s="53"/>
      <c r="V406" s="53"/>
    </row>
    <row r="407" spans="1:22" s="51" customFormat="1" x14ac:dyDescent="0.2">
      <c r="B407" s="66" t="s">
        <v>415</v>
      </c>
      <c r="C407" s="51" t="s">
        <v>416</v>
      </c>
      <c r="D407" s="56">
        <v>6352581.2000000002</v>
      </c>
      <c r="E407" s="56">
        <v>6352581.2000000002</v>
      </c>
      <c r="F407" s="56">
        <v>2073445.16</v>
      </c>
      <c r="G407" s="56">
        <v>10896056.85</v>
      </c>
      <c r="H407" s="56">
        <v>0</v>
      </c>
      <c r="I407" s="56">
        <f t="shared" si="50"/>
        <v>10896056.85</v>
      </c>
      <c r="J407" s="56">
        <f t="shared" si="51"/>
        <v>-4543475.6499999994</v>
      </c>
      <c r="K407" s="57">
        <f t="shared" si="52"/>
        <v>-0.71521724901367645</v>
      </c>
      <c r="L407" s="57">
        <f t="shared" si="53"/>
        <v>-0.67360587850494535</v>
      </c>
      <c r="M407" s="57">
        <f t="shared" si="54"/>
        <v>1.9403724268805878</v>
      </c>
      <c r="R407" s="53"/>
      <c r="S407" s="53"/>
      <c r="T407" s="53"/>
      <c r="U407" s="53"/>
      <c r="V407" s="53"/>
    </row>
    <row r="408" spans="1:22" s="51" customFormat="1" x14ac:dyDescent="0.2">
      <c r="B408" s="66" t="s">
        <v>224</v>
      </c>
      <c r="C408" s="51" t="s">
        <v>225</v>
      </c>
      <c r="D408" s="56">
        <v>1724067.78</v>
      </c>
      <c r="E408" s="56">
        <v>1897773.3</v>
      </c>
      <c r="F408" s="56">
        <v>240077.96</v>
      </c>
      <c r="G408" s="56">
        <v>1482254.39</v>
      </c>
      <c r="H408" s="56">
        <v>0</v>
      </c>
      <c r="I408" s="56">
        <f t="shared" si="50"/>
        <v>1482254.39</v>
      </c>
      <c r="J408" s="56">
        <f t="shared" si="51"/>
        <v>415518.91000000015</v>
      </c>
      <c r="K408" s="57">
        <f t="shared" si="52"/>
        <v>0.21895076192714913</v>
      </c>
      <c r="L408" s="57">
        <f t="shared" si="53"/>
        <v>-0.87349492165370857</v>
      </c>
      <c r="M408" s="57">
        <f t="shared" si="54"/>
        <v>0.33894155098203005</v>
      </c>
      <c r="R408" s="53"/>
      <c r="S408" s="53"/>
      <c r="T408" s="53"/>
      <c r="U408" s="53"/>
      <c r="V408" s="53"/>
    </row>
    <row r="409" spans="1:22" s="51" customFormat="1" x14ac:dyDescent="0.2">
      <c r="B409" s="66" t="s">
        <v>330</v>
      </c>
      <c r="C409" s="51" t="s">
        <v>331</v>
      </c>
      <c r="D409" s="56">
        <v>186456.07</v>
      </c>
      <c r="E409" s="56">
        <v>186456.07</v>
      </c>
      <c r="F409" s="56">
        <v>28505.61</v>
      </c>
      <c r="G409" s="56">
        <v>107810.07</v>
      </c>
      <c r="H409" s="56">
        <v>0</v>
      </c>
      <c r="I409" s="56">
        <f t="shared" si="50"/>
        <v>107810.07</v>
      </c>
      <c r="J409" s="56">
        <f t="shared" si="51"/>
        <v>78646</v>
      </c>
      <c r="K409" s="57">
        <f t="shared" si="52"/>
        <v>0.42179372331509507</v>
      </c>
      <c r="L409" s="57">
        <f t="shared" si="53"/>
        <v>-0.84711889508343718</v>
      </c>
      <c r="M409" s="57">
        <f t="shared" si="54"/>
        <v>-8.7892399687344823E-3</v>
      </c>
      <c r="R409" s="53"/>
      <c r="S409" s="53"/>
      <c r="T409" s="53"/>
      <c r="U409" s="53"/>
      <c r="V409" s="53"/>
    </row>
    <row r="410" spans="1:22" s="51" customFormat="1" x14ac:dyDescent="0.2">
      <c r="B410" s="66" t="s">
        <v>226</v>
      </c>
      <c r="C410" s="51" t="s">
        <v>227</v>
      </c>
      <c r="D410" s="56">
        <v>1015507.37</v>
      </c>
      <c r="E410" s="56">
        <v>1015507.37</v>
      </c>
      <c r="F410" s="56">
        <v>4615</v>
      </c>
      <c r="G410" s="56">
        <v>22810</v>
      </c>
      <c r="H410" s="56">
        <v>0</v>
      </c>
      <c r="I410" s="56">
        <f t="shared" si="50"/>
        <v>22810</v>
      </c>
      <c r="J410" s="56">
        <f t="shared" si="51"/>
        <v>992697.37</v>
      </c>
      <c r="K410" s="57">
        <f t="shared" si="52"/>
        <v>0.97753832155841469</v>
      </c>
      <c r="L410" s="57">
        <f t="shared" si="53"/>
        <v>-0.99545547365156006</v>
      </c>
      <c r="M410" s="57">
        <f t="shared" si="54"/>
        <v>-0.96149426552871087</v>
      </c>
      <c r="R410" s="53"/>
      <c r="S410" s="53"/>
      <c r="T410" s="53"/>
      <c r="U410" s="53"/>
      <c r="V410" s="53"/>
    </row>
    <row r="411" spans="1:22" s="51" customFormat="1" x14ac:dyDescent="0.2">
      <c r="B411" s="66" t="s">
        <v>228</v>
      </c>
      <c r="C411" s="51" t="s">
        <v>229</v>
      </c>
      <c r="D411" s="56">
        <v>0</v>
      </c>
      <c r="E411" s="56">
        <v>2820</v>
      </c>
      <c r="F411" s="56">
        <v>0</v>
      </c>
      <c r="G411" s="56">
        <v>0</v>
      </c>
      <c r="H411" s="56">
        <v>2750</v>
      </c>
      <c r="I411" s="56">
        <f t="shared" si="50"/>
        <v>2750</v>
      </c>
      <c r="J411" s="56">
        <f t="shared" si="51"/>
        <v>70</v>
      </c>
      <c r="K411" s="57">
        <f t="shared" si="52"/>
        <v>2.4822695035460994E-2</v>
      </c>
      <c r="L411" s="57">
        <f t="shared" si="53"/>
        <v>-1</v>
      </c>
      <c r="M411" s="57">
        <f t="shared" si="54"/>
        <v>-1</v>
      </c>
      <c r="R411" s="53"/>
      <c r="S411" s="53"/>
      <c r="T411" s="53"/>
      <c r="U411" s="53"/>
      <c r="V411" s="53"/>
    </row>
    <row r="412" spans="1:22" s="51" customFormat="1" x14ac:dyDescent="0.2">
      <c r="B412" s="66" t="s">
        <v>232</v>
      </c>
      <c r="C412" s="51" t="s">
        <v>233</v>
      </c>
      <c r="D412" s="56">
        <v>13986000</v>
      </c>
      <c r="E412" s="56">
        <v>13986000</v>
      </c>
      <c r="F412" s="56">
        <v>638200.4800000001</v>
      </c>
      <c r="G412" s="56">
        <v>2894799.99</v>
      </c>
      <c r="H412" s="56">
        <v>0</v>
      </c>
      <c r="I412" s="56">
        <f t="shared" si="50"/>
        <v>2894799.99</v>
      </c>
      <c r="J412" s="56">
        <f t="shared" si="51"/>
        <v>11091200.01</v>
      </c>
      <c r="K412" s="57">
        <f t="shared" si="52"/>
        <v>0.79302159373659376</v>
      </c>
      <c r="L412" s="57">
        <f t="shared" si="53"/>
        <v>-0.95436862004862</v>
      </c>
      <c r="M412" s="57">
        <f t="shared" si="54"/>
        <v>-0.64517987497701779</v>
      </c>
      <c r="R412" s="53"/>
      <c r="S412" s="53"/>
      <c r="T412" s="53"/>
      <c r="U412" s="53"/>
      <c r="V412" s="53"/>
    </row>
    <row r="413" spans="1:22" s="51" customFormat="1" x14ac:dyDescent="0.2">
      <c r="B413" s="66" t="s">
        <v>234</v>
      </c>
      <c r="C413" s="51" t="s">
        <v>235</v>
      </c>
      <c r="D413" s="56">
        <v>0</v>
      </c>
      <c r="E413" s="56">
        <v>0</v>
      </c>
      <c r="F413" s="56">
        <v>13084.81</v>
      </c>
      <c r="G413" s="56">
        <v>37222.83</v>
      </c>
      <c r="H413" s="56">
        <v>0</v>
      </c>
      <c r="I413" s="56">
        <f t="shared" si="50"/>
        <v>37222.83</v>
      </c>
      <c r="J413" s="56">
        <f t="shared" si="51"/>
        <v>-37222.83</v>
      </c>
      <c r="K413" s="57" t="str">
        <f t="shared" si="52"/>
        <v>NA</v>
      </c>
      <c r="L413" s="57" t="str">
        <f t="shared" si="53"/>
        <v>NA</v>
      </c>
      <c r="M413" s="57" t="str">
        <f t="shared" si="54"/>
        <v>NA</v>
      </c>
      <c r="R413" s="53"/>
      <c r="S413" s="53"/>
      <c r="T413" s="53"/>
      <c r="U413" s="53"/>
      <c r="V413" s="53"/>
    </row>
    <row r="414" spans="1:22" s="51" customFormat="1" x14ac:dyDescent="0.2">
      <c r="B414" s="66" t="s">
        <v>236</v>
      </c>
      <c r="C414" s="51" t="s">
        <v>237</v>
      </c>
      <c r="D414" s="56">
        <v>6295608.3799999999</v>
      </c>
      <c r="E414" s="56">
        <v>6295608.3799999999</v>
      </c>
      <c r="F414" s="56">
        <v>184232.51</v>
      </c>
      <c r="G414" s="56">
        <v>945402.35</v>
      </c>
      <c r="H414" s="56">
        <v>0</v>
      </c>
      <c r="I414" s="56">
        <f t="shared" si="50"/>
        <v>945402.35</v>
      </c>
      <c r="J414" s="56">
        <f t="shared" si="51"/>
        <v>5350206.03</v>
      </c>
      <c r="K414" s="57">
        <f t="shared" si="52"/>
        <v>0.84983145504994073</v>
      </c>
      <c r="L414" s="57">
        <f t="shared" si="53"/>
        <v>-0.97073634526167907</v>
      </c>
      <c r="M414" s="57">
        <f t="shared" si="54"/>
        <v>-0.7425682086570411</v>
      </c>
      <c r="R414" s="53"/>
      <c r="S414" s="53"/>
      <c r="T414" s="53"/>
      <c r="U414" s="53"/>
      <c r="V414" s="53"/>
    </row>
    <row r="415" spans="1:22" s="51" customFormat="1" x14ac:dyDescent="0.2">
      <c r="B415" s="66" t="s">
        <v>238</v>
      </c>
      <c r="C415" s="51" t="s">
        <v>239</v>
      </c>
      <c r="D415" s="56">
        <v>210000</v>
      </c>
      <c r="E415" s="56">
        <v>210000</v>
      </c>
      <c r="F415" s="56">
        <v>0</v>
      </c>
      <c r="G415" s="56">
        <v>0</v>
      </c>
      <c r="H415" s="56">
        <v>0</v>
      </c>
      <c r="I415" s="56">
        <f t="shared" si="50"/>
        <v>0</v>
      </c>
      <c r="J415" s="56">
        <f t="shared" si="51"/>
        <v>210000</v>
      </c>
      <c r="K415" s="57">
        <f t="shared" si="52"/>
        <v>1</v>
      </c>
      <c r="L415" s="57">
        <f t="shared" si="53"/>
        <v>-1</v>
      </c>
      <c r="M415" s="57">
        <f t="shared" si="54"/>
        <v>-1</v>
      </c>
      <c r="R415" s="53"/>
      <c r="S415" s="53"/>
      <c r="T415" s="53"/>
      <c r="U415" s="53"/>
      <c r="V415" s="53"/>
    </row>
    <row r="416" spans="1:22" s="51" customFormat="1" x14ac:dyDescent="0.2">
      <c r="B416" s="66" t="s">
        <v>372</v>
      </c>
      <c r="C416" s="51" t="s">
        <v>373</v>
      </c>
      <c r="D416" s="56">
        <v>700000</v>
      </c>
      <c r="E416" s="56">
        <v>700000</v>
      </c>
      <c r="F416" s="56">
        <v>0</v>
      </c>
      <c r="G416" s="56">
        <v>0</v>
      </c>
      <c r="H416" s="56">
        <v>0</v>
      </c>
      <c r="I416" s="56">
        <f t="shared" si="50"/>
        <v>0</v>
      </c>
      <c r="J416" s="56">
        <f t="shared" si="51"/>
        <v>700000</v>
      </c>
      <c r="K416" s="57">
        <f t="shared" si="52"/>
        <v>1</v>
      </c>
      <c r="L416" s="57">
        <f t="shared" si="53"/>
        <v>-1</v>
      </c>
      <c r="M416" s="57">
        <f t="shared" si="54"/>
        <v>-1</v>
      </c>
      <c r="R416" s="53"/>
      <c r="S416" s="53"/>
      <c r="T416" s="53"/>
      <c r="U416" s="53"/>
      <c r="V416" s="53"/>
    </row>
    <row r="417" spans="2:22" s="51" customFormat="1" x14ac:dyDescent="0.2">
      <c r="B417" s="66" t="s">
        <v>248</v>
      </c>
      <c r="C417" s="51" t="s">
        <v>249</v>
      </c>
      <c r="D417" s="56">
        <v>0</v>
      </c>
      <c r="E417" s="56">
        <v>0</v>
      </c>
      <c r="F417" s="56">
        <v>1784.55</v>
      </c>
      <c r="G417" s="56">
        <v>4938.74</v>
      </c>
      <c r="H417" s="56">
        <v>0</v>
      </c>
      <c r="I417" s="56">
        <f t="shared" si="40"/>
        <v>4938.74</v>
      </c>
      <c r="J417" s="56">
        <f t="shared" si="41"/>
        <v>-4938.74</v>
      </c>
      <c r="K417" s="57" t="str">
        <f t="shared" si="42"/>
        <v>NA</v>
      </c>
      <c r="L417" s="57" t="str">
        <f t="shared" si="43"/>
        <v>NA</v>
      </c>
      <c r="M417" s="57" t="str">
        <f t="shared" si="44"/>
        <v>NA</v>
      </c>
      <c r="R417" s="53"/>
      <c r="S417" s="53"/>
      <c r="T417" s="53"/>
      <c r="U417" s="53"/>
      <c r="V417" s="53"/>
    </row>
    <row r="418" spans="2:22" s="51" customFormat="1" x14ac:dyDescent="0.2">
      <c r="B418" s="66" t="s">
        <v>250</v>
      </c>
      <c r="C418" s="51" t="s">
        <v>251</v>
      </c>
      <c r="D418" s="56">
        <v>890627.10999999987</v>
      </c>
      <c r="E418" s="56">
        <v>890627.10999999987</v>
      </c>
      <c r="F418" s="56">
        <v>305375.70999999996</v>
      </c>
      <c r="G418" s="56">
        <v>1465261.14</v>
      </c>
      <c r="H418" s="56">
        <v>0</v>
      </c>
      <c r="I418" s="56">
        <f t="shared" si="40"/>
        <v>1465261.14</v>
      </c>
      <c r="J418" s="56">
        <f t="shared" si="41"/>
        <v>-574634.03</v>
      </c>
      <c r="K418" s="57">
        <f t="shared" si="42"/>
        <v>-0.6452015928417002</v>
      </c>
      <c r="L418" s="57">
        <f t="shared" si="43"/>
        <v>-0.65712282214270346</v>
      </c>
      <c r="M418" s="57">
        <f t="shared" si="44"/>
        <v>1.820345587728629</v>
      </c>
      <c r="R418" s="53"/>
      <c r="S418" s="53"/>
      <c r="T418" s="53"/>
      <c r="U418" s="53"/>
      <c r="V418" s="53"/>
    </row>
    <row r="419" spans="2:22" s="51" customFormat="1" x14ac:dyDescent="0.2">
      <c r="B419" s="66" t="s">
        <v>252</v>
      </c>
      <c r="C419" s="51" t="s">
        <v>253</v>
      </c>
      <c r="D419" s="56">
        <v>1811630</v>
      </c>
      <c r="E419" s="56">
        <v>1944320</v>
      </c>
      <c r="F419" s="56">
        <v>4096</v>
      </c>
      <c r="G419" s="56">
        <v>156020</v>
      </c>
      <c r="H419" s="56">
        <v>39734</v>
      </c>
      <c r="I419" s="56">
        <f t="shared" si="40"/>
        <v>195754</v>
      </c>
      <c r="J419" s="56">
        <f t="shared" si="41"/>
        <v>1748566</v>
      </c>
      <c r="K419" s="57">
        <f t="shared" si="42"/>
        <v>0.89932007077024356</v>
      </c>
      <c r="L419" s="57">
        <f t="shared" si="43"/>
        <v>-0.99789335088874265</v>
      </c>
      <c r="M419" s="57">
        <f t="shared" si="44"/>
        <v>-0.86243886955703941</v>
      </c>
      <c r="R419" s="53"/>
      <c r="S419" s="53"/>
      <c r="T419" s="53"/>
      <c r="U419" s="53"/>
      <c r="V419" s="53"/>
    </row>
    <row r="420" spans="2:22" s="51" customFormat="1" x14ac:dyDescent="0.2">
      <c r="B420" s="66" t="s">
        <v>254</v>
      </c>
      <c r="C420" s="51" t="s">
        <v>255</v>
      </c>
      <c r="D420" s="56">
        <v>36000</v>
      </c>
      <c r="E420" s="56">
        <v>31400</v>
      </c>
      <c r="F420" s="56">
        <v>0</v>
      </c>
      <c r="G420" s="56">
        <v>0</v>
      </c>
      <c r="H420" s="56">
        <v>0</v>
      </c>
      <c r="I420" s="56">
        <f t="shared" si="40"/>
        <v>0</v>
      </c>
      <c r="J420" s="56">
        <f t="shared" si="41"/>
        <v>31400</v>
      </c>
      <c r="K420" s="57">
        <f t="shared" si="42"/>
        <v>1</v>
      </c>
      <c r="L420" s="57">
        <f t="shared" si="43"/>
        <v>-1</v>
      </c>
      <c r="M420" s="57">
        <f t="shared" si="44"/>
        <v>-1</v>
      </c>
      <c r="R420" s="53"/>
      <c r="S420" s="53"/>
      <c r="T420" s="53"/>
      <c r="U420" s="53"/>
      <c r="V420" s="53"/>
    </row>
    <row r="421" spans="2:22" s="51" customFormat="1" x14ac:dyDescent="0.2">
      <c r="B421" s="66" t="s">
        <v>375</v>
      </c>
      <c r="C421" s="51" t="s">
        <v>376</v>
      </c>
      <c r="D421" s="56">
        <v>25000</v>
      </c>
      <c r="E421" s="56">
        <v>25000</v>
      </c>
      <c r="F421" s="56">
        <v>0</v>
      </c>
      <c r="G421" s="56">
        <v>0</v>
      </c>
      <c r="H421" s="56">
        <v>0</v>
      </c>
      <c r="I421" s="56">
        <f t="shared" si="40"/>
        <v>0</v>
      </c>
      <c r="J421" s="56">
        <f t="shared" si="41"/>
        <v>25000</v>
      </c>
      <c r="K421" s="57">
        <f t="shared" si="42"/>
        <v>1</v>
      </c>
      <c r="L421" s="57">
        <f t="shared" si="43"/>
        <v>-1</v>
      </c>
      <c r="M421" s="57">
        <f t="shared" si="44"/>
        <v>-1</v>
      </c>
      <c r="R421" s="53"/>
      <c r="S421" s="53"/>
      <c r="T421" s="53"/>
      <c r="U421" s="53"/>
      <c r="V421" s="53"/>
    </row>
    <row r="422" spans="2:22" s="51" customFormat="1" x14ac:dyDescent="0.2">
      <c r="B422" s="66" t="s">
        <v>260</v>
      </c>
      <c r="C422" s="51" t="s">
        <v>261</v>
      </c>
      <c r="D422" s="56">
        <v>1948950</v>
      </c>
      <c r="E422" s="56">
        <v>1788732</v>
      </c>
      <c r="F422" s="56">
        <v>-4605</v>
      </c>
      <c r="G422" s="56">
        <v>-31939.460000000003</v>
      </c>
      <c r="H422" s="56">
        <v>6415.97</v>
      </c>
      <c r="I422" s="56">
        <f t="shared" si="40"/>
        <v>-25523.49</v>
      </c>
      <c r="J422" s="56">
        <f t="shared" si="41"/>
        <v>1814255.49</v>
      </c>
      <c r="K422" s="57">
        <f t="shared" si="42"/>
        <v>1.0142690408624657</v>
      </c>
      <c r="L422" s="57">
        <f t="shared" si="43"/>
        <v>-1.0025744493864928</v>
      </c>
      <c r="M422" s="57">
        <f t="shared" si="44"/>
        <v>-1.0306101528904275</v>
      </c>
      <c r="R422" s="53"/>
      <c r="S422" s="53"/>
      <c r="T422" s="53"/>
      <c r="U422" s="53"/>
      <c r="V422" s="53"/>
    </row>
    <row r="423" spans="2:22" s="51" customFormat="1" x14ac:dyDescent="0.2">
      <c r="B423" s="66" t="s">
        <v>342</v>
      </c>
      <c r="C423" s="51" t="s">
        <v>343</v>
      </c>
      <c r="D423" s="56">
        <v>832500</v>
      </c>
      <c r="E423" s="56">
        <v>1178144</v>
      </c>
      <c r="F423" s="56">
        <v>36176.04</v>
      </c>
      <c r="G423" s="56">
        <v>449295.88999999996</v>
      </c>
      <c r="H423" s="56">
        <v>341370.42000000004</v>
      </c>
      <c r="I423" s="56">
        <f t="shared" si="40"/>
        <v>790666.31</v>
      </c>
      <c r="J423" s="56">
        <f t="shared" si="41"/>
        <v>387477.68999999994</v>
      </c>
      <c r="K423" s="57">
        <f t="shared" si="42"/>
        <v>0.32888822588749755</v>
      </c>
      <c r="L423" s="57">
        <f t="shared" si="43"/>
        <v>-0.96929404215443948</v>
      </c>
      <c r="M423" s="57">
        <f t="shared" si="44"/>
        <v>-0.34624160907810458</v>
      </c>
      <c r="R423" s="53"/>
      <c r="S423" s="53"/>
      <c r="T423" s="53"/>
      <c r="U423" s="53"/>
      <c r="V423" s="53"/>
    </row>
    <row r="424" spans="2:22" s="51" customFormat="1" x14ac:dyDescent="0.2">
      <c r="B424" s="66" t="s">
        <v>266</v>
      </c>
      <c r="C424" s="51" t="s">
        <v>267</v>
      </c>
      <c r="D424" s="56">
        <v>167850</v>
      </c>
      <c r="E424" s="56">
        <v>167850</v>
      </c>
      <c r="F424" s="56">
        <v>1393.73</v>
      </c>
      <c r="G424" s="56">
        <v>3551.73</v>
      </c>
      <c r="H424" s="56">
        <v>4903.58</v>
      </c>
      <c r="I424" s="56">
        <f t="shared" si="40"/>
        <v>8455.31</v>
      </c>
      <c r="J424" s="56">
        <f t="shared" si="41"/>
        <v>159394.69</v>
      </c>
      <c r="K424" s="57">
        <f t="shared" si="42"/>
        <v>0.94962579684241888</v>
      </c>
      <c r="L424" s="57">
        <f t="shared" si="43"/>
        <v>-0.99169657432231151</v>
      </c>
      <c r="M424" s="57">
        <f t="shared" si="44"/>
        <v>-0.96372546916890089</v>
      </c>
      <c r="R424" s="53"/>
      <c r="S424" s="53"/>
      <c r="T424" s="53"/>
      <c r="U424" s="53"/>
      <c r="V424" s="53"/>
    </row>
    <row r="425" spans="2:22" s="51" customFormat="1" x14ac:dyDescent="0.2">
      <c r="B425" s="66" t="s">
        <v>268</v>
      </c>
      <c r="C425" s="51" t="s">
        <v>269</v>
      </c>
      <c r="D425" s="56">
        <v>26550</v>
      </c>
      <c r="E425" s="56">
        <v>26550</v>
      </c>
      <c r="F425" s="56">
        <v>129.6</v>
      </c>
      <c r="G425" s="56">
        <v>10190</v>
      </c>
      <c r="H425" s="56">
        <v>0</v>
      </c>
      <c r="I425" s="56">
        <f t="shared" si="40"/>
        <v>10190</v>
      </c>
      <c r="J425" s="56">
        <f t="shared" si="41"/>
        <v>16360</v>
      </c>
      <c r="K425" s="57">
        <f t="shared" si="42"/>
        <v>0.61619585687382294</v>
      </c>
      <c r="L425" s="57">
        <f t="shared" si="43"/>
        <v>-0.99511864406779671</v>
      </c>
      <c r="M425" s="57">
        <f t="shared" si="44"/>
        <v>-0.3420500403551251</v>
      </c>
      <c r="R425" s="53"/>
      <c r="S425" s="53"/>
      <c r="T425" s="53"/>
      <c r="U425" s="53"/>
      <c r="V425" s="53"/>
    </row>
    <row r="426" spans="2:22" s="51" customFormat="1" x14ac:dyDescent="0.2">
      <c r="B426" s="66" t="s">
        <v>274</v>
      </c>
      <c r="C426" s="51" t="s">
        <v>275</v>
      </c>
      <c r="D426" s="56">
        <v>130500</v>
      </c>
      <c r="E426" s="56">
        <v>129815</v>
      </c>
      <c r="F426" s="56">
        <v>1814.21</v>
      </c>
      <c r="G426" s="56">
        <v>33601.210000000006</v>
      </c>
      <c r="H426" s="56">
        <v>0</v>
      </c>
      <c r="I426" s="56">
        <f t="shared" si="40"/>
        <v>33601.210000000006</v>
      </c>
      <c r="J426" s="56">
        <f t="shared" si="41"/>
        <v>96213.79</v>
      </c>
      <c r="K426" s="57">
        <f t="shared" si="42"/>
        <v>0.7411608057620459</v>
      </c>
      <c r="L426" s="57">
        <f t="shared" si="43"/>
        <v>-0.98602465046412202</v>
      </c>
      <c r="M426" s="57">
        <f t="shared" si="44"/>
        <v>-0.55627566702065012</v>
      </c>
      <c r="R426" s="53"/>
      <c r="S426" s="53"/>
      <c r="T426" s="53"/>
      <c r="U426" s="53"/>
      <c r="V426" s="53"/>
    </row>
    <row r="427" spans="2:22" s="51" customFormat="1" x14ac:dyDescent="0.2">
      <c r="B427" s="66" t="s">
        <v>280</v>
      </c>
      <c r="C427" s="51" t="s">
        <v>281</v>
      </c>
      <c r="D427" s="56">
        <v>0</v>
      </c>
      <c r="E427" s="56">
        <v>0</v>
      </c>
      <c r="F427" s="56">
        <v>0</v>
      </c>
      <c r="G427" s="56">
        <v>0</v>
      </c>
      <c r="H427" s="56">
        <v>0</v>
      </c>
      <c r="I427" s="56">
        <f t="shared" si="40"/>
        <v>0</v>
      </c>
      <c r="J427" s="56">
        <f t="shared" si="41"/>
        <v>0</v>
      </c>
      <c r="K427" s="57" t="str">
        <f t="shared" si="42"/>
        <v>NA</v>
      </c>
      <c r="L427" s="57" t="str">
        <f t="shared" si="43"/>
        <v>NA</v>
      </c>
      <c r="M427" s="57" t="str">
        <f t="shared" si="44"/>
        <v>NA</v>
      </c>
      <c r="R427" s="53"/>
      <c r="S427" s="53"/>
      <c r="T427" s="53"/>
      <c r="U427" s="53"/>
      <c r="V427" s="53"/>
    </row>
    <row r="428" spans="2:22" s="51" customFormat="1" x14ac:dyDescent="0.2">
      <c r="B428" s="66" t="s">
        <v>282</v>
      </c>
      <c r="C428" s="51" t="s">
        <v>283</v>
      </c>
      <c r="D428" s="56">
        <v>517504</v>
      </c>
      <c r="E428" s="56">
        <v>511349</v>
      </c>
      <c r="F428" s="56">
        <v>168367.56</v>
      </c>
      <c r="G428" s="56">
        <v>233253.72</v>
      </c>
      <c r="H428" s="56">
        <v>172092.4</v>
      </c>
      <c r="I428" s="56">
        <f t="shared" si="40"/>
        <v>405346.12</v>
      </c>
      <c r="J428" s="56">
        <f t="shared" si="41"/>
        <v>106002.88</v>
      </c>
      <c r="K428" s="57">
        <f t="shared" si="42"/>
        <v>0.20730045428855831</v>
      </c>
      <c r="L428" s="57">
        <f t="shared" si="43"/>
        <v>-0.67073845846965574</v>
      </c>
      <c r="M428" s="57">
        <f t="shared" si="44"/>
        <v>-0.21802229006021318</v>
      </c>
      <c r="R428" s="53"/>
      <c r="S428" s="53"/>
      <c r="T428" s="53"/>
      <c r="U428" s="53"/>
      <c r="V428" s="53"/>
    </row>
    <row r="429" spans="2:22" s="51" customFormat="1" x14ac:dyDescent="0.2">
      <c r="B429" s="66" t="s">
        <v>286</v>
      </c>
      <c r="C429" s="51" t="s">
        <v>287</v>
      </c>
      <c r="D429" s="56">
        <v>0</v>
      </c>
      <c r="E429" s="56">
        <v>5110</v>
      </c>
      <c r="F429" s="56">
        <v>341.91</v>
      </c>
      <c r="G429" s="56">
        <v>2196.11</v>
      </c>
      <c r="H429" s="56">
        <v>0</v>
      </c>
      <c r="I429" s="56">
        <f t="shared" si="40"/>
        <v>2196.11</v>
      </c>
      <c r="J429" s="56">
        <f t="shared" si="41"/>
        <v>2913.89</v>
      </c>
      <c r="K429" s="57">
        <f t="shared" si="42"/>
        <v>0.5702328767123287</v>
      </c>
      <c r="L429" s="57">
        <f t="shared" si="43"/>
        <v>-0.93309001956947168</v>
      </c>
      <c r="M429" s="57">
        <f t="shared" si="44"/>
        <v>-0.2632563600782778</v>
      </c>
      <c r="R429" s="53"/>
      <c r="S429" s="53"/>
      <c r="T429" s="53"/>
      <c r="U429" s="53"/>
      <c r="V429" s="53"/>
    </row>
    <row r="430" spans="2:22" s="51" customFormat="1" x14ac:dyDescent="0.2">
      <c r="B430" s="66" t="s">
        <v>288</v>
      </c>
      <c r="C430" s="51" t="s">
        <v>289</v>
      </c>
      <c r="D430" s="56">
        <v>884750</v>
      </c>
      <c r="E430" s="56">
        <v>885250</v>
      </c>
      <c r="F430" s="56">
        <v>0</v>
      </c>
      <c r="G430" s="56">
        <v>68323</v>
      </c>
      <c r="H430" s="56">
        <v>0</v>
      </c>
      <c r="I430" s="56">
        <f t="shared" si="40"/>
        <v>68323</v>
      </c>
      <c r="J430" s="56">
        <f t="shared" si="41"/>
        <v>816927</v>
      </c>
      <c r="K430" s="57">
        <f t="shared" si="42"/>
        <v>0.92282067212651797</v>
      </c>
      <c r="L430" s="57">
        <f t="shared" si="43"/>
        <v>-1</v>
      </c>
      <c r="M430" s="57">
        <f t="shared" si="44"/>
        <v>-0.86769258078831646</v>
      </c>
      <c r="R430" s="53"/>
      <c r="S430" s="53"/>
      <c r="T430" s="53"/>
      <c r="U430" s="53"/>
      <c r="V430" s="53"/>
    </row>
    <row r="431" spans="2:22" s="51" customFormat="1" x14ac:dyDescent="0.2">
      <c r="B431" s="66" t="s">
        <v>290</v>
      </c>
      <c r="C431" s="51" t="s">
        <v>291</v>
      </c>
      <c r="D431" s="56">
        <v>5535404.4700000007</v>
      </c>
      <c r="E431" s="56">
        <v>5719432.4700000007</v>
      </c>
      <c r="F431" s="56">
        <v>892175.55999999994</v>
      </c>
      <c r="G431" s="56">
        <v>3055014.4899999998</v>
      </c>
      <c r="H431" s="56">
        <v>478359.19999999995</v>
      </c>
      <c r="I431" s="56">
        <f t="shared" si="40"/>
        <v>3533373.6899999995</v>
      </c>
      <c r="J431" s="56">
        <f t="shared" si="41"/>
        <v>2186058.7800000012</v>
      </c>
      <c r="K431" s="57">
        <f t="shared" si="42"/>
        <v>0.38221603130493836</v>
      </c>
      <c r="L431" s="57">
        <f t="shared" si="43"/>
        <v>-0.84400977462716686</v>
      </c>
      <c r="M431" s="57">
        <f t="shared" si="44"/>
        <v>-8.4320389371979748E-2</v>
      </c>
      <c r="R431" s="53"/>
      <c r="S431" s="53"/>
      <c r="T431" s="53"/>
      <c r="U431" s="53"/>
      <c r="V431" s="53"/>
    </row>
    <row r="432" spans="2:22" s="51" customFormat="1" x14ac:dyDescent="0.2">
      <c r="B432" s="66" t="s">
        <v>294</v>
      </c>
      <c r="C432" s="51" t="s">
        <v>295</v>
      </c>
      <c r="D432" s="56">
        <v>66400.2</v>
      </c>
      <c r="E432" s="56">
        <v>66400.2</v>
      </c>
      <c r="F432" s="56">
        <v>329.99</v>
      </c>
      <c r="G432" s="56">
        <v>6955.49</v>
      </c>
      <c r="H432" s="56">
        <v>1572.76</v>
      </c>
      <c r="I432" s="56">
        <f t="shared" si="40"/>
        <v>8528.25</v>
      </c>
      <c r="J432" s="56">
        <f t="shared" si="41"/>
        <v>57871.95</v>
      </c>
      <c r="K432" s="57">
        <f t="shared" si="42"/>
        <v>0.87156288685877448</v>
      </c>
      <c r="L432" s="57">
        <f t="shared" si="43"/>
        <v>-0.9950302860533552</v>
      </c>
      <c r="M432" s="57">
        <f t="shared" si="44"/>
        <v>-0.82042678873170349</v>
      </c>
      <c r="R432" s="53"/>
      <c r="S432" s="53"/>
      <c r="T432" s="53"/>
      <c r="U432" s="53"/>
      <c r="V432" s="53"/>
    </row>
    <row r="433" spans="1:22" s="51" customFormat="1" x14ac:dyDescent="0.2">
      <c r="B433" s="66" t="s">
        <v>358</v>
      </c>
      <c r="C433" s="51" t="s">
        <v>359</v>
      </c>
      <c r="D433" s="56">
        <v>7290000</v>
      </c>
      <c r="E433" s="56">
        <v>7290800</v>
      </c>
      <c r="F433" s="56">
        <v>581828.71</v>
      </c>
      <c r="G433" s="56">
        <v>3973346.62</v>
      </c>
      <c r="H433" s="56">
        <v>2730953.89</v>
      </c>
      <c r="I433" s="56">
        <f t="shared" si="40"/>
        <v>6704300.5099999998</v>
      </c>
      <c r="J433" s="56">
        <f t="shared" si="41"/>
        <v>586499.49000000022</v>
      </c>
      <c r="K433" s="57">
        <f t="shared" si="42"/>
        <v>8.0443777088934035E-2</v>
      </c>
      <c r="L433" s="57">
        <f t="shared" si="43"/>
        <v>-0.92019686317002247</v>
      </c>
      <c r="M433" s="57">
        <f t="shared" si="44"/>
        <v>-6.5747058131970459E-2</v>
      </c>
      <c r="R433" s="53"/>
      <c r="S433" s="53"/>
      <c r="T433" s="53"/>
      <c r="U433" s="53"/>
      <c r="V433" s="53"/>
    </row>
    <row r="434" spans="1:22" s="51" customFormat="1" x14ac:dyDescent="0.2">
      <c r="B434" s="66" t="s">
        <v>485</v>
      </c>
      <c r="C434" s="51" t="s">
        <v>486</v>
      </c>
      <c r="D434" s="56">
        <v>0</v>
      </c>
      <c r="E434" s="56">
        <v>0</v>
      </c>
      <c r="F434" s="56">
        <v>0</v>
      </c>
      <c r="G434" s="56">
        <v>0</v>
      </c>
      <c r="H434" s="56">
        <v>0</v>
      </c>
      <c r="I434" s="56">
        <f t="shared" si="40"/>
        <v>0</v>
      </c>
      <c r="J434" s="56">
        <f t="shared" si="41"/>
        <v>0</v>
      </c>
      <c r="K434" s="57" t="str">
        <f t="shared" si="42"/>
        <v>NA</v>
      </c>
      <c r="L434" s="57" t="str">
        <f t="shared" si="43"/>
        <v>NA</v>
      </c>
      <c r="M434" s="57" t="str">
        <f t="shared" si="44"/>
        <v>NA</v>
      </c>
      <c r="R434" s="53"/>
      <c r="S434" s="53"/>
      <c r="T434" s="53"/>
      <c r="U434" s="53"/>
      <c r="V434" s="53"/>
    </row>
    <row r="435" spans="1:22" s="51" customFormat="1" x14ac:dyDescent="0.2">
      <c r="B435" s="66" t="s">
        <v>304</v>
      </c>
      <c r="C435" s="51" t="s">
        <v>305</v>
      </c>
      <c r="D435" s="56">
        <v>675000</v>
      </c>
      <c r="E435" s="56">
        <v>675000</v>
      </c>
      <c r="F435" s="56">
        <v>0</v>
      </c>
      <c r="G435" s="56">
        <v>0</v>
      </c>
      <c r="H435" s="56">
        <v>0</v>
      </c>
      <c r="I435" s="56">
        <f t="shared" si="40"/>
        <v>0</v>
      </c>
      <c r="J435" s="56">
        <f t="shared" si="41"/>
        <v>675000</v>
      </c>
      <c r="K435" s="57">
        <f t="shared" si="42"/>
        <v>1</v>
      </c>
      <c r="L435" s="57">
        <f t="shared" si="43"/>
        <v>-1</v>
      </c>
      <c r="M435" s="57">
        <f t="shared" si="44"/>
        <v>-1</v>
      </c>
      <c r="R435" s="53"/>
      <c r="S435" s="53"/>
      <c r="T435" s="53"/>
      <c r="U435" s="53"/>
      <c r="V435" s="53"/>
    </row>
    <row r="436" spans="1:22" s="51" customFormat="1" x14ac:dyDescent="0.2">
      <c r="B436" s="66" t="s">
        <v>308</v>
      </c>
      <c r="C436" s="51" t="s">
        <v>309</v>
      </c>
      <c r="D436" s="56">
        <v>1611737.7</v>
      </c>
      <c r="E436" s="56">
        <v>5321737.7</v>
      </c>
      <c r="F436" s="56">
        <v>0</v>
      </c>
      <c r="G436" s="56">
        <v>1181710</v>
      </c>
      <c r="H436" s="56">
        <v>2521040</v>
      </c>
      <c r="I436" s="56">
        <f t="shared" si="40"/>
        <v>3702750</v>
      </c>
      <c r="J436" s="56">
        <f t="shared" si="41"/>
        <v>1618987.7000000002</v>
      </c>
      <c r="K436" s="57">
        <f t="shared" si="42"/>
        <v>0.30422162670663006</v>
      </c>
      <c r="L436" s="57">
        <f t="shared" si="43"/>
        <v>-1</v>
      </c>
      <c r="M436" s="57">
        <f t="shared" si="44"/>
        <v>-0.61933701252721052</v>
      </c>
      <c r="R436" s="53"/>
      <c r="S436" s="53"/>
      <c r="T436" s="53"/>
      <c r="U436" s="53"/>
      <c r="V436" s="53"/>
    </row>
    <row r="437" spans="1:22" s="51" customFormat="1" x14ac:dyDescent="0.2">
      <c r="B437" s="66" t="s">
        <v>487</v>
      </c>
      <c r="C437" s="51" t="s">
        <v>488</v>
      </c>
      <c r="D437" s="56">
        <v>2925000</v>
      </c>
      <c r="E437" s="56">
        <v>2925000</v>
      </c>
      <c r="F437" s="56">
        <v>0</v>
      </c>
      <c r="G437" s="56">
        <v>0</v>
      </c>
      <c r="H437" s="56">
        <v>1958990</v>
      </c>
      <c r="I437" s="56">
        <f t="shared" si="40"/>
        <v>1958990</v>
      </c>
      <c r="J437" s="56">
        <f t="shared" si="41"/>
        <v>966010</v>
      </c>
      <c r="K437" s="57">
        <f t="shared" si="42"/>
        <v>0.33025982905982904</v>
      </c>
      <c r="L437" s="57">
        <f t="shared" si="43"/>
        <v>-1</v>
      </c>
      <c r="M437" s="57">
        <f t="shared" si="44"/>
        <v>-1</v>
      </c>
      <c r="R437" s="53"/>
      <c r="S437" s="53"/>
      <c r="T437" s="53"/>
      <c r="U437" s="53"/>
      <c r="V437" s="53"/>
    </row>
    <row r="438" spans="1:22" s="51" customFormat="1" x14ac:dyDescent="0.2">
      <c r="B438" s="66" t="s">
        <v>310</v>
      </c>
      <c r="C438" s="51" t="s">
        <v>311</v>
      </c>
      <c r="D438" s="56">
        <v>27000</v>
      </c>
      <c r="E438" s="56">
        <v>26000</v>
      </c>
      <c r="F438" s="56">
        <v>0</v>
      </c>
      <c r="G438" s="56">
        <v>0</v>
      </c>
      <c r="H438" s="56">
        <v>14.13</v>
      </c>
      <c r="I438" s="56">
        <f t="shared" si="40"/>
        <v>14.13</v>
      </c>
      <c r="J438" s="56">
        <f t="shared" si="41"/>
        <v>25985.87</v>
      </c>
      <c r="K438" s="57">
        <f t="shared" si="42"/>
        <v>0.99945653846153837</v>
      </c>
      <c r="L438" s="57">
        <f t="shared" si="43"/>
        <v>-1</v>
      </c>
      <c r="M438" s="57">
        <f t="shared" si="44"/>
        <v>-1</v>
      </c>
      <c r="R438" s="53"/>
      <c r="S438" s="53"/>
      <c r="T438" s="53"/>
      <c r="U438" s="53"/>
      <c r="V438" s="53"/>
    </row>
    <row r="439" spans="1:22" s="51" customFormat="1" x14ac:dyDescent="0.2">
      <c r="B439" s="66" t="s">
        <v>312</v>
      </c>
      <c r="C439" s="51" t="s">
        <v>313</v>
      </c>
      <c r="D439" s="56">
        <v>150300</v>
      </c>
      <c r="E439" s="56">
        <v>151950</v>
      </c>
      <c r="F439" s="56">
        <v>2498</v>
      </c>
      <c r="G439" s="56">
        <v>16009</v>
      </c>
      <c r="H439" s="56">
        <v>3577</v>
      </c>
      <c r="I439" s="56">
        <f t="shared" si="40"/>
        <v>19586</v>
      </c>
      <c r="J439" s="56">
        <f t="shared" si="41"/>
        <v>132364</v>
      </c>
      <c r="K439" s="57">
        <f t="shared" si="42"/>
        <v>0.8711023362948338</v>
      </c>
      <c r="L439" s="57">
        <f t="shared" si="43"/>
        <v>-0.9835603817045081</v>
      </c>
      <c r="M439" s="57">
        <f t="shared" si="44"/>
        <v>-0.81938795656465946</v>
      </c>
      <c r="R439" s="53"/>
      <c r="S439" s="53"/>
      <c r="T439" s="53"/>
      <c r="U439" s="53"/>
      <c r="V439" s="53"/>
    </row>
    <row r="440" spans="1:22" s="51" customFormat="1" x14ac:dyDescent="0.2">
      <c r="B440" s="66" t="s">
        <v>314</v>
      </c>
      <c r="C440" s="51" t="s">
        <v>315</v>
      </c>
      <c r="D440" s="56">
        <v>900000</v>
      </c>
      <c r="E440" s="56">
        <v>900000</v>
      </c>
      <c r="F440" s="56">
        <v>0</v>
      </c>
      <c r="G440" s="56">
        <v>0</v>
      </c>
      <c r="H440" s="56">
        <v>0</v>
      </c>
      <c r="I440" s="56">
        <f t="shared" si="40"/>
        <v>0</v>
      </c>
      <c r="J440" s="56">
        <f t="shared" si="41"/>
        <v>900000</v>
      </c>
      <c r="K440" s="57">
        <f t="shared" si="42"/>
        <v>1</v>
      </c>
      <c r="L440" s="57">
        <f t="shared" si="43"/>
        <v>-1</v>
      </c>
      <c r="M440" s="57">
        <f t="shared" si="44"/>
        <v>-1</v>
      </c>
      <c r="R440" s="53"/>
      <c r="S440" s="53"/>
      <c r="T440" s="53"/>
      <c r="U440" s="53"/>
      <c r="V440" s="53"/>
    </row>
    <row r="441" spans="1:22" s="51" customFormat="1" x14ac:dyDescent="0.2">
      <c r="B441" s="66" t="s">
        <v>489</v>
      </c>
      <c r="C441" s="51" t="s">
        <v>490</v>
      </c>
      <c r="D441" s="56">
        <v>0</v>
      </c>
      <c r="E441" s="56">
        <v>0</v>
      </c>
      <c r="F441" s="56">
        <v>0</v>
      </c>
      <c r="G441" s="56">
        <v>0</v>
      </c>
      <c r="H441" s="56">
        <v>0</v>
      </c>
      <c r="I441" s="56">
        <f t="shared" si="40"/>
        <v>0</v>
      </c>
      <c r="J441" s="56">
        <f t="shared" si="41"/>
        <v>0</v>
      </c>
      <c r="K441" s="57" t="str">
        <f t="shared" si="42"/>
        <v>NA</v>
      </c>
      <c r="L441" s="57" t="str">
        <f t="shared" si="43"/>
        <v>NA</v>
      </c>
      <c r="M441" s="57" t="str">
        <f t="shared" si="44"/>
        <v>NA</v>
      </c>
      <c r="R441" s="53"/>
      <c r="S441" s="53"/>
      <c r="T441" s="53"/>
      <c r="U441" s="53"/>
      <c r="V441" s="53"/>
    </row>
    <row r="442" spans="1:22" s="51" customFormat="1" x14ac:dyDescent="0.2">
      <c r="A442" s="63" t="s">
        <v>491</v>
      </c>
      <c r="B442" s="74"/>
      <c r="C442" s="63"/>
      <c r="D442" s="64">
        <v>79886601.000000015</v>
      </c>
      <c r="E442" s="64">
        <v>84342390.519999996</v>
      </c>
      <c r="F442" s="64">
        <v>7795964.9899999993</v>
      </c>
      <c r="G442" s="64">
        <v>38093641.059999995</v>
      </c>
      <c r="H442" s="64">
        <v>8261773.3500000006</v>
      </c>
      <c r="I442" s="64">
        <f t="shared" si="40"/>
        <v>46355414.409999996</v>
      </c>
      <c r="J442" s="64">
        <f t="shared" si="41"/>
        <v>37986976.109999999</v>
      </c>
      <c r="K442" s="65">
        <f t="shared" si="42"/>
        <v>0.45039008114184526</v>
      </c>
      <c r="L442" s="65">
        <f t="shared" si="43"/>
        <v>-0.90756765439140186</v>
      </c>
      <c r="M442" s="65">
        <f t="shared" si="44"/>
        <v>-0.22573471925958266</v>
      </c>
      <c r="R442" s="53"/>
      <c r="S442" s="53"/>
      <c r="T442" s="53"/>
      <c r="U442" s="53"/>
      <c r="V442" s="53"/>
    </row>
    <row r="443" spans="1:22" s="51" customFormat="1" x14ac:dyDescent="0.2">
      <c r="A443" s="51" t="s">
        <v>492</v>
      </c>
      <c r="B443" s="66" t="s">
        <v>199</v>
      </c>
      <c r="C443" s="51" t="s">
        <v>198</v>
      </c>
      <c r="D443" s="56">
        <v>853353.84</v>
      </c>
      <c r="E443" s="56">
        <v>853353.84</v>
      </c>
      <c r="F443" s="56">
        <v>54316.06</v>
      </c>
      <c r="G443" s="56">
        <v>423084.2</v>
      </c>
      <c r="H443" s="56">
        <v>0</v>
      </c>
      <c r="I443" s="56">
        <f t="shared" si="40"/>
        <v>423084.2</v>
      </c>
      <c r="J443" s="56">
        <f t="shared" si="41"/>
        <v>430269.63999999996</v>
      </c>
      <c r="K443" s="57">
        <f t="shared" si="42"/>
        <v>0.50421011757561196</v>
      </c>
      <c r="L443" s="57">
        <f t="shared" si="43"/>
        <v>-0.93634989677904312</v>
      </c>
      <c r="M443" s="57">
        <f t="shared" si="44"/>
        <v>-0.1500744872724776</v>
      </c>
      <c r="R443" s="53"/>
      <c r="S443" s="53"/>
      <c r="T443" s="53"/>
      <c r="U443" s="53"/>
      <c r="V443" s="53"/>
    </row>
    <row r="444" spans="1:22" s="51" customFormat="1" x14ac:dyDescent="0.2">
      <c r="B444" s="66" t="s">
        <v>202</v>
      </c>
      <c r="C444" s="51" t="s">
        <v>203</v>
      </c>
      <c r="D444" s="56">
        <v>0</v>
      </c>
      <c r="E444" s="56">
        <v>0</v>
      </c>
      <c r="F444" s="56">
        <v>0</v>
      </c>
      <c r="G444" s="56">
        <v>47800</v>
      </c>
      <c r="H444" s="56">
        <v>0</v>
      </c>
      <c r="I444" s="56">
        <f t="shared" si="40"/>
        <v>47800</v>
      </c>
      <c r="J444" s="56">
        <f t="shared" si="41"/>
        <v>-47800</v>
      </c>
      <c r="K444" s="57" t="str">
        <f t="shared" si="42"/>
        <v>NA</v>
      </c>
      <c r="L444" s="57" t="str">
        <f t="shared" si="43"/>
        <v>NA</v>
      </c>
      <c r="M444" s="57" t="str">
        <f t="shared" si="44"/>
        <v>NA</v>
      </c>
      <c r="R444" s="53"/>
      <c r="S444" s="53"/>
      <c r="T444" s="53"/>
      <c r="U444" s="53"/>
      <c r="V444" s="53"/>
    </row>
    <row r="445" spans="1:22" s="51" customFormat="1" x14ac:dyDescent="0.2">
      <c r="B445" s="66" t="s">
        <v>348</v>
      </c>
      <c r="C445" s="51" t="s">
        <v>349</v>
      </c>
      <c r="D445" s="56">
        <v>0</v>
      </c>
      <c r="E445" s="56">
        <v>0</v>
      </c>
      <c r="F445" s="56">
        <v>0</v>
      </c>
      <c r="G445" s="56">
        <v>0</v>
      </c>
      <c r="H445" s="56">
        <v>0</v>
      </c>
      <c r="I445" s="56">
        <f t="shared" si="40"/>
        <v>0</v>
      </c>
      <c r="J445" s="56">
        <f t="shared" si="41"/>
        <v>0</v>
      </c>
      <c r="K445" s="57" t="str">
        <f t="shared" si="42"/>
        <v>NA</v>
      </c>
      <c r="L445" s="57" t="str">
        <f t="shared" si="43"/>
        <v>NA</v>
      </c>
      <c r="M445" s="57" t="str">
        <f t="shared" si="44"/>
        <v>NA</v>
      </c>
      <c r="R445" s="53"/>
      <c r="S445" s="53"/>
      <c r="T445" s="53"/>
      <c r="U445" s="53"/>
      <c r="V445" s="53"/>
    </row>
    <row r="446" spans="1:22" s="51" customFormat="1" x14ac:dyDescent="0.2">
      <c r="B446" s="66" t="s">
        <v>212</v>
      </c>
      <c r="C446" s="51" t="s">
        <v>213</v>
      </c>
      <c r="D446" s="56">
        <v>1558934.17</v>
      </c>
      <c r="E446" s="56">
        <v>1558934.17</v>
      </c>
      <c r="F446" s="56">
        <v>218382.85</v>
      </c>
      <c r="G446" s="56">
        <v>962873.24000000011</v>
      </c>
      <c r="H446" s="56">
        <v>0</v>
      </c>
      <c r="I446" s="56">
        <f t="shared" si="40"/>
        <v>962873.24000000011</v>
      </c>
      <c r="J446" s="56">
        <f t="shared" si="41"/>
        <v>596060.92999999982</v>
      </c>
      <c r="K446" s="57">
        <f t="shared" si="42"/>
        <v>0.38235157165103378</v>
      </c>
      <c r="L446" s="57">
        <f t="shared" si="43"/>
        <v>-0.85991528429965702</v>
      </c>
      <c r="M446" s="57">
        <f t="shared" si="44"/>
        <v>5.8825877169656315E-2</v>
      </c>
      <c r="R446" s="53"/>
      <c r="S446" s="53"/>
      <c r="T446" s="53"/>
      <c r="U446" s="53"/>
      <c r="V446" s="53"/>
    </row>
    <row r="447" spans="1:22" s="51" customFormat="1" x14ac:dyDescent="0.2">
      <c r="B447" s="66" t="s">
        <v>493</v>
      </c>
      <c r="C447" s="51" t="s">
        <v>494</v>
      </c>
      <c r="D447" s="56">
        <v>0</v>
      </c>
      <c r="E447" s="56">
        <v>0</v>
      </c>
      <c r="F447" s="56">
        <v>16477.57</v>
      </c>
      <c r="G447" s="56">
        <v>47432.71</v>
      </c>
      <c r="H447" s="56">
        <v>0</v>
      </c>
      <c r="I447" s="56">
        <f t="shared" si="40"/>
        <v>47432.71</v>
      </c>
      <c r="J447" s="56">
        <f t="shared" si="41"/>
        <v>-47432.71</v>
      </c>
      <c r="K447" s="57" t="str">
        <f t="shared" si="42"/>
        <v>NA</v>
      </c>
      <c r="L447" s="57" t="str">
        <f t="shared" si="43"/>
        <v>NA</v>
      </c>
      <c r="M447" s="57" t="str">
        <f t="shared" si="44"/>
        <v>NA</v>
      </c>
      <c r="R447" s="53"/>
      <c r="S447" s="53"/>
      <c r="T447" s="53"/>
      <c r="U447" s="53"/>
      <c r="V447" s="53"/>
    </row>
    <row r="448" spans="1:22" s="51" customFormat="1" x14ac:dyDescent="0.2">
      <c r="B448" s="66" t="s">
        <v>224</v>
      </c>
      <c r="C448" s="51" t="s">
        <v>225</v>
      </c>
      <c r="D448" s="56">
        <v>3278490.53</v>
      </c>
      <c r="E448" s="56">
        <v>3374193.4699999997</v>
      </c>
      <c r="F448" s="56">
        <v>398704.48999999993</v>
      </c>
      <c r="G448" s="56">
        <v>1786170.0100000005</v>
      </c>
      <c r="H448" s="56">
        <v>0</v>
      </c>
      <c r="I448" s="56">
        <f t="shared" si="40"/>
        <v>1786170.0100000005</v>
      </c>
      <c r="J448" s="56">
        <f t="shared" si="41"/>
        <v>1588023.4599999993</v>
      </c>
      <c r="K448" s="57">
        <f t="shared" si="42"/>
        <v>0.47063793884942806</v>
      </c>
      <c r="L448" s="57">
        <f t="shared" si="43"/>
        <v>-0.88183709868894988</v>
      </c>
      <c r="M448" s="57">
        <f t="shared" si="44"/>
        <v>-9.252218088473374E-2</v>
      </c>
      <c r="R448" s="53"/>
      <c r="S448" s="53"/>
      <c r="T448" s="53"/>
      <c r="U448" s="53"/>
      <c r="V448" s="53"/>
    </row>
    <row r="449" spans="2:22" s="51" customFormat="1" x14ac:dyDescent="0.2">
      <c r="B449" s="66" t="s">
        <v>330</v>
      </c>
      <c r="C449" s="51" t="s">
        <v>331</v>
      </c>
      <c r="D449" s="56">
        <v>12540690.380000001</v>
      </c>
      <c r="E449" s="56">
        <v>13523014.41</v>
      </c>
      <c r="F449" s="56">
        <v>1584483.11</v>
      </c>
      <c r="G449" s="56">
        <v>7312945.2599999998</v>
      </c>
      <c r="H449" s="56">
        <v>0</v>
      </c>
      <c r="I449" s="56">
        <f t="shared" si="40"/>
        <v>7312945.2599999998</v>
      </c>
      <c r="J449" s="56">
        <f t="shared" si="41"/>
        <v>6210069.1500000004</v>
      </c>
      <c r="K449" s="57">
        <f t="shared" si="42"/>
        <v>0.45922225339106182</v>
      </c>
      <c r="L449" s="57">
        <f t="shared" si="43"/>
        <v>-0.88283062770174192</v>
      </c>
      <c r="M449" s="57">
        <f t="shared" si="44"/>
        <v>-7.2952434384677356E-2</v>
      </c>
      <c r="R449" s="53"/>
      <c r="S449" s="53"/>
      <c r="T449" s="53"/>
      <c r="U449" s="53"/>
      <c r="V449" s="53"/>
    </row>
    <row r="450" spans="2:22" s="51" customFormat="1" x14ac:dyDescent="0.2">
      <c r="B450" s="66" t="s">
        <v>226</v>
      </c>
      <c r="C450" s="51" t="s">
        <v>227</v>
      </c>
      <c r="D450" s="56">
        <v>611260.42000000004</v>
      </c>
      <c r="E450" s="56">
        <v>611260.42000000004</v>
      </c>
      <c r="F450" s="56">
        <v>55005</v>
      </c>
      <c r="G450" s="56">
        <v>650580.14</v>
      </c>
      <c r="H450" s="56">
        <v>0</v>
      </c>
      <c r="I450" s="56">
        <f t="shared" si="40"/>
        <v>650580.14</v>
      </c>
      <c r="J450" s="56">
        <f t="shared" si="41"/>
        <v>-39319.719999999972</v>
      </c>
      <c r="K450" s="57">
        <f t="shared" si="42"/>
        <v>-6.4325643724813669E-2</v>
      </c>
      <c r="L450" s="57">
        <f t="shared" si="43"/>
        <v>-0.91001380393646292</v>
      </c>
      <c r="M450" s="57">
        <f t="shared" si="44"/>
        <v>0.82455824638539477</v>
      </c>
      <c r="R450" s="53"/>
      <c r="S450" s="53"/>
      <c r="T450" s="53"/>
      <c r="U450" s="53"/>
      <c r="V450" s="53"/>
    </row>
    <row r="451" spans="2:22" s="51" customFormat="1" x14ac:dyDescent="0.2">
      <c r="B451" s="66" t="s">
        <v>228</v>
      </c>
      <c r="C451" s="51" t="s">
        <v>229</v>
      </c>
      <c r="D451" s="56">
        <v>0</v>
      </c>
      <c r="E451" s="56">
        <v>10000</v>
      </c>
      <c r="F451" s="56">
        <v>0</v>
      </c>
      <c r="G451" s="56">
        <v>1666.66</v>
      </c>
      <c r="H451" s="56">
        <v>0</v>
      </c>
      <c r="I451" s="56">
        <f t="shared" si="40"/>
        <v>1666.66</v>
      </c>
      <c r="J451" s="56">
        <f t="shared" si="41"/>
        <v>8333.34</v>
      </c>
      <c r="K451" s="57">
        <f t="shared" si="42"/>
        <v>0.83333400000000002</v>
      </c>
      <c r="L451" s="57">
        <f t="shared" si="43"/>
        <v>-1</v>
      </c>
      <c r="M451" s="57">
        <f t="shared" si="44"/>
        <v>-0.71428685714285722</v>
      </c>
      <c r="R451" s="53"/>
      <c r="S451" s="53"/>
      <c r="T451" s="53"/>
      <c r="U451" s="53"/>
      <c r="V451" s="53"/>
    </row>
    <row r="452" spans="2:22" s="51" customFormat="1" x14ac:dyDescent="0.2">
      <c r="B452" s="66" t="s">
        <v>232</v>
      </c>
      <c r="C452" s="51" t="s">
        <v>233</v>
      </c>
      <c r="D452" s="56">
        <v>2614950</v>
      </c>
      <c r="E452" s="56">
        <v>2628450</v>
      </c>
      <c r="F452" s="56">
        <v>186538.44</v>
      </c>
      <c r="G452" s="56">
        <v>1170990.75</v>
      </c>
      <c r="H452" s="56">
        <v>0</v>
      </c>
      <c r="I452" s="56">
        <f t="shared" si="40"/>
        <v>1170990.75</v>
      </c>
      <c r="J452" s="56">
        <f t="shared" si="41"/>
        <v>1457459.25</v>
      </c>
      <c r="K452" s="57">
        <f t="shared" si="42"/>
        <v>0.55449380813787597</v>
      </c>
      <c r="L452" s="57">
        <f t="shared" si="43"/>
        <v>-0.9290310106716887</v>
      </c>
      <c r="M452" s="57">
        <f t="shared" si="44"/>
        <v>-0.23627509966493018</v>
      </c>
      <c r="R452" s="53"/>
      <c r="S452" s="53"/>
      <c r="T452" s="53"/>
      <c r="U452" s="53"/>
      <c r="V452" s="53"/>
    </row>
    <row r="453" spans="2:22" s="51" customFormat="1" x14ac:dyDescent="0.2">
      <c r="B453" s="66" t="s">
        <v>234</v>
      </c>
      <c r="C453" s="51" t="s">
        <v>235</v>
      </c>
      <c r="D453" s="56">
        <v>0</v>
      </c>
      <c r="E453" s="56">
        <v>0</v>
      </c>
      <c r="F453" s="56">
        <v>29885.93</v>
      </c>
      <c r="G453" s="56">
        <v>81370.37000000001</v>
      </c>
      <c r="H453" s="56">
        <v>0</v>
      </c>
      <c r="I453" s="56">
        <f t="shared" si="40"/>
        <v>81370.37000000001</v>
      </c>
      <c r="J453" s="56">
        <f t="shared" si="41"/>
        <v>-81370.37000000001</v>
      </c>
      <c r="K453" s="57" t="str">
        <f t="shared" si="42"/>
        <v>NA</v>
      </c>
      <c r="L453" s="57" t="str">
        <f t="shared" si="43"/>
        <v>NA</v>
      </c>
      <c r="M453" s="57" t="str">
        <f t="shared" si="44"/>
        <v>NA</v>
      </c>
      <c r="R453" s="53"/>
      <c r="S453" s="53"/>
      <c r="T453" s="53"/>
      <c r="U453" s="53"/>
      <c r="V453" s="53"/>
    </row>
    <row r="454" spans="2:22" s="51" customFormat="1" x14ac:dyDescent="0.2">
      <c r="B454" s="66" t="s">
        <v>236</v>
      </c>
      <c r="C454" s="51" t="s">
        <v>237</v>
      </c>
      <c r="D454" s="56">
        <v>3519320.8699999996</v>
      </c>
      <c r="E454" s="56">
        <v>3531408.5799999996</v>
      </c>
      <c r="F454" s="56">
        <v>400411.63000000006</v>
      </c>
      <c r="G454" s="56">
        <v>1912349.28</v>
      </c>
      <c r="H454" s="56">
        <v>0</v>
      </c>
      <c r="I454" s="56">
        <f t="shared" si="40"/>
        <v>1912349.28</v>
      </c>
      <c r="J454" s="56">
        <f t="shared" si="41"/>
        <v>1619059.2999999996</v>
      </c>
      <c r="K454" s="57">
        <f t="shared" si="42"/>
        <v>0.45847408005108253</v>
      </c>
      <c r="L454" s="57">
        <f t="shared" si="43"/>
        <v>-0.88661418781510692</v>
      </c>
      <c r="M454" s="57">
        <f t="shared" si="44"/>
        <v>-7.1669851516141428E-2</v>
      </c>
      <c r="R454" s="53"/>
      <c r="S454" s="53"/>
      <c r="T454" s="53"/>
      <c r="U454" s="53"/>
      <c r="V454" s="53"/>
    </row>
    <row r="455" spans="2:22" s="51" customFormat="1" x14ac:dyDescent="0.2">
      <c r="B455" s="66" t="s">
        <v>417</v>
      </c>
      <c r="C455" s="51" t="s">
        <v>418</v>
      </c>
      <c r="D455" s="56">
        <v>0</v>
      </c>
      <c r="E455" s="56">
        <v>0</v>
      </c>
      <c r="F455" s="56">
        <v>9292.84</v>
      </c>
      <c r="G455" s="56">
        <v>56334.31</v>
      </c>
      <c r="H455" s="56">
        <v>0</v>
      </c>
      <c r="I455" s="56">
        <f t="shared" si="40"/>
        <v>56334.31</v>
      </c>
      <c r="J455" s="56">
        <f t="shared" si="41"/>
        <v>-56334.31</v>
      </c>
      <c r="K455" s="57" t="str">
        <f t="shared" si="42"/>
        <v>NA</v>
      </c>
      <c r="L455" s="57" t="str">
        <f t="shared" si="43"/>
        <v>NA</v>
      </c>
      <c r="M455" s="57" t="str">
        <f t="shared" si="44"/>
        <v>NA</v>
      </c>
      <c r="R455" s="53"/>
      <c r="S455" s="53"/>
      <c r="T455" s="53"/>
      <c r="U455" s="53"/>
      <c r="V455" s="53"/>
    </row>
    <row r="456" spans="2:22" s="51" customFormat="1" x14ac:dyDescent="0.2">
      <c r="B456" s="66" t="s">
        <v>238</v>
      </c>
      <c r="C456" s="51" t="s">
        <v>239</v>
      </c>
      <c r="D456" s="56">
        <v>6250</v>
      </c>
      <c r="E456" s="56">
        <v>6250</v>
      </c>
      <c r="F456" s="56">
        <v>0</v>
      </c>
      <c r="G456" s="56">
        <v>0</v>
      </c>
      <c r="H456" s="56">
        <v>0</v>
      </c>
      <c r="I456" s="56">
        <f t="shared" si="40"/>
        <v>0</v>
      </c>
      <c r="J456" s="56">
        <f t="shared" si="41"/>
        <v>6250</v>
      </c>
      <c r="K456" s="57">
        <f t="shared" si="42"/>
        <v>1</v>
      </c>
      <c r="L456" s="57">
        <f t="shared" si="43"/>
        <v>-1</v>
      </c>
      <c r="M456" s="57">
        <f t="shared" si="44"/>
        <v>-1</v>
      </c>
      <c r="R456" s="53"/>
      <c r="S456" s="53"/>
      <c r="T456" s="53"/>
      <c r="U456" s="53"/>
      <c r="V456" s="53"/>
    </row>
    <row r="457" spans="2:22" s="51" customFormat="1" x14ac:dyDescent="0.2">
      <c r="B457" s="66" t="s">
        <v>372</v>
      </c>
      <c r="C457" s="51" t="s">
        <v>373</v>
      </c>
      <c r="D457" s="56">
        <v>185000</v>
      </c>
      <c r="E457" s="56">
        <v>185000</v>
      </c>
      <c r="F457" s="56">
        <v>0</v>
      </c>
      <c r="G457" s="56">
        <v>0</v>
      </c>
      <c r="H457" s="56">
        <v>0</v>
      </c>
      <c r="I457" s="56">
        <f t="shared" si="40"/>
        <v>0</v>
      </c>
      <c r="J457" s="56">
        <f t="shared" si="41"/>
        <v>185000</v>
      </c>
      <c r="K457" s="57">
        <f t="shared" si="42"/>
        <v>1</v>
      </c>
      <c r="L457" s="57">
        <f t="shared" si="43"/>
        <v>-1</v>
      </c>
      <c r="M457" s="57">
        <f t="shared" si="44"/>
        <v>-1</v>
      </c>
      <c r="R457" s="53"/>
      <c r="S457" s="53"/>
      <c r="T457" s="53"/>
      <c r="U457" s="53"/>
      <c r="V457" s="53"/>
    </row>
    <row r="458" spans="2:22" s="51" customFormat="1" x14ac:dyDescent="0.2">
      <c r="B458" s="66" t="s">
        <v>250</v>
      </c>
      <c r="C458" s="51" t="s">
        <v>251</v>
      </c>
      <c r="D458" s="56">
        <v>557432.24999999977</v>
      </c>
      <c r="E458" s="56">
        <v>559035.47999999986</v>
      </c>
      <c r="F458" s="56">
        <v>45521.69000000001</v>
      </c>
      <c r="G458" s="56">
        <v>298938.69999999995</v>
      </c>
      <c r="H458" s="56">
        <v>0</v>
      </c>
      <c r="I458" s="56">
        <f t="shared" si="40"/>
        <v>298938.69999999995</v>
      </c>
      <c r="J458" s="56">
        <f t="shared" si="41"/>
        <v>260096.77999999991</v>
      </c>
      <c r="K458" s="57">
        <f t="shared" si="42"/>
        <v>0.46525987939083935</v>
      </c>
      <c r="L458" s="57">
        <f t="shared" si="43"/>
        <v>-0.91857101806847752</v>
      </c>
      <c r="M458" s="57">
        <f t="shared" si="44"/>
        <v>-8.3302650384295976E-2</v>
      </c>
      <c r="R458" s="53"/>
      <c r="S458" s="53"/>
      <c r="T458" s="53"/>
      <c r="U458" s="53"/>
      <c r="V458" s="53"/>
    </row>
    <row r="459" spans="2:22" s="51" customFormat="1" x14ac:dyDescent="0.2">
      <c r="B459" s="66" t="s">
        <v>252</v>
      </c>
      <c r="C459" s="51" t="s">
        <v>253</v>
      </c>
      <c r="D459" s="56">
        <v>1028904.26</v>
      </c>
      <c r="E459" s="56">
        <v>3662309.6900000004</v>
      </c>
      <c r="F459" s="56">
        <v>167083.32</v>
      </c>
      <c r="G459" s="56">
        <v>2156648.29</v>
      </c>
      <c r="H459" s="56">
        <v>887168.57</v>
      </c>
      <c r="I459" s="56">
        <f t="shared" ref="I459:I476" si="55">SUM(G459:H459)</f>
        <v>3043816.86</v>
      </c>
      <c r="J459" s="56">
        <f t="shared" ref="J459:J476" si="56">E459-I459</f>
        <v>618492.83000000054</v>
      </c>
      <c r="K459" s="57">
        <f t="shared" ref="K459:K476" si="57">IF(E459=0,"NA",J459/E459)</f>
        <v>0.1688805377898013</v>
      </c>
      <c r="L459" s="57">
        <f t="shared" ref="L459:L476" si="58">IF(E459=0,"NA",(  ( F459 - (E459/$L$6)) / (E459/$L$6)))</f>
        <v>-0.95437761026703349</v>
      </c>
      <c r="M459" s="57">
        <f t="shared" ref="M459:M476" si="59">IF(E459=0,"NA",(  ( G459 - ($M$6*(E459/12))) / ($M$6*(E459/12))))</f>
        <v>9.5026546719248293E-3</v>
      </c>
      <c r="R459" s="53"/>
      <c r="S459" s="53"/>
      <c r="T459" s="53"/>
      <c r="U459" s="53"/>
      <c r="V459" s="53"/>
    </row>
    <row r="460" spans="2:22" s="51" customFormat="1" x14ac:dyDescent="0.2">
      <c r="B460" s="66" t="s">
        <v>256</v>
      </c>
      <c r="C460" s="51" t="s">
        <v>257</v>
      </c>
      <c r="D460" s="56">
        <v>54000</v>
      </c>
      <c r="E460" s="56">
        <v>54000</v>
      </c>
      <c r="F460" s="56">
        <v>491.25</v>
      </c>
      <c r="G460" s="56">
        <v>5566.59</v>
      </c>
      <c r="H460" s="56">
        <v>2995</v>
      </c>
      <c r="I460" s="56">
        <f t="shared" si="55"/>
        <v>8561.59</v>
      </c>
      <c r="J460" s="56">
        <f t="shared" si="56"/>
        <v>45438.41</v>
      </c>
      <c r="K460" s="57">
        <f t="shared" si="57"/>
        <v>0.84145203703703708</v>
      </c>
      <c r="L460" s="57">
        <f t="shared" si="58"/>
        <v>-0.9909027777777778</v>
      </c>
      <c r="M460" s="57">
        <f t="shared" si="59"/>
        <v>-0.82328285714285709</v>
      </c>
      <c r="R460" s="53"/>
      <c r="S460" s="53"/>
      <c r="T460" s="53"/>
      <c r="U460" s="53"/>
      <c r="V460" s="53"/>
    </row>
    <row r="461" spans="2:22" s="51" customFormat="1" x14ac:dyDescent="0.2">
      <c r="B461" s="66" t="s">
        <v>260</v>
      </c>
      <c r="C461" s="51" t="s">
        <v>261</v>
      </c>
      <c r="D461" s="56">
        <v>0</v>
      </c>
      <c r="E461" s="56">
        <v>0</v>
      </c>
      <c r="F461" s="56">
        <v>0</v>
      </c>
      <c r="G461" s="56">
        <v>795</v>
      </c>
      <c r="H461" s="56">
        <v>0</v>
      </c>
      <c r="I461" s="56">
        <f t="shared" si="55"/>
        <v>795</v>
      </c>
      <c r="J461" s="56">
        <f t="shared" si="56"/>
        <v>-795</v>
      </c>
      <c r="K461" s="57" t="str">
        <f t="shared" si="57"/>
        <v>NA</v>
      </c>
      <c r="L461" s="57" t="str">
        <f t="shared" si="58"/>
        <v>NA</v>
      </c>
      <c r="M461" s="57" t="str">
        <f t="shared" si="59"/>
        <v>NA</v>
      </c>
      <c r="R461" s="53"/>
      <c r="S461" s="53"/>
      <c r="T461" s="53"/>
      <c r="U461" s="53"/>
      <c r="V461" s="53"/>
    </row>
    <row r="462" spans="2:22" s="51" customFormat="1" x14ac:dyDescent="0.2">
      <c r="B462" s="66" t="s">
        <v>338</v>
      </c>
      <c r="C462" s="51" t="s">
        <v>339</v>
      </c>
      <c r="D462" s="56">
        <v>1811457.27</v>
      </c>
      <c r="E462" s="56">
        <v>2033106.27</v>
      </c>
      <c r="F462" s="56">
        <v>182619.5</v>
      </c>
      <c r="G462" s="56">
        <v>1361608.4</v>
      </c>
      <c r="H462" s="56">
        <v>665694.5</v>
      </c>
      <c r="I462" s="56">
        <f t="shared" si="55"/>
        <v>2027302.9</v>
      </c>
      <c r="J462" s="56">
        <f t="shared" si="56"/>
        <v>5803.3700000001118</v>
      </c>
      <c r="K462" s="57">
        <f t="shared" si="57"/>
        <v>2.8544351496196563E-3</v>
      </c>
      <c r="L462" s="57">
        <f t="shared" si="58"/>
        <v>-0.91017710058018753</v>
      </c>
      <c r="M462" s="57">
        <f t="shared" si="59"/>
        <v>0.14808845116169381</v>
      </c>
      <c r="R462" s="53"/>
      <c r="S462" s="53"/>
      <c r="T462" s="53"/>
      <c r="U462" s="53"/>
      <c r="V462" s="53"/>
    </row>
    <row r="463" spans="2:22" s="51" customFormat="1" x14ac:dyDescent="0.2">
      <c r="B463" s="66" t="s">
        <v>262</v>
      </c>
      <c r="C463" s="51" t="s">
        <v>263</v>
      </c>
      <c r="D463" s="56">
        <v>0</v>
      </c>
      <c r="E463" s="56">
        <v>0</v>
      </c>
      <c r="F463" s="56">
        <v>0</v>
      </c>
      <c r="G463" s="56">
        <v>0</v>
      </c>
      <c r="H463" s="56">
        <v>0</v>
      </c>
      <c r="I463" s="56">
        <f t="shared" si="55"/>
        <v>0</v>
      </c>
      <c r="J463" s="56">
        <f t="shared" si="56"/>
        <v>0</v>
      </c>
      <c r="K463" s="57" t="str">
        <f t="shared" si="57"/>
        <v>NA</v>
      </c>
      <c r="L463" s="57" t="str">
        <f t="shared" si="58"/>
        <v>NA</v>
      </c>
      <c r="M463" s="57" t="str">
        <f t="shared" si="59"/>
        <v>NA</v>
      </c>
      <c r="R463" s="53"/>
      <c r="S463" s="53"/>
      <c r="T463" s="53"/>
      <c r="U463" s="53"/>
      <c r="V463" s="53"/>
    </row>
    <row r="464" spans="2:22" s="51" customFormat="1" x14ac:dyDescent="0.2">
      <c r="B464" s="66" t="s">
        <v>264</v>
      </c>
      <c r="C464" s="51" t="s">
        <v>265</v>
      </c>
      <c r="D464" s="56">
        <v>0</v>
      </c>
      <c r="E464" s="56">
        <v>0</v>
      </c>
      <c r="F464" s="56">
        <v>0</v>
      </c>
      <c r="G464" s="56">
        <v>0</v>
      </c>
      <c r="H464" s="56">
        <v>0</v>
      </c>
      <c r="I464" s="56">
        <f t="shared" si="55"/>
        <v>0</v>
      </c>
      <c r="J464" s="56">
        <f t="shared" si="56"/>
        <v>0</v>
      </c>
      <c r="K464" s="57" t="str">
        <f t="shared" si="57"/>
        <v>NA</v>
      </c>
      <c r="L464" s="57" t="str">
        <f t="shared" si="58"/>
        <v>NA</v>
      </c>
      <c r="M464" s="57" t="str">
        <f t="shared" si="59"/>
        <v>NA</v>
      </c>
      <c r="R464" s="53"/>
      <c r="S464" s="53"/>
      <c r="T464" s="53"/>
      <c r="U464" s="53"/>
      <c r="V464" s="53"/>
    </row>
    <row r="465" spans="2:22" s="51" customFormat="1" x14ac:dyDescent="0.2">
      <c r="B465" s="66" t="s">
        <v>377</v>
      </c>
      <c r="C465" s="51" t="s">
        <v>378</v>
      </c>
      <c r="D465" s="56">
        <v>0</v>
      </c>
      <c r="E465" s="56">
        <v>0</v>
      </c>
      <c r="F465" s="56">
        <v>0</v>
      </c>
      <c r="G465" s="56">
        <v>0</v>
      </c>
      <c r="H465" s="56">
        <v>0</v>
      </c>
      <c r="I465" s="56">
        <f t="shared" si="55"/>
        <v>0</v>
      </c>
      <c r="J465" s="56">
        <f t="shared" si="56"/>
        <v>0</v>
      </c>
      <c r="K465" s="57" t="str">
        <f t="shared" si="57"/>
        <v>NA</v>
      </c>
      <c r="L465" s="57" t="str">
        <f t="shared" si="58"/>
        <v>NA</v>
      </c>
      <c r="M465" s="57" t="str">
        <f t="shared" si="59"/>
        <v>NA</v>
      </c>
      <c r="R465" s="53"/>
      <c r="S465" s="53"/>
      <c r="T465" s="53"/>
      <c r="U465" s="53"/>
      <c r="V465" s="53"/>
    </row>
    <row r="466" spans="2:22" s="51" customFormat="1" x14ac:dyDescent="0.2">
      <c r="B466" s="66" t="s">
        <v>266</v>
      </c>
      <c r="C466" s="51" t="s">
        <v>267</v>
      </c>
      <c r="D466" s="56">
        <v>2676531.5499999998</v>
      </c>
      <c r="E466" s="56">
        <v>2349681.5499999998</v>
      </c>
      <c r="F466" s="56">
        <v>92485.91</v>
      </c>
      <c r="G466" s="56">
        <v>1003059.46</v>
      </c>
      <c r="H466" s="56">
        <v>351736.63</v>
      </c>
      <c r="I466" s="56">
        <f t="shared" si="55"/>
        <v>1354796.0899999999</v>
      </c>
      <c r="J466" s="56">
        <f t="shared" si="56"/>
        <v>994885.46</v>
      </c>
      <c r="K466" s="57">
        <f t="shared" si="57"/>
        <v>0.42341289184485448</v>
      </c>
      <c r="L466" s="57">
        <f t="shared" si="58"/>
        <v>-0.9606389597773366</v>
      </c>
      <c r="M466" s="57">
        <f t="shared" si="59"/>
        <v>-0.26818572378152983</v>
      </c>
      <c r="R466" s="53"/>
      <c r="S466" s="53"/>
      <c r="T466" s="53"/>
      <c r="U466" s="53"/>
      <c r="V466" s="53"/>
    </row>
    <row r="467" spans="2:22" s="51" customFormat="1" x14ac:dyDescent="0.2">
      <c r="B467" s="66" t="s">
        <v>268</v>
      </c>
      <c r="C467" s="51" t="s">
        <v>269</v>
      </c>
      <c r="D467" s="56">
        <v>1134</v>
      </c>
      <c r="E467" s="56">
        <v>36176.400000000001</v>
      </c>
      <c r="F467" s="56">
        <v>1812.18</v>
      </c>
      <c r="G467" s="56">
        <v>8211.33</v>
      </c>
      <c r="H467" s="56">
        <v>5038.3999999999996</v>
      </c>
      <c r="I467" s="56">
        <f t="shared" si="55"/>
        <v>13249.73</v>
      </c>
      <c r="J467" s="56">
        <f t="shared" si="56"/>
        <v>22926.670000000002</v>
      </c>
      <c r="K467" s="57">
        <f t="shared" si="57"/>
        <v>0.6337465861722007</v>
      </c>
      <c r="L467" s="57">
        <f t="shared" si="58"/>
        <v>-0.9499071217699937</v>
      </c>
      <c r="M467" s="57">
        <f t="shared" si="59"/>
        <v>-0.61089092020527991</v>
      </c>
      <c r="R467" s="53"/>
      <c r="S467" s="53"/>
      <c r="T467" s="53"/>
      <c r="U467" s="53"/>
      <c r="V467" s="53"/>
    </row>
    <row r="468" spans="2:22" s="51" customFormat="1" x14ac:dyDescent="0.2">
      <c r="B468" s="66" t="s">
        <v>274</v>
      </c>
      <c r="C468" s="51" t="s">
        <v>275</v>
      </c>
      <c r="D468" s="56">
        <v>189000</v>
      </c>
      <c r="E468" s="56">
        <v>190500</v>
      </c>
      <c r="F468" s="56">
        <v>4995.07</v>
      </c>
      <c r="G468" s="56">
        <v>35487.979999999996</v>
      </c>
      <c r="H468" s="56">
        <v>299.39</v>
      </c>
      <c r="I468" s="56">
        <f t="shared" si="55"/>
        <v>35787.369999999995</v>
      </c>
      <c r="J468" s="56">
        <f t="shared" si="56"/>
        <v>154712.63</v>
      </c>
      <c r="K468" s="57">
        <f t="shared" si="57"/>
        <v>0.8121397900262467</v>
      </c>
      <c r="L468" s="57">
        <f t="shared" si="58"/>
        <v>-0.97377916010498689</v>
      </c>
      <c r="M468" s="57">
        <f t="shared" si="59"/>
        <v>-0.68064809898762657</v>
      </c>
      <c r="R468" s="53"/>
      <c r="S468" s="53"/>
      <c r="T468" s="53"/>
      <c r="U468" s="53"/>
      <c r="V468" s="53"/>
    </row>
    <row r="469" spans="2:22" s="51" customFormat="1" x14ac:dyDescent="0.2">
      <c r="B469" s="66" t="s">
        <v>282</v>
      </c>
      <c r="C469" s="51" t="s">
        <v>283</v>
      </c>
      <c r="D469" s="56">
        <v>588190</v>
      </c>
      <c r="E469" s="56">
        <v>614145.6</v>
      </c>
      <c r="F469" s="56">
        <v>11758.44</v>
      </c>
      <c r="G469" s="56">
        <v>50361.229999999996</v>
      </c>
      <c r="H469" s="56">
        <v>38759.040000000001</v>
      </c>
      <c r="I469" s="56">
        <f t="shared" si="55"/>
        <v>89120.26999999999</v>
      </c>
      <c r="J469" s="56">
        <f t="shared" si="56"/>
        <v>525025.32999999996</v>
      </c>
      <c r="K469" s="57">
        <f t="shared" si="57"/>
        <v>0.85488739152409454</v>
      </c>
      <c r="L469" s="57">
        <f t="shared" si="58"/>
        <v>-0.98085398641625055</v>
      </c>
      <c r="M469" s="57">
        <f t="shared" si="59"/>
        <v>-0.85942496837418181</v>
      </c>
      <c r="R469" s="53"/>
      <c r="S469" s="53"/>
      <c r="T469" s="53"/>
      <c r="U469" s="53"/>
      <c r="V469" s="53"/>
    </row>
    <row r="470" spans="2:22" s="51" customFormat="1" x14ac:dyDescent="0.2">
      <c r="B470" s="66" t="s">
        <v>284</v>
      </c>
      <c r="C470" s="51" t="s">
        <v>285</v>
      </c>
      <c r="D470" s="56">
        <v>0</v>
      </c>
      <c r="E470" s="56">
        <v>0</v>
      </c>
      <c r="F470" s="56">
        <v>0</v>
      </c>
      <c r="G470" s="56">
        <v>0</v>
      </c>
      <c r="H470" s="56">
        <v>0</v>
      </c>
      <c r="I470" s="56">
        <f t="shared" si="55"/>
        <v>0</v>
      </c>
      <c r="J470" s="56">
        <f t="shared" si="56"/>
        <v>0</v>
      </c>
      <c r="K470" s="57" t="str">
        <f t="shared" si="57"/>
        <v>NA</v>
      </c>
      <c r="L470" s="57" t="str">
        <f t="shared" si="58"/>
        <v>NA</v>
      </c>
      <c r="M470" s="57" t="str">
        <f t="shared" si="59"/>
        <v>NA</v>
      </c>
      <c r="R470" s="53"/>
      <c r="S470" s="53"/>
      <c r="T470" s="53"/>
      <c r="U470" s="53"/>
      <c r="V470" s="53"/>
    </row>
    <row r="471" spans="2:22" s="51" customFormat="1" x14ac:dyDescent="0.2">
      <c r="B471" s="66" t="s">
        <v>286</v>
      </c>
      <c r="C471" s="51" t="s">
        <v>287</v>
      </c>
      <c r="D471" s="56">
        <v>450</v>
      </c>
      <c r="E471" s="56">
        <v>9584</v>
      </c>
      <c r="F471" s="56">
        <v>190.95</v>
      </c>
      <c r="G471" s="56">
        <v>1302.93</v>
      </c>
      <c r="H471" s="56">
        <v>72</v>
      </c>
      <c r="I471" s="56">
        <f t="shared" si="55"/>
        <v>1374.93</v>
      </c>
      <c r="J471" s="56">
        <f t="shared" si="56"/>
        <v>8209.07</v>
      </c>
      <c r="K471" s="57">
        <f t="shared" si="57"/>
        <v>0.85653902337228716</v>
      </c>
      <c r="L471" s="57">
        <f t="shared" si="58"/>
        <v>-0.9800761686143572</v>
      </c>
      <c r="M471" s="57">
        <f t="shared" si="59"/>
        <v>-0.7669455044121154</v>
      </c>
      <c r="R471" s="53"/>
      <c r="S471" s="53"/>
      <c r="T471" s="53"/>
      <c r="U471" s="53"/>
      <c r="V471" s="53"/>
    </row>
    <row r="472" spans="2:22" s="51" customFormat="1" x14ac:dyDescent="0.2">
      <c r="B472" s="66" t="s">
        <v>288</v>
      </c>
      <c r="C472" s="51" t="s">
        <v>289</v>
      </c>
      <c r="D472" s="56">
        <v>586459.67000000004</v>
      </c>
      <c r="E472" s="56">
        <v>586459.67000000004</v>
      </c>
      <c r="F472" s="56">
        <v>0</v>
      </c>
      <c r="G472" s="56">
        <v>344542</v>
      </c>
      <c r="H472" s="56">
        <v>0</v>
      </c>
      <c r="I472" s="56">
        <f t="shared" si="55"/>
        <v>344542</v>
      </c>
      <c r="J472" s="56">
        <f t="shared" si="56"/>
        <v>241917.67000000004</v>
      </c>
      <c r="K472" s="57">
        <f t="shared" si="57"/>
        <v>0.41250521114265204</v>
      </c>
      <c r="L472" s="57">
        <f t="shared" si="58"/>
        <v>-1</v>
      </c>
      <c r="M472" s="57">
        <f t="shared" si="59"/>
        <v>7.1339237554537147E-3</v>
      </c>
      <c r="R472" s="53"/>
      <c r="S472" s="53"/>
      <c r="T472" s="53"/>
      <c r="U472" s="53"/>
      <c r="V472" s="53"/>
    </row>
    <row r="473" spans="2:22" s="51" customFormat="1" x14ac:dyDescent="0.2">
      <c r="B473" s="66" t="s">
        <v>290</v>
      </c>
      <c r="C473" s="51" t="s">
        <v>291</v>
      </c>
      <c r="D473" s="56">
        <v>119700</v>
      </c>
      <c r="E473" s="56">
        <v>137916.56</v>
      </c>
      <c r="F473" s="56">
        <v>2916.22</v>
      </c>
      <c r="G473" s="56">
        <v>9273.7800000000007</v>
      </c>
      <c r="H473" s="56">
        <v>13060.03</v>
      </c>
      <c r="I473" s="56">
        <f t="shared" si="55"/>
        <v>22333.81</v>
      </c>
      <c r="J473" s="56">
        <f t="shared" si="56"/>
        <v>115582.75</v>
      </c>
      <c r="K473" s="57">
        <f t="shared" si="57"/>
        <v>0.83806288381902794</v>
      </c>
      <c r="L473" s="57">
        <f t="shared" si="58"/>
        <v>-0.97885518606322541</v>
      </c>
      <c r="M473" s="57">
        <f t="shared" si="59"/>
        <v>-0.884728066220412</v>
      </c>
      <c r="R473" s="53"/>
      <c r="S473" s="53"/>
      <c r="T473" s="53"/>
      <c r="U473" s="53"/>
      <c r="V473" s="53"/>
    </row>
    <row r="474" spans="2:22" s="51" customFormat="1" x14ac:dyDescent="0.2">
      <c r="B474" s="66" t="s">
        <v>292</v>
      </c>
      <c r="C474" s="51" t="s">
        <v>293</v>
      </c>
      <c r="D474" s="56">
        <v>0</v>
      </c>
      <c r="E474" s="56">
        <v>0</v>
      </c>
      <c r="F474" s="56">
        <v>0</v>
      </c>
      <c r="G474" s="56">
        <v>0</v>
      </c>
      <c r="H474" s="56">
        <v>0</v>
      </c>
      <c r="I474" s="56">
        <f t="shared" si="55"/>
        <v>0</v>
      </c>
      <c r="J474" s="56">
        <f t="shared" si="56"/>
        <v>0</v>
      </c>
      <c r="K474" s="57" t="str">
        <f t="shared" si="57"/>
        <v>NA</v>
      </c>
      <c r="L474" s="57" t="str">
        <f t="shared" si="58"/>
        <v>NA</v>
      </c>
      <c r="M474" s="57" t="str">
        <f t="shared" si="59"/>
        <v>NA</v>
      </c>
      <c r="R474" s="53"/>
      <c r="S474" s="53"/>
      <c r="T474" s="53"/>
      <c r="U474" s="53"/>
      <c r="V474" s="53"/>
    </row>
    <row r="475" spans="2:22" s="51" customFormat="1" x14ac:dyDescent="0.2">
      <c r="B475" s="66" t="s">
        <v>294</v>
      </c>
      <c r="C475" s="51" t="s">
        <v>295</v>
      </c>
      <c r="D475" s="56">
        <v>37620</v>
      </c>
      <c r="E475" s="56">
        <v>43520</v>
      </c>
      <c r="F475" s="56">
        <v>16481.84</v>
      </c>
      <c r="G475" s="56">
        <v>24870.77</v>
      </c>
      <c r="H475" s="56">
        <v>2062</v>
      </c>
      <c r="I475" s="56">
        <f t="shared" si="55"/>
        <v>26932.77</v>
      </c>
      <c r="J475" s="56">
        <f t="shared" si="56"/>
        <v>16587.23</v>
      </c>
      <c r="K475" s="57">
        <f t="shared" si="57"/>
        <v>0.38114039522058824</v>
      </c>
      <c r="L475" s="57">
        <f t="shared" si="58"/>
        <v>-0.62128125000000001</v>
      </c>
      <c r="M475" s="57">
        <f t="shared" si="59"/>
        <v>-2.0321559873949468E-2</v>
      </c>
      <c r="R475" s="53"/>
      <c r="S475" s="53"/>
      <c r="T475" s="53"/>
      <c r="U475" s="53"/>
      <c r="V475" s="53"/>
    </row>
    <row r="476" spans="2:22" s="51" customFormat="1" x14ac:dyDescent="0.2">
      <c r="B476" s="66" t="s">
        <v>296</v>
      </c>
      <c r="C476" s="51" t="s">
        <v>297</v>
      </c>
      <c r="D476" s="56">
        <v>0</v>
      </c>
      <c r="E476" s="56">
        <v>0</v>
      </c>
      <c r="F476" s="56">
        <v>0</v>
      </c>
      <c r="G476" s="56">
        <v>0</v>
      </c>
      <c r="H476" s="56">
        <v>0</v>
      </c>
      <c r="I476" s="56">
        <f t="shared" si="55"/>
        <v>0</v>
      </c>
      <c r="J476" s="56">
        <f t="shared" si="56"/>
        <v>0</v>
      </c>
      <c r="K476" s="57" t="str">
        <f t="shared" si="57"/>
        <v>NA</v>
      </c>
      <c r="L476" s="57" t="str">
        <f t="shared" si="58"/>
        <v>NA</v>
      </c>
      <c r="M476" s="57" t="str">
        <f t="shared" si="59"/>
        <v>NA</v>
      </c>
      <c r="R476" s="53"/>
      <c r="S476" s="53"/>
      <c r="T476" s="53"/>
      <c r="U476" s="53"/>
      <c r="V476" s="53"/>
    </row>
    <row r="477" spans="2:22" s="51" customFormat="1" x14ac:dyDescent="0.2">
      <c r="B477" s="66" t="s">
        <v>302</v>
      </c>
      <c r="C477" s="51" t="s">
        <v>303</v>
      </c>
      <c r="D477" s="56">
        <v>2250</v>
      </c>
      <c r="E477" s="56">
        <v>2250</v>
      </c>
      <c r="F477" s="56">
        <v>0</v>
      </c>
      <c r="G477" s="56">
        <v>0</v>
      </c>
      <c r="H477" s="56">
        <v>1251.8600000000001</v>
      </c>
      <c r="I477" s="56">
        <f t="shared" si="40"/>
        <v>1251.8600000000001</v>
      </c>
      <c r="J477" s="56">
        <f t="shared" si="41"/>
        <v>998.13999999999987</v>
      </c>
      <c r="K477" s="57">
        <f t="shared" si="42"/>
        <v>0.44361777777777772</v>
      </c>
      <c r="L477" s="57">
        <f t="shared" si="43"/>
        <v>-1</v>
      </c>
      <c r="M477" s="57">
        <f t="shared" si="44"/>
        <v>-1</v>
      </c>
      <c r="R477" s="53"/>
      <c r="S477" s="53"/>
      <c r="T477" s="53"/>
      <c r="U477" s="53"/>
      <c r="V477" s="53"/>
    </row>
    <row r="478" spans="2:22" s="51" customFormat="1" x14ac:dyDescent="0.2">
      <c r="B478" s="66" t="s">
        <v>308</v>
      </c>
      <c r="C478" s="51" t="s">
        <v>309</v>
      </c>
      <c r="D478" s="56">
        <v>40500</v>
      </c>
      <c r="E478" s="56">
        <v>54985.4</v>
      </c>
      <c r="F478" s="56">
        <v>0</v>
      </c>
      <c r="G478" s="56">
        <v>9420.85</v>
      </c>
      <c r="H478" s="56">
        <v>8061.84</v>
      </c>
      <c r="I478" s="56">
        <f t="shared" si="40"/>
        <v>17482.690000000002</v>
      </c>
      <c r="J478" s="56">
        <f t="shared" si="41"/>
        <v>37502.71</v>
      </c>
      <c r="K478" s="57">
        <f t="shared" si="42"/>
        <v>0.68204850742197021</v>
      </c>
      <c r="L478" s="57">
        <f t="shared" si="43"/>
        <v>-1</v>
      </c>
      <c r="M478" s="57">
        <f t="shared" si="44"/>
        <v>-0.70628514894083572</v>
      </c>
      <c r="R478" s="53"/>
      <c r="S478" s="53"/>
      <c r="T478" s="53"/>
      <c r="U478" s="53"/>
      <c r="V478" s="53"/>
    </row>
    <row r="479" spans="2:22" s="51" customFormat="1" x14ac:dyDescent="0.2">
      <c r="B479" s="66" t="s">
        <v>344</v>
      </c>
      <c r="C479" s="51" t="s">
        <v>345</v>
      </c>
      <c r="D479" s="56">
        <v>0</v>
      </c>
      <c r="E479" s="56">
        <v>0</v>
      </c>
      <c r="F479" s="56">
        <v>0</v>
      </c>
      <c r="G479" s="56">
        <v>0</v>
      </c>
      <c r="H479" s="56">
        <v>0</v>
      </c>
      <c r="I479" s="56">
        <f t="shared" si="40"/>
        <v>0</v>
      </c>
      <c r="J479" s="56">
        <f t="shared" si="41"/>
        <v>0</v>
      </c>
      <c r="K479" s="57" t="str">
        <f t="shared" si="42"/>
        <v>NA</v>
      </c>
      <c r="L479" s="57" t="str">
        <f t="shared" si="43"/>
        <v>NA</v>
      </c>
      <c r="M479" s="57" t="str">
        <f t="shared" si="44"/>
        <v>NA</v>
      </c>
      <c r="R479" s="53"/>
      <c r="S479" s="53"/>
      <c r="T479" s="53"/>
      <c r="U479" s="53"/>
      <c r="V479" s="53"/>
    </row>
    <row r="480" spans="2:22" s="51" customFormat="1" x14ac:dyDescent="0.2">
      <c r="B480" s="66" t="s">
        <v>312</v>
      </c>
      <c r="C480" s="51" t="s">
        <v>313</v>
      </c>
      <c r="D480" s="56">
        <v>279782.08999999997</v>
      </c>
      <c r="E480" s="56">
        <v>298132.08999999997</v>
      </c>
      <c r="F480" s="56">
        <v>0</v>
      </c>
      <c r="G480" s="56">
        <v>50431.9</v>
      </c>
      <c r="H480" s="56">
        <v>14302.119999999999</v>
      </c>
      <c r="I480" s="56">
        <f t="shared" si="40"/>
        <v>64734.020000000004</v>
      </c>
      <c r="J480" s="56">
        <f t="shared" si="41"/>
        <v>233398.06999999995</v>
      </c>
      <c r="K480" s="57">
        <f t="shared" si="42"/>
        <v>0.78286798982290018</v>
      </c>
      <c r="L480" s="57">
        <f t="shared" si="43"/>
        <v>-1</v>
      </c>
      <c r="M480" s="57">
        <f t="shared" si="44"/>
        <v>-0.71001214356265474</v>
      </c>
      <c r="R480" s="53"/>
      <c r="S480" s="53"/>
      <c r="T480" s="53"/>
      <c r="U480" s="53"/>
      <c r="V480" s="53"/>
    </row>
    <row r="481" spans="1:22" s="51" customFormat="1" x14ac:dyDescent="0.2">
      <c r="B481" s="66" t="s">
        <v>314</v>
      </c>
      <c r="C481" s="51" t="s">
        <v>315</v>
      </c>
      <c r="D481" s="56">
        <v>0</v>
      </c>
      <c r="E481" s="56">
        <v>0</v>
      </c>
      <c r="F481" s="56">
        <v>0</v>
      </c>
      <c r="G481" s="56">
        <v>0</v>
      </c>
      <c r="H481" s="56">
        <v>0</v>
      </c>
      <c r="I481" s="56">
        <f t="shared" si="40"/>
        <v>0</v>
      </c>
      <c r="J481" s="56">
        <f t="shared" si="41"/>
        <v>0</v>
      </c>
      <c r="K481" s="57" t="str">
        <f t="shared" si="42"/>
        <v>NA</v>
      </c>
      <c r="L481" s="57" t="str">
        <f t="shared" si="43"/>
        <v>NA</v>
      </c>
      <c r="M481" s="57" t="str">
        <f t="shared" si="44"/>
        <v>NA</v>
      </c>
      <c r="R481" s="53"/>
      <c r="S481" s="53"/>
      <c r="T481" s="53"/>
      <c r="U481" s="53"/>
      <c r="V481" s="53"/>
    </row>
    <row r="482" spans="1:22" s="51" customFormat="1" x14ac:dyDescent="0.2">
      <c r="A482" s="63" t="s">
        <v>495</v>
      </c>
      <c r="B482" s="74"/>
      <c r="C482" s="63"/>
      <c r="D482" s="64">
        <v>33141661.300000008</v>
      </c>
      <c r="E482" s="64">
        <v>36913667.600000009</v>
      </c>
      <c r="F482" s="64">
        <v>3479854.29</v>
      </c>
      <c r="G482" s="64">
        <v>19814116.139999997</v>
      </c>
      <c r="H482" s="64">
        <v>1990501.38</v>
      </c>
      <c r="I482" s="64">
        <f t="shared" si="40"/>
        <v>21804617.519999996</v>
      </c>
      <c r="J482" s="64">
        <f t="shared" si="41"/>
        <v>15109050.080000013</v>
      </c>
      <c r="K482" s="65">
        <f t="shared" si="42"/>
        <v>0.40930774594719516</v>
      </c>
      <c r="L482" s="65">
        <f t="shared" si="43"/>
        <v>-0.90572992291884868</v>
      </c>
      <c r="M482" s="65">
        <f t="shared" si="44"/>
        <v>-7.9824399784106242E-2</v>
      </c>
      <c r="R482" s="53"/>
      <c r="S482" s="53"/>
      <c r="T482" s="53"/>
      <c r="U482" s="53"/>
      <c r="V482" s="53"/>
    </row>
    <row r="483" spans="1:22" s="51" customFormat="1" x14ac:dyDescent="0.2">
      <c r="A483" s="51" t="s">
        <v>496</v>
      </c>
      <c r="B483" s="66" t="s">
        <v>212</v>
      </c>
      <c r="C483" s="51" t="s">
        <v>213</v>
      </c>
      <c r="D483" s="56">
        <v>38508.870000000003</v>
      </c>
      <c r="E483" s="56">
        <v>38508.870000000003</v>
      </c>
      <c r="F483" s="56">
        <v>0</v>
      </c>
      <c r="G483" s="56">
        <v>0</v>
      </c>
      <c r="H483" s="56">
        <v>0</v>
      </c>
      <c r="I483" s="56">
        <f t="shared" si="40"/>
        <v>0</v>
      </c>
      <c r="J483" s="56">
        <f t="shared" si="41"/>
        <v>38508.870000000003</v>
      </c>
      <c r="K483" s="57">
        <f t="shared" si="42"/>
        <v>1</v>
      </c>
      <c r="L483" s="57">
        <f t="shared" si="43"/>
        <v>-1</v>
      </c>
      <c r="M483" s="57">
        <f t="shared" si="44"/>
        <v>-1</v>
      </c>
      <c r="R483" s="53"/>
      <c r="S483" s="53"/>
      <c r="T483" s="53"/>
      <c r="U483" s="53"/>
      <c r="V483" s="53"/>
    </row>
    <row r="484" spans="1:22" s="51" customFormat="1" x14ac:dyDescent="0.2">
      <c r="B484" s="66" t="s">
        <v>328</v>
      </c>
      <c r="C484" s="51" t="s">
        <v>329</v>
      </c>
      <c r="D484" s="56">
        <v>0</v>
      </c>
      <c r="E484" s="56">
        <v>0</v>
      </c>
      <c r="F484" s="56">
        <v>0</v>
      </c>
      <c r="G484" s="56">
        <v>22010.51</v>
      </c>
      <c r="H484" s="56">
        <v>0</v>
      </c>
      <c r="I484" s="56">
        <f t="shared" si="40"/>
        <v>22010.51</v>
      </c>
      <c r="J484" s="56">
        <f t="shared" si="41"/>
        <v>-22010.51</v>
      </c>
      <c r="K484" s="57" t="str">
        <f t="shared" si="42"/>
        <v>NA</v>
      </c>
      <c r="L484" s="57" t="str">
        <f t="shared" si="43"/>
        <v>NA</v>
      </c>
      <c r="M484" s="57" t="str">
        <f t="shared" si="44"/>
        <v>NA</v>
      </c>
      <c r="R484" s="53"/>
      <c r="S484" s="53"/>
      <c r="T484" s="53"/>
      <c r="U484" s="53"/>
      <c r="V484" s="53"/>
    </row>
    <row r="485" spans="1:22" s="51" customFormat="1" x14ac:dyDescent="0.2">
      <c r="B485" s="66" t="s">
        <v>224</v>
      </c>
      <c r="C485" s="51" t="s">
        <v>225</v>
      </c>
      <c r="D485" s="56">
        <v>1013901.27</v>
      </c>
      <c r="E485" s="56">
        <v>1013901.27</v>
      </c>
      <c r="F485" s="56">
        <v>0</v>
      </c>
      <c r="G485" s="56">
        <v>0</v>
      </c>
      <c r="H485" s="56">
        <v>0</v>
      </c>
      <c r="I485" s="56">
        <f t="shared" si="40"/>
        <v>0</v>
      </c>
      <c r="J485" s="56">
        <f t="shared" si="41"/>
        <v>1013901.27</v>
      </c>
      <c r="K485" s="57">
        <f t="shared" si="42"/>
        <v>1</v>
      </c>
      <c r="L485" s="57">
        <f t="shared" si="43"/>
        <v>-1</v>
      </c>
      <c r="M485" s="57">
        <f t="shared" si="44"/>
        <v>-1</v>
      </c>
      <c r="R485" s="53"/>
      <c r="S485" s="53"/>
      <c r="T485" s="53"/>
      <c r="U485" s="53"/>
      <c r="V485" s="53"/>
    </row>
    <row r="486" spans="1:22" s="51" customFormat="1" x14ac:dyDescent="0.2">
      <c r="B486" s="66" t="s">
        <v>226</v>
      </c>
      <c r="C486" s="51" t="s">
        <v>227</v>
      </c>
      <c r="D486" s="56">
        <v>1261655.8599999999</v>
      </c>
      <c r="E486" s="56">
        <v>1201030.1099999999</v>
      </c>
      <c r="F486" s="56">
        <v>129704.28</v>
      </c>
      <c r="G486" s="56">
        <v>632714.43999999994</v>
      </c>
      <c r="H486" s="56">
        <v>0</v>
      </c>
      <c r="I486" s="56">
        <f t="shared" si="40"/>
        <v>632714.43999999994</v>
      </c>
      <c r="J486" s="56">
        <f t="shared" si="41"/>
        <v>568315.66999999993</v>
      </c>
      <c r="K486" s="57">
        <f t="shared" si="42"/>
        <v>0.4731901933749188</v>
      </c>
      <c r="L486" s="57">
        <f t="shared" si="43"/>
        <v>-0.89200580491691417</v>
      </c>
      <c r="M486" s="57">
        <f t="shared" si="44"/>
        <v>-9.6897474357003549E-2</v>
      </c>
      <c r="R486" s="53"/>
      <c r="S486" s="53"/>
      <c r="T486" s="53"/>
      <c r="U486" s="53"/>
      <c r="V486" s="53"/>
    </row>
    <row r="487" spans="1:22" s="51" customFormat="1" x14ac:dyDescent="0.2">
      <c r="B487" s="66" t="s">
        <v>228</v>
      </c>
      <c r="C487" s="51" t="s">
        <v>229</v>
      </c>
      <c r="D487" s="56">
        <v>0</v>
      </c>
      <c r="E487" s="56">
        <v>0</v>
      </c>
      <c r="F487" s="56">
        <v>0</v>
      </c>
      <c r="G487" s="56">
        <v>0</v>
      </c>
      <c r="H487" s="56">
        <v>0</v>
      </c>
      <c r="I487" s="56">
        <f t="shared" si="40"/>
        <v>0</v>
      </c>
      <c r="J487" s="56">
        <f t="shared" si="41"/>
        <v>0</v>
      </c>
      <c r="K487" s="57" t="str">
        <f t="shared" si="42"/>
        <v>NA</v>
      </c>
      <c r="L487" s="57" t="str">
        <f t="shared" si="43"/>
        <v>NA</v>
      </c>
      <c r="M487" s="57" t="str">
        <f t="shared" si="44"/>
        <v>NA</v>
      </c>
      <c r="R487" s="53"/>
      <c r="S487" s="53"/>
      <c r="T487" s="53"/>
      <c r="U487" s="53"/>
      <c r="V487" s="53"/>
    </row>
    <row r="488" spans="1:22" s="51" customFormat="1" x14ac:dyDescent="0.2">
      <c r="B488" s="66" t="s">
        <v>232</v>
      </c>
      <c r="C488" s="51" t="s">
        <v>233</v>
      </c>
      <c r="D488" s="56">
        <v>13500</v>
      </c>
      <c r="E488" s="56">
        <v>13500</v>
      </c>
      <c r="F488" s="56">
        <v>1195</v>
      </c>
      <c r="G488" s="56">
        <v>10102.5</v>
      </c>
      <c r="H488" s="56">
        <v>0</v>
      </c>
      <c r="I488" s="56">
        <f t="shared" si="40"/>
        <v>10102.5</v>
      </c>
      <c r="J488" s="56">
        <f t="shared" si="41"/>
        <v>3397.5</v>
      </c>
      <c r="K488" s="57">
        <f t="shared" si="42"/>
        <v>0.25166666666666665</v>
      </c>
      <c r="L488" s="57">
        <f t="shared" si="43"/>
        <v>-0.91148148148148145</v>
      </c>
      <c r="M488" s="57">
        <f t="shared" si="44"/>
        <v>0.28285714285714286</v>
      </c>
      <c r="R488" s="53"/>
      <c r="S488" s="53"/>
      <c r="T488" s="53"/>
      <c r="U488" s="53"/>
      <c r="V488" s="53"/>
    </row>
    <row r="489" spans="1:22" s="51" customFormat="1" x14ac:dyDescent="0.2">
      <c r="B489" s="66" t="s">
        <v>234</v>
      </c>
      <c r="C489" s="51" t="s">
        <v>235</v>
      </c>
      <c r="D489" s="56">
        <v>0</v>
      </c>
      <c r="E489" s="56">
        <v>0</v>
      </c>
      <c r="F489" s="56">
        <v>471.59</v>
      </c>
      <c r="G489" s="56">
        <v>1314.23</v>
      </c>
      <c r="H489" s="56">
        <v>0</v>
      </c>
      <c r="I489" s="56">
        <f t="shared" si="40"/>
        <v>1314.23</v>
      </c>
      <c r="J489" s="56">
        <f t="shared" si="41"/>
        <v>-1314.23</v>
      </c>
      <c r="K489" s="57" t="str">
        <f t="shared" si="42"/>
        <v>NA</v>
      </c>
      <c r="L489" s="57" t="str">
        <f t="shared" si="43"/>
        <v>NA</v>
      </c>
      <c r="M489" s="57" t="str">
        <f t="shared" si="44"/>
        <v>NA</v>
      </c>
      <c r="R489" s="53"/>
      <c r="S489" s="53"/>
      <c r="T489" s="53"/>
      <c r="U489" s="53"/>
      <c r="V489" s="53"/>
    </row>
    <row r="490" spans="1:22" s="51" customFormat="1" x14ac:dyDescent="0.2">
      <c r="B490" s="66" t="s">
        <v>236</v>
      </c>
      <c r="C490" s="51" t="s">
        <v>237</v>
      </c>
      <c r="D490" s="56">
        <v>7962.75</v>
      </c>
      <c r="E490" s="56">
        <v>7962.75</v>
      </c>
      <c r="F490" s="56">
        <v>5996.85</v>
      </c>
      <c r="G490" s="56">
        <v>22349.43</v>
      </c>
      <c r="H490" s="56">
        <v>0</v>
      </c>
      <c r="I490" s="56">
        <f t="shared" si="40"/>
        <v>22349.43</v>
      </c>
      <c r="J490" s="56">
        <f t="shared" si="41"/>
        <v>-14386.68</v>
      </c>
      <c r="K490" s="57">
        <f t="shared" si="42"/>
        <v>-1.8067476688330038</v>
      </c>
      <c r="L490" s="57">
        <f t="shared" si="43"/>
        <v>-0.24688706790995568</v>
      </c>
      <c r="M490" s="57">
        <f t="shared" si="44"/>
        <v>3.8115674322851492</v>
      </c>
      <c r="R490" s="53"/>
      <c r="S490" s="53"/>
      <c r="T490" s="53"/>
      <c r="U490" s="53"/>
      <c r="V490" s="53"/>
    </row>
    <row r="491" spans="1:22" s="51" customFormat="1" x14ac:dyDescent="0.2">
      <c r="B491" s="66" t="s">
        <v>372</v>
      </c>
      <c r="C491" s="51" t="s">
        <v>373</v>
      </c>
      <c r="D491" s="56">
        <v>14000</v>
      </c>
      <c r="E491" s="56">
        <v>14000</v>
      </c>
      <c r="F491" s="56">
        <v>0</v>
      </c>
      <c r="G491" s="56">
        <v>0</v>
      </c>
      <c r="H491" s="56">
        <v>0</v>
      </c>
      <c r="I491" s="56">
        <f t="shared" si="40"/>
        <v>0</v>
      </c>
      <c r="J491" s="56">
        <f t="shared" si="41"/>
        <v>14000</v>
      </c>
      <c r="K491" s="57">
        <f t="shared" si="42"/>
        <v>1</v>
      </c>
      <c r="L491" s="57">
        <f t="shared" si="43"/>
        <v>-1</v>
      </c>
      <c r="M491" s="57">
        <f t="shared" si="44"/>
        <v>-1</v>
      </c>
      <c r="R491" s="53"/>
      <c r="S491" s="53"/>
      <c r="T491" s="53"/>
      <c r="U491" s="53"/>
      <c r="V491" s="53"/>
    </row>
    <row r="492" spans="1:22" s="51" customFormat="1" x14ac:dyDescent="0.2">
      <c r="B492" s="66" t="s">
        <v>250</v>
      </c>
      <c r="C492" s="51" t="s">
        <v>251</v>
      </c>
      <c r="D492" s="56">
        <v>127887.72</v>
      </c>
      <c r="E492" s="56">
        <v>127887.72</v>
      </c>
      <c r="F492" s="56">
        <v>7731.29</v>
      </c>
      <c r="G492" s="56">
        <v>43140.34</v>
      </c>
      <c r="H492" s="56">
        <v>0</v>
      </c>
      <c r="I492" s="56">
        <f t="shared" si="40"/>
        <v>43140.34</v>
      </c>
      <c r="J492" s="56">
        <f t="shared" si="41"/>
        <v>84747.38</v>
      </c>
      <c r="K492" s="57">
        <f t="shared" si="42"/>
        <v>0.66267019225927248</v>
      </c>
      <c r="L492" s="57">
        <f t="shared" si="43"/>
        <v>-0.93954626761662496</v>
      </c>
      <c r="M492" s="57">
        <f t="shared" si="44"/>
        <v>-0.42172032958732419</v>
      </c>
      <c r="R492" s="53"/>
      <c r="S492" s="53"/>
      <c r="T492" s="53"/>
      <c r="U492" s="53"/>
      <c r="V492" s="53"/>
    </row>
    <row r="493" spans="1:22" s="51" customFormat="1" x14ac:dyDescent="0.2">
      <c r="B493" s="66" t="s">
        <v>252</v>
      </c>
      <c r="C493" s="51" t="s">
        <v>253</v>
      </c>
      <c r="D493" s="56">
        <v>0</v>
      </c>
      <c r="E493" s="56">
        <v>0</v>
      </c>
      <c r="F493" s="56">
        <v>0</v>
      </c>
      <c r="G493" s="56">
        <v>0</v>
      </c>
      <c r="H493" s="56">
        <v>0</v>
      </c>
      <c r="I493" s="56">
        <f t="shared" si="40"/>
        <v>0</v>
      </c>
      <c r="J493" s="56">
        <f t="shared" si="41"/>
        <v>0</v>
      </c>
      <c r="K493" s="57" t="str">
        <f t="shared" si="42"/>
        <v>NA</v>
      </c>
      <c r="L493" s="57" t="str">
        <f t="shared" si="43"/>
        <v>NA</v>
      </c>
      <c r="M493" s="57" t="str">
        <f t="shared" si="44"/>
        <v>NA</v>
      </c>
      <c r="R493" s="53"/>
      <c r="S493" s="53"/>
      <c r="T493" s="53"/>
      <c r="U493" s="53"/>
      <c r="V493" s="53"/>
    </row>
    <row r="494" spans="1:22" s="51" customFormat="1" x14ac:dyDescent="0.2">
      <c r="B494" s="66" t="s">
        <v>282</v>
      </c>
      <c r="C494" s="51" t="s">
        <v>283</v>
      </c>
      <c r="D494" s="56">
        <v>54000</v>
      </c>
      <c r="E494" s="56">
        <v>54000</v>
      </c>
      <c r="F494" s="56">
        <v>0</v>
      </c>
      <c r="G494" s="56">
        <v>0</v>
      </c>
      <c r="H494" s="56">
        <v>0</v>
      </c>
      <c r="I494" s="56">
        <f t="shared" si="40"/>
        <v>0</v>
      </c>
      <c r="J494" s="56">
        <f t="shared" si="41"/>
        <v>54000</v>
      </c>
      <c r="K494" s="57">
        <f t="shared" si="42"/>
        <v>1</v>
      </c>
      <c r="L494" s="57">
        <f t="shared" si="43"/>
        <v>-1</v>
      </c>
      <c r="M494" s="57">
        <f t="shared" si="44"/>
        <v>-1</v>
      </c>
      <c r="R494" s="53"/>
      <c r="S494" s="53"/>
      <c r="T494" s="53"/>
      <c r="U494" s="53"/>
      <c r="V494" s="53"/>
    </row>
    <row r="495" spans="1:22" s="51" customFormat="1" x14ac:dyDescent="0.2">
      <c r="B495" s="66" t="s">
        <v>314</v>
      </c>
      <c r="C495" s="51" t="s">
        <v>315</v>
      </c>
      <c r="D495" s="56">
        <v>900000</v>
      </c>
      <c r="E495" s="56">
        <v>789000</v>
      </c>
      <c r="F495" s="56">
        <v>0</v>
      </c>
      <c r="G495" s="56">
        <v>0</v>
      </c>
      <c r="H495" s="56">
        <v>0</v>
      </c>
      <c r="I495" s="56">
        <f t="shared" si="40"/>
        <v>0</v>
      </c>
      <c r="J495" s="56">
        <f t="shared" si="41"/>
        <v>789000</v>
      </c>
      <c r="K495" s="57">
        <f t="shared" si="42"/>
        <v>1</v>
      </c>
      <c r="L495" s="57">
        <f t="shared" si="43"/>
        <v>-1</v>
      </c>
      <c r="M495" s="57">
        <f t="shared" si="44"/>
        <v>-1</v>
      </c>
      <c r="R495" s="53"/>
      <c r="S495" s="53"/>
      <c r="T495" s="53"/>
      <c r="U495" s="53"/>
      <c r="V495" s="53"/>
    </row>
    <row r="496" spans="1:22" s="51" customFormat="1" x14ac:dyDescent="0.2">
      <c r="A496" s="63" t="s">
        <v>497</v>
      </c>
      <c r="B496" s="74"/>
      <c r="C496" s="63"/>
      <c r="D496" s="64">
        <v>3431416.47</v>
      </c>
      <c r="E496" s="64">
        <v>3259790.72</v>
      </c>
      <c r="F496" s="64">
        <v>145099.01</v>
      </c>
      <c r="G496" s="64">
        <v>731631.45</v>
      </c>
      <c r="H496" s="64">
        <v>0</v>
      </c>
      <c r="I496" s="64">
        <f t="shared" si="40"/>
        <v>731631.45</v>
      </c>
      <c r="J496" s="64">
        <f t="shared" si="41"/>
        <v>2528159.2700000005</v>
      </c>
      <c r="K496" s="65">
        <f t="shared" si="42"/>
        <v>0.77555876654560219</v>
      </c>
      <c r="L496" s="65">
        <f t="shared" si="43"/>
        <v>-0.95548824373608865</v>
      </c>
      <c r="M496" s="65">
        <f t="shared" si="44"/>
        <v>-0.61524359979246068</v>
      </c>
      <c r="R496" s="53"/>
      <c r="S496" s="53"/>
      <c r="T496" s="53"/>
      <c r="U496" s="53"/>
      <c r="V496" s="53"/>
    </row>
    <row r="497" spans="1:22" s="51" customFormat="1" x14ac:dyDescent="0.2">
      <c r="A497" s="51" t="s">
        <v>498</v>
      </c>
      <c r="B497" s="66" t="s">
        <v>226</v>
      </c>
      <c r="C497" s="51" t="s">
        <v>227</v>
      </c>
      <c r="D497" s="56">
        <v>0</v>
      </c>
      <c r="E497" s="56">
        <v>0</v>
      </c>
      <c r="F497" s="56">
        <v>0</v>
      </c>
      <c r="G497" s="56">
        <v>4500</v>
      </c>
      <c r="H497" s="56">
        <v>0</v>
      </c>
      <c r="I497" s="56">
        <f t="shared" si="40"/>
        <v>4500</v>
      </c>
      <c r="J497" s="56">
        <f t="shared" si="41"/>
        <v>-4500</v>
      </c>
      <c r="K497" s="57" t="str">
        <f t="shared" si="42"/>
        <v>NA</v>
      </c>
      <c r="L497" s="57" t="str">
        <f t="shared" si="43"/>
        <v>NA</v>
      </c>
      <c r="M497" s="57" t="str">
        <f t="shared" si="44"/>
        <v>NA</v>
      </c>
      <c r="R497" s="53"/>
      <c r="S497" s="53"/>
      <c r="T497" s="53"/>
      <c r="U497" s="53"/>
      <c r="V497" s="53"/>
    </row>
    <row r="498" spans="1:22" s="51" customFormat="1" x14ac:dyDescent="0.2">
      <c r="B498" s="66" t="s">
        <v>372</v>
      </c>
      <c r="C498" s="51" t="s">
        <v>373</v>
      </c>
      <c r="D498" s="56">
        <v>335000</v>
      </c>
      <c r="E498" s="56">
        <v>335000</v>
      </c>
      <c r="F498" s="56">
        <v>0</v>
      </c>
      <c r="G498" s="56">
        <v>0</v>
      </c>
      <c r="H498" s="56">
        <v>0</v>
      </c>
      <c r="I498" s="56">
        <f t="shared" si="40"/>
        <v>0</v>
      </c>
      <c r="J498" s="56">
        <f t="shared" si="41"/>
        <v>335000</v>
      </c>
      <c r="K498" s="57">
        <f t="shared" si="42"/>
        <v>1</v>
      </c>
      <c r="L498" s="57">
        <f t="shared" si="43"/>
        <v>-1</v>
      </c>
      <c r="M498" s="57">
        <f t="shared" si="44"/>
        <v>-1</v>
      </c>
      <c r="R498" s="53"/>
      <c r="S498" s="53"/>
      <c r="T498" s="53"/>
      <c r="U498" s="53"/>
      <c r="V498" s="53"/>
    </row>
    <row r="499" spans="1:22" s="51" customFormat="1" x14ac:dyDescent="0.2">
      <c r="B499" s="66" t="s">
        <v>250</v>
      </c>
      <c r="C499" s="51" t="s">
        <v>251</v>
      </c>
      <c r="D499" s="56">
        <v>0</v>
      </c>
      <c r="E499" s="56">
        <v>0</v>
      </c>
      <c r="F499" s="56">
        <v>0</v>
      </c>
      <c r="G499" s="56">
        <v>299.24999999999994</v>
      </c>
      <c r="H499" s="56">
        <v>0</v>
      </c>
      <c r="I499" s="56">
        <f t="shared" si="40"/>
        <v>299.24999999999994</v>
      </c>
      <c r="J499" s="56">
        <f t="shared" si="41"/>
        <v>-299.24999999999994</v>
      </c>
      <c r="K499" s="57" t="str">
        <f t="shared" si="42"/>
        <v>NA</v>
      </c>
      <c r="L499" s="57" t="str">
        <f t="shared" si="43"/>
        <v>NA</v>
      </c>
      <c r="M499" s="57" t="str">
        <f t="shared" si="44"/>
        <v>NA</v>
      </c>
      <c r="R499" s="53"/>
      <c r="S499" s="53"/>
      <c r="T499" s="53"/>
      <c r="U499" s="53"/>
      <c r="V499" s="53"/>
    </row>
    <row r="500" spans="1:22" s="51" customFormat="1" x14ac:dyDescent="0.2">
      <c r="B500" s="66" t="s">
        <v>308</v>
      </c>
      <c r="C500" s="51" t="s">
        <v>309</v>
      </c>
      <c r="D500" s="56">
        <v>0</v>
      </c>
      <c r="E500" s="56">
        <v>0</v>
      </c>
      <c r="F500" s="56">
        <v>0</v>
      </c>
      <c r="G500" s="56">
        <v>0</v>
      </c>
      <c r="H500" s="56">
        <v>0</v>
      </c>
      <c r="I500" s="56">
        <f t="shared" si="40"/>
        <v>0</v>
      </c>
      <c r="J500" s="56">
        <f t="shared" si="41"/>
        <v>0</v>
      </c>
      <c r="K500" s="57" t="str">
        <f t="shared" si="42"/>
        <v>NA</v>
      </c>
      <c r="L500" s="57" t="str">
        <f t="shared" si="43"/>
        <v>NA</v>
      </c>
      <c r="M500" s="57" t="str">
        <f t="shared" si="44"/>
        <v>NA</v>
      </c>
      <c r="R500" s="53"/>
      <c r="S500" s="53"/>
      <c r="T500" s="53"/>
      <c r="U500" s="53"/>
      <c r="V500" s="53"/>
    </row>
    <row r="501" spans="1:22" s="51" customFormat="1" x14ac:dyDescent="0.2">
      <c r="A501" s="63" t="s">
        <v>499</v>
      </c>
      <c r="B501" s="74"/>
      <c r="C501" s="63"/>
      <c r="D501" s="64">
        <v>335000</v>
      </c>
      <c r="E501" s="64">
        <v>335000</v>
      </c>
      <c r="F501" s="64">
        <v>0</v>
      </c>
      <c r="G501" s="64">
        <v>4799.25</v>
      </c>
      <c r="H501" s="64">
        <v>0</v>
      </c>
      <c r="I501" s="64">
        <f t="shared" si="40"/>
        <v>4799.25</v>
      </c>
      <c r="J501" s="64">
        <f t="shared" si="41"/>
        <v>330200.75</v>
      </c>
      <c r="K501" s="65">
        <f t="shared" si="42"/>
        <v>0.98567388059701488</v>
      </c>
      <c r="L501" s="65">
        <f t="shared" si="43"/>
        <v>-1</v>
      </c>
      <c r="M501" s="65">
        <f t="shared" si="44"/>
        <v>-0.97544093816631128</v>
      </c>
      <c r="R501" s="53"/>
      <c r="S501" s="53"/>
      <c r="T501" s="53"/>
      <c r="U501" s="53"/>
      <c r="V501" s="53"/>
    </row>
    <row r="502" spans="1:22" s="51" customFormat="1" x14ac:dyDescent="0.2">
      <c r="A502" s="51" t="s">
        <v>500</v>
      </c>
      <c r="B502" s="66" t="s">
        <v>415</v>
      </c>
      <c r="C502" s="51" t="s">
        <v>416</v>
      </c>
      <c r="D502" s="56">
        <v>39282.44</v>
      </c>
      <c r="E502" s="56">
        <v>39282.44</v>
      </c>
      <c r="F502" s="56">
        <v>0</v>
      </c>
      <c r="G502" s="56">
        <v>0</v>
      </c>
      <c r="H502" s="56">
        <v>0</v>
      </c>
      <c r="I502" s="56">
        <f t="shared" si="40"/>
        <v>0</v>
      </c>
      <c r="J502" s="56">
        <f t="shared" si="41"/>
        <v>39282.44</v>
      </c>
      <c r="K502" s="57">
        <f t="shared" si="42"/>
        <v>1</v>
      </c>
      <c r="L502" s="57">
        <f t="shared" si="43"/>
        <v>-1</v>
      </c>
      <c r="M502" s="57">
        <f t="shared" si="44"/>
        <v>-1</v>
      </c>
      <c r="R502" s="53"/>
      <c r="S502" s="53"/>
      <c r="T502" s="53"/>
      <c r="U502" s="53"/>
      <c r="V502" s="53"/>
    </row>
    <row r="503" spans="1:22" s="51" customFormat="1" x14ac:dyDescent="0.2">
      <c r="B503" s="66" t="s">
        <v>226</v>
      </c>
      <c r="C503" s="51" t="s">
        <v>227</v>
      </c>
      <c r="D503" s="56">
        <v>0</v>
      </c>
      <c r="E503" s="56">
        <v>0</v>
      </c>
      <c r="F503" s="56">
        <v>157847.1</v>
      </c>
      <c r="G503" s="56">
        <v>343913.73</v>
      </c>
      <c r="H503" s="56">
        <v>0</v>
      </c>
      <c r="I503" s="56">
        <f t="shared" si="40"/>
        <v>343913.73</v>
      </c>
      <c r="J503" s="56">
        <f t="shared" si="41"/>
        <v>-343913.73</v>
      </c>
      <c r="K503" s="57" t="str">
        <f t="shared" si="42"/>
        <v>NA</v>
      </c>
      <c r="L503" s="57" t="str">
        <f t="shared" si="43"/>
        <v>NA</v>
      </c>
      <c r="M503" s="57" t="str">
        <f t="shared" si="44"/>
        <v>NA</v>
      </c>
      <c r="R503" s="53"/>
      <c r="S503" s="53"/>
      <c r="T503" s="53"/>
      <c r="U503" s="53"/>
      <c r="V503" s="53"/>
    </row>
    <row r="504" spans="1:22" s="51" customFormat="1" x14ac:dyDescent="0.2">
      <c r="B504" s="66" t="s">
        <v>232</v>
      </c>
      <c r="C504" s="51" t="s">
        <v>233</v>
      </c>
      <c r="D504" s="56">
        <v>13500</v>
      </c>
      <c r="E504" s="56">
        <v>13500</v>
      </c>
      <c r="F504" s="56">
        <v>3801.21</v>
      </c>
      <c r="G504" s="56">
        <v>24548.65</v>
      </c>
      <c r="H504" s="56">
        <v>0</v>
      </c>
      <c r="I504" s="56">
        <f t="shared" si="40"/>
        <v>24548.65</v>
      </c>
      <c r="J504" s="56">
        <f t="shared" si="41"/>
        <v>-11048.650000000001</v>
      </c>
      <c r="K504" s="57">
        <f t="shared" si="42"/>
        <v>-0.81841851851851866</v>
      </c>
      <c r="L504" s="57">
        <f t="shared" si="43"/>
        <v>-0.71842888888888901</v>
      </c>
      <c r="M504" s="57">
        <f t="shared" si="44"/>
        <v>2.117288888888889</v>
      </c>
      <c r="R504" s="53"/>
      <c r="S504" s="53"/>
      <c r="T504" s="53"/>
      <c r="U504" s="53"/>
      <c r="V504" s="53"/>
    </row>
    <row r="505" spans="1:22" s="51" customFormat="1" x14ac:dyDescent="0.2">
      <c r="B505" s="66" t="s">
        <v>234</v>
      </c>
      <c r="C505" s="51" t="s">
        <v>235</v>
      </c>
      <c r="D505" s="56">
        <v>0</v>
      </c>
      <c r="E505" s="56">
        <v>0</v>
      </c>
      <c r="F505" s="56">
        <v>2212.81</v>
      </c>
      <c r="G505" s="56">
        <v>4827.1400000000003</v>
      </c>
      <c r="H505" s="56">
        <v>0</v>
      </c>
      <c r="I505" s="56">
        <f t="shared" si="40"/>
        <v>4827.1400000000003</v>
      </c>
      <c r="J505" s="56">
        <f t="shared" si="41"/>
        <v>-4827.1400000000003</v>
      </c>
      <c r="K505" s="57" t="str">
        <f t="shared" si="42"/>
        <v>NA</v>
      </c>
      <c r="L505" s="57" t="str">
        <f t="shared" si="43"/>
        <v>NA</v>
      </c>
      <c r="M505" s="57" t="str">
        <f t="shared" si="44"/>
        <v>NA</v>
      </c>
      <c r="R505" s="53"/>
      <c r="S505" s="53"/>
      <c r="T505" s="53"/>
      <c r="U505" s="53"/>
      <c r="V505" s="53"/>
    </row>
    <row r="506" spans="1:22" s="51" customFormat="1" x14ac:dyDescent="0.2">
      <c r="B506" s="66" t="s">
        <v>236</v>
      </c>
      <c r="C506" s="51" t="s">
        <v>237</v>
      </c>
      <c r="D506" s="56">
        <v>7848.63</v>
      </c>
      <c r="E506" s="56">
        <v>7848.63</v>
      </c>
      <c r="F506" s="56">
        <v>0</v>
      </c>
      <c r="G506" s="56">
        <v>0</v>
      </c>
      <c r="H506" s="56">
        <v>0</v>
      </c>
      <c r="I506" s="56">
        <f t="shared" si="40"/>
        <v>0</v>
      </c>
      <c r="J506" s="56">
        <f t="shared" si="41"/>
        <v>7848.63</v>
      </c>
      <c r="K506" s="57">
        <f t="shared" si="42"/>
        <v>1</v>
      </c>
      <c r="L506" s="57">
        <f t="shared" si="43"/>
        <v>-1</v>
      </c>
      <c r="M506" s="57">
        <f t="shared" si="44"/>
        <v>-1</v>
      </c>
      <c r="R506" s="53"/>
      <c r="S506" s="53"/>
      <c r="T506" s="53"/>
      <c r="U506" s="53"/>
      <c r="V506" s="53"/>
    </row>
    <row r="507" spans="1:22" s="51" customFormat="1" x14ac:dyDescent="0.2">
      <c r="B507" s="66" t="s">
        <v>250</v>
      </c>
      <c r="C507" s="51" t="s">
        <v>251</v>
      </c>
      <c r="D507" s="56">
        <v>1040.98</v>
      </c>
      <c r="E507" s="56">
        <v>1040.98</v>
      </c>
      <c r="F507" s="56">
        <v>1583.78</v>
      </c>
      <c r="G507" s="56">
        <v>1908.04</v>
      </c>
      <c r="H507" s="56">
        <v>0</v>
      </c>
      <c r="I507" s="56">
        <f t="shared" si="40"/>
        <v>1908.04</v>
      </c>
      <c r="J507" s="56">
        <f t="shared" si="41"/>
        <v>-867.06</v>
      </c>
      <c r="K507" s="57">
        <f t="shared" si="42"/>
        <v>-0.83292666525773784</v>
      </c>
      <c r="L507" s="57">
        <f t="shared" si="43"/>
        <v>0.52143172779496239</v>
      </c>
      <c r="M507" s="57">
        <f t="shared" si="44"/>
        <v>2.1421599975846934</v>
      </c>
      <c r="R507" s="53"/>
      <c r="S507" s="53"/>
      <c r="T507" s="53"/>
      <c r="U507" s="53"/>
      <c r="V507" s="53"/>
    </row>
    <row r="508" spans="1:22" s="51" customFormat="1" x14ac:dyDescent="0.2">
      <c r="A508" s="63" t="s">
        <v>501</v>
      </c>
      <c r="B508" s="74"/>
      <c r="C508" s="63"/>
      <c r="D508" s="64">
        <v>61672.05</v>
      </c>
      <c r="E508" s="64">
        <v>61672.05</v>
      </c>
      <c r="F508" s="64">
        <v>165444.9</v>
      </c>
      <c r="G508" s="64">
        <v>375197.56</v>
      </c>
      <c r="H508" s="64">
        <v>0</v>
      </c>
      <c r="I508" s="64">
        <f t="shared" si="40"/>
        <v>375197.56</v>
      </c>
      <c r="J508" s="64">
        <f t="shared" si="41"/>
        <v>-313525.51</v>
      </c>
      <c r="K508" s="65">
        <f t="shared" si="42"/>
        <v>-5.0837536615046846</v>
      </c>
      <c r="L508" s="65">
        <f t="shared" si="43"/>
        <v>1.6826560816447642</v>
      </c>
      <c r="M508" s="65">
        <f t="shared" si="44"/>
        <v>9.4292919911508886</v>
      </c>
      <c r="R508" s="53"/>
      <c r="S508" s="53"/>
      <c r="T508" s="53"/>
      <c r="U508" s="53"/>
      <c r="V508" s="53"/>
    </row>
    <row r="509" spans="1:22" s="51" customFormat="1" x14ac:dyDescent="0.2">
      <c r="A509" s="51" t="s">
        <v>32</v>
      </c>
      <c r="B509" s="66" t="s">
        <v>314</v>
      </c>
      <c r="C509" s="51" t="s">
        <v>315</v>
      </c>
      <c r="D509" s="56">
        <v>0</v>
      </c>
      <c r="E509" s="56">
        <v>0</v>
      </c>
      <c r="F509" s="56">
        <v>0</v>
      </c>
      <c r="G509" s="56">
        <v>0</v>
      </c>
      <c r="H509" s="56">
        <v>0</v>
      </c>
      <c r="I509" s="56">
        <f t="shared" si="40"/>
        <v>0</v>
      </c>
      <c r="J509" s="56">
        <f t="shared" si="41"/>
        <v>0</v>
      </c>
      <c r="K509" s="57" t="str">
        <f t="shared" si="42"/>
        <v>NA</v>
      </c>
      <c r="L509" s="57" t="str">
        <f t="shared" si="43"/>
        <v>NA</v>
      </c>
      <c r="M509" s="57" t="str">
        <f t="shared" si="44"/>
        <v>NA</v>
      </c>
      <c r="R509" s="53"/>
      <c r="S509" s="53"/>
      <c r="T509" s="53"/>
      <c r="U509" s="53"/>
      <c r="V509" s="53"/>
    </row>
    <row r="510" spans="1:22" s="51" customFormat="1" x14ac:dyDescent="0.2">
      <c r="B510" s="66" t="s">
        <v>33</v>
      </c>
      <c r="C510" s="51" t="s">
        <v>34</v>
      </c>
      <c r="D510" s="56">
        <v>8341293.6000000006</v>
      </c>
      <c r="E510" s="56">
        <v>7841293.6000000006</v>
      </c>
      <c r="F510" s="56">
        <v>0</v>
      </c>
      <c r="G510" s="56">
        <v>1000000</v>
      </c>
      <c r="H510" s="56">
        <v>0</v>
      </c>
      <c r="I510" s="56">
        <f t="shared" si="40"/>
        <v>1000000</v>
      </c>
      <c r="J510" s="56">
        <f t="shared" si="41"/>
        <v>6841293.6000000006</v>
      </c>
      <c r="K510" s="57">
        <f t="shared" si="42"/>
        <v>0.87247002203820045</v>
      </c>
      <c r="L510" s="57">
        <f t="shared" si="43"/>
        <v>-1</v>
      </c>
      <c r="M510" s="57">
        <f t="shared" si="44"/>
        <v>-0.78137718063691508</v>
      </c>
      <c r="R510" s="53"/>
      <c r="S510" s="53"/>
      <c r="T510" s="53"/>
      <c r="U510" s="53"/>
      <c r="V510" s="53"/>
    </row>
    <row r="511" spans="1:22" s="51" customFormat="1" x14ac:dyDescent="0.2">
      <c r="B511" s="66" t="s">
        <v>489</v>
      </c>
      <c r="C511" s="51" t="s">
        <v>490</v>
      </c>
      <c r="D511" s="56">
        <v>0</v>
      </c>
      <c r="E511" s="56">
        <v>0</v>
      </c>
      <c r="F511" s="56">
        <v>0</v>
      </c>
      <c r="G511" s="56">
        <v>0</v>
      </c>
      <c r="H511" s="56">
        <v>0</v>
      </c>
      <c r="I511" s="56">
        <f t="shared" si="40"/>
        <v>0</v>
      </c>
      <c r="J511" s="56">
        <f t="shared" si="41"/>
        <v>0</v>
      </c>
      <c r="K511" s="57" t="str">
        <f t="shared" si="42"/>
        <v>NA</v>
      </c>
      <c r="L511" s="57" t="str">
        <f t="shared" si="43"/>
        <v>NA</v>
      </c>
      <c r="M511" s="57" t="str">
        <f t="shared" si="44"/>
        <v>NA</v>
      </c>
      <c r="R511" s="53"/>
      <c r="S511" s="53"/>
      <c r="T511" s="53"/>
      <c r="U511" s="53"/>
      <c r="V511" s="53"/>
    </row>
    <row r="512" spans="1:22" s="51" customFormat="1" x14ac:dyDescent="0.2">
      <c r="A512" s="63" t="s">
        <v>35</v>
      </c>
      <c r="B512" s="74"/>
      <c r="C512" s="63"/>
      <c r="D512" s="64">
        <v>8341293.6000000006</v>
      </c>
      <c r="E512" s="64">
        <v>7841293.6000000006</v>
      </c>
      <c r="F512" s="64">
        <v>0</v>
      </c>
      <c r="G512" s="64">
        <v>1000000</v>
      </c>
      <c r="H512" s="64">
        <v>0</v>
      </c>
      <c r="I512" s="64">
        <f t="shared" si="40"/>
        <v>1000000</v>
      </c>
      <c r="J512" s="64">
        <f t="shared" si="41"/>
        <v>6841293.6000000006</v>
      </c>
      <c r="K512" s="65">
        <f t="shared" si="42"/>
        <v>0.87247002203820045</v>
      </c>
      <c r="L512" s="65">
        <f t="shared" si="43"/>
        <v>-1</v>
      </c>
      <c r="M512" s="65">
        <f t="shared" si="44"/>
        <v>-0.78137718063691508</v>
      </c>
      <c r="R512" s="53"/>
      <c r="S512" s="53"/>
      <c r="T512" s="53"/>
      <c r="U512" s="53"/>
      <c r="V512" s="53"/>
    </row>
    <row r="513" spans="1:25" s="51" customFormat="1" x14ac:dyDescent="0.2">
      <c r="A513" s="51" t="s">
        <v>36</v>
      </c>
      <c r="B513" s="66" t="s">
        <v>30</v>
      </c>
      <c r="C513" s="51" t="s">
        <v>31</v>
      </c>
      <c r="D513" s="56">
        <v>0</v>
      </c>
      <c r="E513" s="56">
        <v>0</v>
      </c>
      <c r="F513" s="56">
        <v>0</v>
      </c>
      <c r="G513" s="56">
        <v>0</v>
      </c>
      <c r="H513" s="56">
        <v>0</v>
      </c>
      <c r="I513" s="56">
        <f t="shared" si="40"/>
        <v>0</v>
      </c>
      <c r="J513" s="56">
        <f t="shared" si="41"/>
        <v>0</v>
      </c>
      <c r="K513" s="57" t="str">
        <f t="shared" si="42"/>
        <v>NA</v>
      </c>
      <c r="L513" s="57" t="str">
        <f t="shared" si="43"/>
        <v>NA</v>
      </c>
      <c r="M513" s="57" t="str">
        <f t="shared" si="44"/>
        <v>NA</v>
      </c>
      <c r="R513" s="53"/>
      <c r="S513" s="53"/>
      <c r="T513" s="53"/>
      <c r="U513" s="53"/>
      <c r="V513" s="53"/>
    </row>
    <row r="514" spans="1:25" s="51" customFormat="1" x14ac:dyDescent="0.2">
      <c r="B514" s="66" t="s">
        <v>37</v>
      </c>
      <c r="C514" s="51" t="s">
        <v>38</v>
      </c>
      <c r="D514" s="56">
        <v>0</v>
      </c>
      <c r="E514" s="56">
        <v>0</v>
      </c>
      <c r="F514" s="56">
        <v>0</v>
      </c>
      <c r="G514" s="56">
        <v>0</v>
      </c>
      <c r="H514" s="56">
        <v>0</v>
      </c>
      <c r="I514" s="56">
        <f t="shared" si="40"/>
        <v>0</v>
      </c>
      <c r="J514" s="56">
        <f t="shared" si="41"/>
        <v>0</v>
      </c>
      <c r="K514" s="57" t="str">
        <f t="shared" si="42"/>
        <v>NA</v>
      </c>
      <c r="L514" s="57" t="str">
        <f t="shared" si="43"/>
        <v>NA</v>
      </c>
      <c r="M514" s="57" t="str">
        <f t="shared" si="44"/>
        <v>NA</v>
      </c>
      <c r="R514" s="53"/>
      <c r="S514" s="53"/>
      <c r="T514" s="53"/>
      <c r="U514" s="53"/>
      <c r="V514" s="53"/>
    </row>
    <row r="515" spans="1:25" s="51" customFormat="1" x14ac:dyDescent="0.2">
      <c r="A515" s="63" t="s">
        <v>39</v>
      </c>
      <c r="B515" s="74"/>
      <c r="C515" s="63"/>
      <c r="D515" s="64">
        <v>0</v>
      </c>
      <c r="E515" s="64">
        <v>0</v>
      </c>
      <c r="F515" s="64">
        <v>0</v>
      </c>
      <c r="G515" s="64">
        <v>0</v>
      </c>
      <c r="H515" s="64">
        <v>0</v>
      </c>
      <c r="I515" s="64">
        <f t="shared" si="40"/>
        <v>0</v>
      </c>
      <c r="J515" s="64">
        <f t="shared" si="41"/>
        <v>0</v>
      </c>
      <c r="K515" s="65" t="str">
        <f t="shared" si="42"/>
        <v>NA</v>
      </c>
      <c r="L515" s="65" t="str">
        <f t="shared" si="43"/>
        <v>NA</v>
      </c>
      <c r="M515" s="65" t="str">
        <f t="shared" si="44"/>
        <v>NA</v>
      </c>
      <c r="R515" s="53"/>
      <c r="S515" s="53"/>
      <c r="T515" s="53"/>
      <c r="U515" s="53"/>
      <c r="V515" s="53"/>
    </row>
    <row r="516" spans="1:25" s="17" customFormat="1" x14ac:dyDescent="0.2">
      <c r="A516" s="23"/>
      <c r="B516" s="31"/>
      <c r="C516" s="23"/>
      <c r="D516" s="18"/>
      <c r="E516" s="18"/>
      <c r="F516" s="18"/>
      <c r="G516" s="18"/>
      <c r="H516" s="18"/>
      <c r="I516" s="18"/>
      <c r="J516" s="18"/>
      <c r="K516" s="37"/>
      <c r="L516" s="37"/>
      <c r="M516" s="37"/>
      <c r="O516" s="51"/>
      <c r="P516" s="51"/>
      <c r="Q516" s="51"/>
      <c r="R516" s="51"/>
      <c r="S516" s="51"/>
      <c r="T516" s="51"/>
      <c r="U516" s="51"/>
      <c r="V516" s="51"/>
      <c r="W516" s="51"/>
      <c r="X516" s="51"/>
      <c r="Y516" s="51"/>
    </row>
    <row r="517" spans="1:25" ht="15.75" x14ac:dyDescent="0.25">
      <c r="A517" s="25" t="s">
        <v>11</v>
      </c>
      <c r="B517" s="32"/>
      <c r="C517" s="25"/>
      <c r="D517" s="6">
        <f>+D103+D153+D191+D205+D227+D277+D297+D329+D402+D442+D482+D496+D501+D508+D512+D515</f>
        <v>1474367167.4399989</v>
      </c>
      <c r="E517" s="6">
        <f t="shared" ref="E517:J517" si="60">+E103+E153+E191+E205+E227+E277+E297+E329+E402+E442+E482+E496+E501+E508+E512+E515</f>
        <v>1478059191.3599987</v>
      </c>
      <c r="F517" s="6">
        <f t="shared" si="60"/>
        <v>139178705.34999993</v>
      </c>
      <c r="G517" s="6">
        <f t="shared" si="60"/>
        <v>743661678.82000029</v>
      </c>
      <c r="H517" s="6">
        <f t="shared" si="60"/>
        <v>43493503.939999998</v>
      </c>
      <c r="I517" s="6">
        <f t="shared" si="60"/>
        <v>787155182.76000035</v>
      </c>
      <c r="J517" s="6">
        <f t="shared" si="60"/>
        <v>690904008.59999859</v>
      </c>
      <c r="K517" s="38">
        <f>IF(E517=0,"NA",J517/E517)</f>
        <v>0.46744001366026539</v>
      </c>
      <c r="L517" s="38">
        <f>IF(E517=0,"NA",(  ( F517 - (E517/$L$6)) / (E517/$L$6)))</f>
        <v>-0.90583685270280812</v>
      </c>
      <c r="M517" s="38">
        <f>IF(E517=0,"NA",(  ( G517 - ($M$6*(E517/12))) / ($M$6*(E517/12))))</f>
        <v>-0.13748475046534644</v>
      </c>
    </row>
    <row r="519" spans="1:25" x14ac:dyDescent="0.2">
      <c r="B519" s="67" t="s">
        <v>20</v>
      </c>
      <c r="C519" s="52" t="s">
        <v>21</v>
      </c>
    </row>
    <row r="522" spans="1:25" s="19" customFormat="1" x14ac:dyDescent="0.2">
      <c r="A522" s="24"/>
      <c r="B522" s="33"/>
      <c r="D522" s="33"/>
      <c r="L522" s="68"/>
      <c r="M522" s="68"/>
      <c r="O522" s="53"/>
      <c r="P522" s="53"/>
      <c r="Q522" s="53"/>
      <c r="R522" s="53"/>
      <c r="S522" s="53"/>
      <c r="T522" s="53"/>
      <c r="U522" s="53"/>
      <c r="V522" s="53"/>
      <c r="W522" s="69"/>
      <c r="X522" s="69"/>
      <c r="Y522" s="69"/>
    </row>
    <row r="523" spans="1:25" s="19" customFormat="1" x14ac:dyDescent="0.2">
      <c r="A523" s="24"/>
      <c r="B523" s="33"/>
      <c r="D523" s="33"/>
      <c r="L523" s="68"/>
      <c r="M523" s="68"/>
      <c r="O523" s="53"/>
      <c r="P523" s="53"/>
      <c r="Q523" s="53"/>
      <c r="R523" s="53"/>
      <c r="S523" s="53"/>
      <c r="T523" s="53"/>
      <c r="U523" s="53"/>
      <c r="V523" s="53"/>
      <c r="W523" s="69"/>
      <c r="X523" s="69"/>
      <c r="Y523" s="69"/>
    </row>
    <row r="524" spans="1:25" s="19" customFormat="1" x14ac:dyDescent="0.2">
      <c r="A524" s="24"/>
      <c r="B524" s="33"/>
      <c r="K524" s="70"/>
      <c r="L524" s="68"/>
      <c r="M524" s="68"/>
      <c r="O524" s="53"/>
      <c r="P524" s="53"/>
      <c r="Q524" s="53"/>
      <c r="R524" s="53"/>
      <c r="S524" s="53"/>
      <c r="T524" s="53"/>
      <c r="U524" s="53"/>
      <c r="V524" s="53"/>
      <c r="W524" s="69"/>
      <c r="X524" s="69"/>
      <c r="Y524" s="69"/>
    </row>
    <row r="525" spans="1:25" s="19" customFormat="1" x14ac:dyDescent="0.2">
      <c r="A525" s="24"/>
      <c r="B525" s="33"/>
      <c r="K525" s="70"/>
      <c r="L525" s="68"/>
      <c r="M525" s="68"/>
      <c r="O525" s="53"/>
      <c r="P525" s="53"/>
      <c r="Q525" s="53"/>
      <c r="R525" s="53"/>
      <c r="S525" s="53"/>
      <c r="T525" s="53"/>
      <c r="U525" s="53"/>
      <c r="V525" s="53"/>
      <c r="W525" s="69"/>
      <c r="X525" s="69"/>
      <c r="Y525" s="69"/>
    </row>
    <row r="526" spans="1:25" s="19" customFormat="1" x14ac:dyDescent="0.2">
      <c r="A526" s="24"/>
      <c r="B526" s="33"/>
      <c r="K526" s="70"/>
      <c r="L526" s="68"/>
      <c r="M526" s="68"/>
      <c r="O526" s="53"/>
      <c r="P526" s="53"/>
      <c r="Q526" s="53"/>
      <c r="R526" s="53"/>
      <c r="S526" s="53"/>
      <c r="T526" s="53"/>
      <c r="U526" s="53"/>
      <c r="V526" s="53"/>
      <c r="W526" s="69"/>
      <c r="X526" s="69"/>
      <c r="Y526" s="69"/>
    </row>
    <row r="527" spans="1:25" s="19" customFormat="1" x14ac:dyDescent="0.2">
      <c r="A527" s="24"/>
      <c r="B527" s="33"/>
      <c r="K527" s="70"/>
      <c r="L527" s="68"/>
      <c r="M527" s="68"/>
      <c r="O527" s="53"/>
      <c r="P527" s="53"/>
      <c r="Q527" s="53"/>
      <c r="R527" s="53"/>
      <c r="S527" s="53"/>
      <c r="T527" s="53"/>
      <c r="U527" s="53"/>
      <c r="V527" s="53"/>
      <c r="W527" s="69"/>
      <c r="X527" s="69"/>
      <c r="Y527" s="69"/>
    </row>
    <row r="528" spans="1:25" x14ac:dyDescent="0.2">
      <c r="K528" s="14"/>
    </row>
    <row r="529" spans="11:11" x14ac:dyDescent="0.2">
      <c r="K529" s="14"/>
    </row>
  </sheetData>
  <autoFilter ref="A7:M517"/>
  <sortState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V497"/>
  <sheetViews>
    <sheetView tabSelected="1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2" t="s">
        <v>44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3">
        <v>45322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7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</row>
    <row r="8" spans="1:22" s="51" customFormat="1" x14ac:dyDescent="0.2">
      <c r="A8" s="51" t="s">
        <v>46</v>
      </c>
      <c r="B8" s="51" t="s">
        <v>100</v>
      </c>
      <c r="C8" s="51" t="s">
        <v>101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" si="0">SUM(G8:H8)</f>
        <v>0</v>
      </c>
      <c r="J8" s="56">
        <f t="shared" ref="J8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B9" s="51" t="s">
        <v>102</v>
      </c>
      <c r="C9" s="51" t="s">
        <v>103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:I11" si="2">SUM(G9:H9)</f>
        <v>0</v>
      </c>
      <c r="J9" s="56">
        <f t="shared" ref="J9:J11" si="3">E9-I9</f>
        <v>0</v>
      </c>
      <c r="K9" s="57" t="str">
        <f t="shared" ref="K9:K11" si="4">IF(E9=0,"NA",J9/E9)</f>
        <v>NA</v>
      </c>
      <c r="L9" s="57" t="str">
        <f t="shared" ref="L9:L11" si="5">IF(E9=0,"NA",(  ( F9 - (E9/$L$6)) / (E9/$L$6)))</f>
        <v>NA</v>
      </c>
      <c r="M9" s="57" t="str">
        <f t="shared" ref="M9:M11" si="6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55</v>
      </c>
      <c r="C10" s="51" t="s">
        <v>56</v>
      </c>
      <c r="D10" s="56">
        <v>58038.68</v>
      </c>
      <c r="E10" s="56">
        <v>58038.68</v>
      </c>
      <c r="F10" s="56">
        <v>7538.68</v>
      </c>
      <c r="G10" s="56">
        <v>7538.68</v>
      </c>
      <c r="H10" s="56">
        <v>0</v>
      </c>
      <c r="I10" s="56">
        <f t="shared" si="2"/>
        <v>7538.68</v>
      </c>
      <c r="J10" s="56">
        <f t="shared" si="3"/>
        <v>50500</v>
      </c>
      <c r="K10" s="57">
        <f t="shared" si="4"/>
        <v>0.8701093822257846</v>
      </c>
      <c r="L10" s="57">
        <f t="shared" si="5"/>
        <v>-0.8701093822257846</v>
      </c>
      <c r="M10" s="57">
        <f t="shared" si="6"/>
        <v>-0.77733036952991641</v>
      </c>
      <c r="R10" s="53"/>
      <c r="S10" s="53"/>
      <c r="T10" s="53"/>
      <c r="U10" s="53"/>
      <c r="V10" s="53"/>
    </row>
    <row r="11" spans="1:22" s="51" customFormat="1" x14ac:dyDescent="0.2">
      <c r="B11" s="51" t="s">
        <v>104</v>
      </c>
      <c r="C11" s="51" t="s">
        <v>105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f t="shared" si="2"/>
        <v>0</v>
      </c>
      <c r="J11" s="56">
        <f t="shared" si="3"/>
        <v>0</v>
      </c>
      <c r="K11" s="57" t="str">
        <f t="shared" si="4"/>
        <v>NA</v>
      </c>
      <c r="L11" s="57" t="str">
        <f t="shared" si="5"/>
        <v>NA</v>
      </c>
      <c r="M11" s="57" t="str">
        <f t="shared" si="6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106</v>
      </c>
      <c r="C12" s="51" t="s">
        <v>107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ref="I12:I39" si="7">SUM(G12:H12)</f>
        <v>0</v>
      </c>
      <c r="J12" s="56">
        <f t="shared" ref="J12:J39" si="8">E12-I12</f>
        <v>0</v>
      </c>
      <c r="K12" s="57" t="str">
        <f t="shared" ref="K12:K39" si="9">IF(E12=0,"NA",J12/E12)</f>
        <v>NA</v>
      </c>
      <c r="L12" s="57" t="str">
        <f t="shared" ref="L12:L39" si="10">IF(E12=0,"NA",(  ( F12 - (E12/$L$6)) / (E12/$L$6)))</f>
        <v>NA</v>
      </c>
      <c r="M12" s="57" t="str">
        <f t="shared" ref="M12:M39" si="11">IF(E12=0,"NA",(  ( G12 - ($M$6*(E12/12))) / ($M$6*(E12/12))))</f>
        <v>NA</v>
      </c>
      <c r="R12" s="53"/>
      <c r="S12" s="53"/>
      <c r="T12" s="53"/>
      <c r="U12" s="53"/>
      <c r="V12" s="53"/>
    </row>
    <row r="13" spans="1:22" s="51" customFormat="1" x14ac:dyDescent="0.2">
      <c r="B13" s="51" t="s">
        <v>57</v>
      </c>
      <c r="C13" s="51" t="s">
        <v>58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ref="I13:I29" si="12">SUM(G13:H13)</f>
        <v>0</v>
      </c>
      <c r="J13" s="56">
        <f t="shared" ref="J13:J29" si="13">E13-I13</f>
        <v>0</v>
      </c>
      <c r="K13" s="57" t="str">
        <f t="shared" ref="K13:K29" si="14">IF(E13=0,"NA",J13/E13)</f>
        <v>NA</v>
      </c>
      <c r="L13" s="57" t="str">
        <f t="shared" ref="L13:L29" si="15">IF(E13=0,"NA",(  ( F13 - (E13/$L$6)) / (E13/$L$6)))</f>
        <v>NA</v>
      </c>
      <c r="M13" s="57" t="str">
        <f t="shared" ref="M13:M29" si="16">IF(E13=0,"NA",(  ( G13 - ($M$6*(E13/12))) / ($M$6*(E13/12))))</f>
        <v>NA</v>
      </c>
      <c r="R13" s="53"/>
      <c r="S13" s="53"/>
      <c r="T13" s="53"/>
      <c r="U13" s="53"/>
      <c r="V13" s="53"/>
    </row>
    <row r="14" spans="1:22" s="51" customFormat="1" x14ac:dyDescent="0.2">
      <c r="B14" s="51" t="s">
        <v>108</v>
      </c>
      <c r="C14" s="51" t="s">
        <v>109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si="12"/>
        <v>0</v>
      </c>
      <c r="J14" s="56">
        <f t="shared" si="13"/>
        <v>0</v>
      </c>
      <c r="K14" s="57" t="str">
        <f t="shared" si="14"/>
        <v>NA</v>
      </c>
      <c r="L14" s="57" t="str">
        <f t="shared" si="15"/>
        <v>NA</v>
      </c>
      <c r="M14" s="57" t="str">
        <f t="shared" si="16"/>
        <v>NA</v>
      </c>
      <c r="R14" s="53"/>
      <c r="S14" s="53"/>
      <c r="T14" s="53"/>
      <c r="U14" s="53"/>
      <c r="V14" s="53"/>
    </row>
    <row r="15" spans="1:22" s="51" customFormat="1" x14ac:dyDescent="0.2">
      <c r="B15" s="51" t="s">
        <v>110</v>
      </c>
      <c r="C15" s="51" t="s">
        <v>111</v>
      </c>
      <c r="D15" s="56">
        <v>5650</v>
      </c>
      <c r="E15" s="56">
        <v>5650</v>
      </c>
      <c r="F15" s="56">
        <v>0</v>
      </c>
      <c r="G15" s="56">
        <v>0</v>
      </c>
      <c r="H15" s="56">
        <v>0</v>
      </c>
      <c r="I15" s="56">
        <f t="shared" si="12"/>
        <v>0</v>
      </c>
      <c r="J15" s="56">
        <f t="shared" si="13"/>
        <v>5650</v>
      </c>
      <c r="K15" s="57">
        <f t="shared" si="14"/>
        <v>1</v>
      </c>
      <c r="L15" s="57">
        <f t="shared" si="15"/>
        <v>-1</v>
      </c>
      <c r="M15" s="57">
        <f t="shared" si="16"/>
        <v>-1</v>
      </c>
      <c r="R15" s="53"/>
      <c r="S15" s="53"/>
      <c r="T15" s="53"/>
      <c r="U15" s="53"/>
      <c r="V15" s="53"/>
    </row>
    <row r="16" spans="1:22" s="51" customFormat="1" x14ac:dyDescent="0.2">
      <c r="B16" s="51" t="s">
        <v>59</v>
      </c>
      <c r="C16" s="51" t="s">
        <v>60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12"/>
        <v>0</v>
      </c>
      <c r="J16" s="56">
        <f t="shared" si="13"/>
        <v>0</v>
      </c>
      <c r="K16" s="57" t="str">
        <f t="shared" si="14"/>
        <v>NA</v>
      </c>
      <c r="L16" s="57" t="str">
        <f t="shared" si="15"/>
        <v>NA</v>
      </c>
      <c r="M16" s="57" t="str">
        <f t="shared" si="16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112</v>
      </c>
      <c r="C17" s="51" t="s">
        <v>113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12"/>
        <v>0</v>
      </c>
      <c r="J17" s="56">
        <f t="shared" si="13"/>
        <v>0</v>
      </c>
      <c r="K17" s="57" t="str">
        <f t="shared" si="14"/>
        <v>NA</v>
      </c>
      <c r="L17" s="57" t="str">
        <f t="shared" si="15"/>
        <v>NA</v>
      </c>
      <c r="M17" s="57" t="str">
        <f t="shared" si="16"/>
        <v>NA</v>
      </c>
      <c r="R17" s="53"/>
      <c r="S17" s="53"/>
      <c r="T17" s="53"/>
      <c r="U17" s="53"/>
      <c r="V17" s="53"/>
    </row>
    <row r="18" spans="1:22" s="51" customFormat="1" x14ac:dyDescent="0.2">
      <c r="B18" s="51" t="s">
        <v>114</v>
      </c>
      <c r="C18" s="51" t="s">
        <v>115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12"/>
        <v>0</v>
      </c>
      <c r="J18" s="56">
        <f t="shared" si="13"/>
        <v>0</v>
      </c>
      <c r="K18" s="57" t="str">
        <f t="shared" si="14"/>
        <v>NA</v>
      </c>
      <c r="L18" s="57" t="str">
        <f t="shared" si="15"/>
        <v>NA</v>
      </c>
      <c r="M18" s="57" t="str">
        <f t="shared" si="16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116</v>
      </c>
      <c r="C19" s="51" t="s">
        <v>117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12"/>
        <v>0</v>
      </c>
      <c r="J19" s="56">
        <f t="shared" si="13"/>
        <v>0</v>
      </c>
      <c r="K19" s="57" t="str">
        <f t="shared" si="14"/>
        <v>NA</v>
      </c>
      <c r="L19" s="57" t="str">
        <f t="shared" si="15"/>
        <v>NA</v>
      </c>
      <c r="M19" s="57" t="str">
        <f t="shared" si="16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61</v>
      </c>
      <c r="C20" s="51" t="s">
        <v>62</v>
      </c>
      <c r="D20" s="56">
        <v>1800</v>
      </c>
      <c r="E20" s="56">
        <v>16800</v>
      </c>
      <c r="F20" s="56">
        <v>0</v>
      </c>
      <c r="G20" s="56">
        <v>0</v>
      </c>
      <c r="H20" s="56">
        <v>0</v>
      </c>
      <c r="I20" s="56">
        <f t="shared" si="12"/>
        <v>0</v>
      </c>
      <c r="J20" s="56">
        <f t="shared" si="13"/>
        <v>16800</v>
      </c>
      <c r="K20" s="57">
        <f t="shared" si="14"/>
        <v>1</v>
      </c>
      <c r="L20" s="57">
        <f t="shared" si="15"/>
        <v>-1</v>
      </c>
      <c r="M20" s="57">
        <f t="shared" si="16"/>
        <v>-1</v>
      </c>
      <c r="R20" s="53"/>
      <c r="S20" s="53"/>
      <c r="T20" s="53"/>
      <c r="U20" s="53"/>
      <c r="V20" s="53"/>
    </row>
    <row r="21" spans="1:22" s="51" customFormat="1" x14ac:dyDescent="0.2">
      <c r="B21" s="51" t="s">
        <v>118</v>
      </c>
      <c r="C21" s="51" t="s">
        <v>119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si="12"/>
        <v>0</v>
      </c>
      <c r="J21" s="56">
        <f t="shared" si="13"/>
        <v>0</v>
      </c>
      <c r="K21" s="57" t="str">
        <f t="shared" si="14"/>
        <v>NA</v>
      </c>
      <c r="L21" s="57" t="str">
        <f t="shared" si="15"/>
        <v>NA</v>
      </c>
      <c r="M21" s="57" t="str">
        <f t="shared" si="16"/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69</v>
      </c>
      <c r="C22" s="51" t="s">
        <v>70</v>
      </c>
      <c r="D22" s="56">
        <v>10333167.550000001</v>
      </c>
      <c r="E22" s="56">
        <v>10323688.58</v>
      </c>
      <c r="F22" s="56">
        <v>3983947.25</v>
      </c>
      <c r="G22" s="56">
        <v>18848175.509999998</v>
      </c>
      <c r="H22" s="56">
        <v>0</v>
      </c>
      <c r="I22" s="56">
        <f t="shared" si="12"/>
        <v>18848175.509999998</v>
      </c>
      <c r="J22" s="56">
        <f t="shared" si="13"/>
        <v>-8524486.9299999978</v>
      </c>
      <c r="K22" s="57">
        <f t="shared" si="14"/>
        <v>-0.82572104572336857</v>
      </c>
      <c r="L22" s="57">
        <f t="shared" si="15"/>
        <v>-0.61409652963398476</v>
      </c>
      <c r="M22" s="57">
        <f t="shared" si="16"/>
        <v>2.1298075069543461</v>
      </c>
      <c r="R22" s="53"/>
      <c r="S22" s="53"/>
      <c r="T22" s="53"/>
      <c r="U22" s="53"/>
      <c r="V22" s="53"/>
    </row>
    <row r="23" spans="1:22" s="51" customFormat="1" x14ac:dyDescent="0.2">
      <c r="B23" s="51" t="s">
        <v>120</v>
      </c>
      <c r="C23" s="51" t="s">
        <v>121</v>
      </c>
      <c r="D23" s="56">
        <v>412268</v>
      </c>
      <c r="E23" s="56">
        <v>412268</v>
      </c>
      <c r="F23" s="56">
        <v>73754.890000000014</v>
      </c>
      <c r="G23" s="56">
        <v>261961.33000000007</v>
      </c>
      <c r="H23" s="56">
        <v>0</v>
      </c>
      <c r="I23" s="56">
        <f t="shared" si="12"/>
        <v>261961.33000000007</v>
      </c>
      <c r="J23" s="56">
        <f t="shared" si="13"/>
        <v>150306.66999999993</v>
      </c>
      <c r="K23" s="57">
        <f t="shared" si="14"/>
        <v>0.36458485742284125</v>
      </c>
      <c r="L23" s="57">
        <f t="shared" si="15"/>
        <v>-0.82109964877215791</v>
      </c>
      <c r="M23" s="57">
        <f t="shared" si="16"/>
        <v>8.9283101560843584E-2</v>
      </c>
      <c r="R23" s="53"/>
      <c r="S23" s="53"/>
      <c r="T23" s="53"/>
      <c r="U23" s="53"/>
      <c r="V23" s="53"/>
    </row>
    <row r="24" spans="1:22" s="51" customFormat="1" x14ac:dyDescent="0.2">
      <c r="A24" s="63" t="s">
        <v>73</v>
      </c>
      <c r="B24" s="63"/>
      <c r="C24" s="63"/>
      <c r="D24" s="64">
        <v>10810924.23</v>
      </c>
      <c r="E24" s="64">
        <v>10816445.26</v>
      </c>
      <c r="F24" s="64">
        <v>4065240.8200000003</v>
      </c>
      <c r="G24" s="64">
        <v>19117675.519999996</v>
      </c>
      <c r="H24" s="64">
        <v>0</v>
      </c>
      <c r="I24" s="64">
        <f t="shared" si="12"/>
        <v>19117675.519999996</v>
      </c>
      <c r="J24" s="64">
        <f t="shared" si="13"/>
        <v>-8301230.2599999961</v>
      </c>
      <c r="K24" s="65">
        <f t="shared" si="14"/>
        <v>-0.76746380723605645</v>
      </c>
      <c r="L24" s="65">
        <f t="shared" si="15"/>
        <v>-0.62416110632634958</v>
      </c>
      <c r="M24" s="65">
        <f t="shared" si="16"/>
        <v>2.0299379552618109</v>
      </c>
      <c r="R24" s="53"/>
      <c r="S24" s="53"/>
      <c r="T24" s="53"/>
      <c r="U24" s="53"/>
      <c r="V24" s="53"/>
    </row>
    <row r="25" spans="1:22" s="51" customFormat="1" x14ac:dyDescent="0.2">
      <c r="A25" s="51" t="s">
        <v>22</v>
      </c>
      <c r="B25" s="51" t="s">
        <v>23</v>
      </c>
      <c r="C25" s="51" t="s">
        <v>24</v>
      </c>
      <c r="D25" s="56">
        <v>0</v>
      </c>
      <c r="E25" s="56">
        <v>0</v>
      </c>
      <c r="F25" s="56">
        <v>0</v>
      </c>
      <c r="G25" s="56">
        <v>8041.46</v>
      </c>
      <c r="H25" s="56">
        <v>0</v>
      </c>
      <c r="I25" s="56">
        <f t="shared" si="12"/>
        <v>8041.46</v>
      </c>
      <c r="J25" s="56">
        <f t="shared" si="13"/>
        <v>-8041.46</v>
      </c>
      <c r="K25" s="57" t="str">
        <f t="shared" si="14"/>
        <v>NA</v>
      </c>
      <c r="L25" s="57" t="str">
        <f t="shared" si="15"/>
        <v>NA</v>
      </c>
      <c r="M25" s="57" t="str">
        <f t="shared" si="16"/>
        <v>NA</v>
      </c>
      <c r="R25" s="53"/>
      <c r="S25" s="53"/>
      <c r="T25" s="53"/>
      <c r="U25" s="53"/>
      <c r="V25" s="53"/>
    </row>
    <row r="26" spans="1:22" s="51" customFormat="1" x14ac:dyDescent="0.2">
      <c r="A26" s="63" t="s">
        <v>25</v>
      </c>
      <c r="B26" s="63"/>
      <c r="C26" s="63"/>
      <c r="D26" s="64">
        <v>0</v>
      </c>
      <c r="E26" s="64">
        <v>0</v>
      </c>
      <c r="F26" s="64">
        <v>0</v>
      </c>
      <c r="G26" s="64">
        <v>8041.46</v>
      </c>
      <c r="H26" s="64">
        <v>0</v>
      </c>
      <c r="I26" s="64">
        <f t="shared" si="12"/>
        <v>8041.46</v>
      </c>
      <c r="J26" s="64">
        <f t="shared" si="13"/>
        <v>-8041.46</v>
      </c>
      <c r="K26" s="65" t="str">
        <f t="shared" si="14"/>
        <v>NA</v>
      </c>
      <c r="L26" s="65" t="str">
        <f t="shared" si="15"/>
        <v>NA</v>
      </c>
      <c r="M26" s="65" t="str">
        <f t="shared" si="16"/>
        <v>NA</v>
      </c>
      <c r="R26" s="53"/>
      <c r="S26" s="53"/>
      <c r="T26" s="53"/>
      <c r="U26" s="53"/>
      <c r="V26" s="53"/>
    </row>
    <row r="27" spans="1:22" s="51" customFormat="1" x14ac:dyDescent="0.2">
      <c r="A27" s="51" t="s">
        <v>74</v>
      </c>
      <c r="B27" s="51" t="s">
        <v>122</v>
      </c>
      <c r="C27" s="51" t="s">
        <v>123</v>
      </c>
      <c r="D27" s="56">
        <v>13374640</v>
      </c>
      <c r="E27" s="56">
        <v>13494640</v>
      </c>
      <c r="F27" s="56">
        <v>1450205.23</v>
      </c>
      <c r="G27" s="56">
        <v>9002297.8000000007</v>
      </c>
      <c r="H27" s="56">
        <v>0</v>
      </c>
      <c r="I27" s="56">
        <f t="shared" si="12"/>
        <v>9002297.8000000007</v>
      </c>
      <c r="J27" s="56">
        <f t="shared" si="13"/>
        <v>4492342.1999999993</v>
      </c>
      <c r="K27" s="57">
        <f t="shared" si="14"/>
        <v>0.33289826182839999</v>
      </c>
      <c r="L27" s="57">
        <f t="shared" si="15"/>
        <v>-0.89253472267507694</v>
      </c>
      <c r="M27" s="57">
        <f t="shared" si="16"/>
        <v>0.14360297972274297</v>
      </c>
      <c r="R27" s="53"/>
      <c r="S27" s="53"/>
      <c r="T27" s="53"/>
      <c r="U27" s="53"/>
      <c r="V27" s="53"/>
    </row>
    <row r="28" spans="1:22" s="51" customFormat="1" x14ac:dyDescent="0.2">
      <c r="B28" s="51" t="s">
        <v>85</v>
      </c>
      <c r="C28" s="51" t="s">
        <v>86</v>
      </c>
      <c r="D28" s="56">
        <v>1648756</v>
      </c>
      <c r="E28" s="56">
        <v>9136117</v>
      </c>
      <c r="F28" s="56">
        <v>0</v>
      </c>
      <c r="G28" s="56">
        <v>1195440.8499999999</v>
      </c>
      <c r="H28" s="56">
        <v>0</v>
      </c>
      <c r="I28" s="56">
        <f t="shared" si="12"/>
        <v>1195440.8499999999</v>
      </c>
      <c r="J28" s="56">
        <f t="shared" si="13"/>
        <v>7940676.1500000004</v>
      </c>
      <c r="K28" s="57">
        <f t="shared" si="14"/>
        <v>0.86915219562096246</v>
      </c>
      <c r="L28" s="57">
        <f t="shared" si="15"/>
        <v>-1</v>
      </c>
      <c r="M28" s="57">
        <f t="shared" si="16"/>
        <v>-0.77568947820736422</v>
      </c>
      <c r="R28" s="53"/>
      <c r="S28" s="53"/>
      <c r="T28" s="53"/>
      <c r="U28" s="53"/>
      <c r="V28" s="53"/>
    </row>
    <row r="29" spans="1:22" s="51" customFormat="1" x14ac:dyDescent="0.2">
      <c r="B29" s="51" t="s">
        <v>91</v>
      </c>
      <c r="C29" s="51" t="s">
        <v>92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12"/>
        <v>0</v>
      </c>
      <c r="J29" s="56">
        <f t="shared" si="13"/>
        <v>0</v>
      </c>
      <c r="K29" s="57" t="str">
        <f t="shared" si="14"/>
        <v>NA</v>
      </c>
      <c r="L29" s="57" t="str">
        <f t="shared" si="15"/>
        <v>NA</v>
      </c>
      <c r="M29" s="57" t="str">
        <f t="shared" si="16"/>
        <v>NA</v>
      </c>
      <c r="R29" s="53"/>
      <c r="S29" s="53"/>
      <c r="T29" s="53"/>
      <c r="U29" s="53"/>
      <c r="V29" s="53"/>
    </row>
    <row r="30" spans="1:22" s="51" customFormat="1" x14ac:dyDescent="0.2">
      <c r="A30" s="63" t="s">
        <v>93</v>
      </c>
      <c r="B30" s="63"/>
      <c r="C30" s="63"/>
      <c r="D30" s="64">
        <v>15023396</v>
      </c>
      <c r="E30" s="64">
        <v>22630757</v>
      </c>
      <c r="F30" s="64">
        <v>1450205.23</v>
      </c>
      <c r="G30" s="64">
        <v>10197738.65</v>
      </c>
      <c r="H30" s="64">
        <v>0</v>
      </c>
      <c r="I30" s="64">
        <f t="shared" si="7"/>
        <v>10197738.65</v>
      </c>
      <c r="J30" s="64">
        <f t="shared" si="8"/>
        <v>12433018.35</v>
      </c>
      <c r="K30" s="65">
        <f t="shared" si="9"/>
        <v>0.54938588002160071</v>
      </c>
      <c r="L30" s="65">
        <f t="shared" si="10"/>
        <v>-0.93591883691738631</v>
      </c>
      <c r="M30" s="65">
        <f t="shared" si="11"/>
        <v>-0.22751865146560124</v>
      </c>
      <c r="R30" s="53"/>
      <c r="S30" s="53"/>
      <c r="T30" s="53"/>
      <c r="U30" s="53"/>
      <c r="V30" s="53"/>
    </row>
    <row r="31" spans="1:22" s="51" customFormat="1" x14ac:dyDescent="0.2">
      <c r="A31" s="51" t="s">
        <v>124</v>
      </c>
      <c r="B31" s="51" t="s">
        <v>125</v>
      </c>
      <c r="C31" s="51" t="s">
        <v>126</v>
      </c>
      <c r="D31" s="56">
        <v>0</v>
      </c>
      <c r="E31" s="56">
        <v>0</v>
      </c>
      <c r="F31" s="56">
        <v>0</v>
      </c>
      <c r="G31" s="56">
        <v>0</v>
      </c>
      <c r="H31" s="56">
        <v>0</v>
      </c>
      <c r="I31" s="56">
        <f t="shared" si="7"/>
        <v>0</v>
      </c>
      <c r="J31" s="56">
        <f t="shared" si="8"/>
        <v>0</v>
      </c>
      <c r="K31" s="57" t="str">
        <f t="shared" si="9"/>
        <v>NA</v>
      </c>
      <c r="L31" s="57" t="str">
        <f t="shared" si="10"/>
        <v>NA</v>
      </c>
      <c r="M31" s="57" t="str">
        <f t="shared" si="11"/>
        <v>NA</v>
      </c>
      <c r="R31" s="53"/>
      <c r="S31" s="53"/>
      <c r="T31" s="53"/>
      <c r="U31" s="53"/>
      <c r="V31" s="53"/>
    </row>
    <row r="32" spans="1:22" s="51" customFormat="1" x14ac:dyDescent="0.2">
      <c r="B32" s="51" t="s">
        <v>127</v>
      </c>
      <c r="C32" s="51" t="s">
        <v>128</v>
      </c>
      <c r="D32" s="56">
        <v>78195418.379999995</v>
      </c>
      <c r="E32" s="56">
        <v>104719534.14</v>
      </c>
      <c r="F32" s="56">
        <v>0</v>
      </c>
      <c r="G32" s="56">
        <v>44592149.189999998</v>
      </c>
      <c r="H32" s="56">
        <v>0</v>
      </c>
      <c r="I32" s="56">
        <f t="shared" si="7"/>
        <v>44592149.189999998</v>
      </c>
      <c r="J32" s="56">
        <f t="shared" si="8"/>
        <v>60127384.950000003</v>
      </c>
      <c r="K32" s="57">
        <f t="shared" si="9"/>
        <v>0.57417544342410309</v>
      </c>
      <c r="L32" s="57">
        <f t="shared" si="10"/>
        <v>-1</v>
      </c>
      <c r="M32" s="57">
        <f t="shared" si="11"/>
        <v>-0.27001504586989111</v>
      </c>
      <c r="R32" s="53"/>
      <c r="S32" s="53"/>
      <c r="T32" s="53"/>
      <c r="U32" s="53"/>
      <c r="V32" s="53"/>
    </row>
    <row r="33" spans="1:22" s="51" customFormat="1" x14ac:dyDescent="0.2">
      <c r="B33" s="51" t="s">
        <v>129</v>
      </c>
      <c r="C33" s="51" t="s">
        <v>130</v>
      </c>
      <c r="D33" s="56">
        <v>2828756.77</v>
      </c>
      <c r="E33" s="56">
        <v>2911499.9699999997</v>
      </c>
      <c r="F33" s="56">
        <v>134073.82</v>
      </c>
      <c r="G33" s="56">
        <v>1100002.47</v>
      </c>
      <c r="H33" s="56">
        <v>0</v>
      </c>
      <c r="I33" s="56">
        <f t="shared" si="7"/>
        <v>1100002.47</v>
      </c>
      <c r="J33" s="56">
        <f t="shared" si="8"/>
        <v>1811497.4999999998</v>
      </c>
      <c r="K33" s="57">
        <f t="shared" si="9"/>
        <v>0.62218702341254017</v>
      </c>
      <c r="L33" s="57">
        <f t="shared" si="10"/>
        <v>-0.95395025884200857</v>
      </c>
      <c r="M33" s="57">
        <f t="shared" si="11"/>
        <v>-0.35232061156435446</v>
      </c>
      <c r="R33" s="53"/>
      <c r="S33" s="53"/>
      <c r="T33" s="53"/>
      <c r="U33" s="53"/>
      <c r="V33" s="53"/>
    </row>
    <row r="34" spans="1:22" s="51" customFormat="1" x14ac:dyDescent="0.2">
      <c r="B34" s="51" t="s">
        <v>131</v>
      </c>
      <c r="C34" s="51" t="s">
        <v>132</v>
      </c>
      <c r="D34" s="56">
        <v>351475415</v>
      </c>
      <c r="E34" s="56">
        <v>543294530.86000001</v>
      </c>
      <c r="F34" s="56">
        <v>0</v>
      </c>
      <c r="G34" s="56">
        <v>82058050.620000005</v>
      </c>
      <c r="H34" s="56">
        <v>0</v>
      </c>
      <c r="I34" s="56">
        <f t="shared" si="7"/>
        <v>82058050.620000005</v>
      </c>
      <c r="J34" s="56">
        <f t="shared" si="8"/>
        <v>461236480.24000001</v>
      </c>
      <c r="K34" s="57">
        <f t="shared" si="9"/>
        <v>0.84896212650970837</v>
      </c>
      <c r="L34" s="57">
        <f t="shared" si="10"/>
        <v>-1</v>
      </c>
      <c r="M34" s="57">
        <f t="shared" si="11"/>
        <v>-0.74107793115950016</v>
      </c>
      <c r="R34" s="53"/>
      <c r="S34" s="53"/>
      <c r="T34" s="53"/>
      <c r="U34" s="53"/>
      <c r="V34" s="53"/>
    </row>
    <row r="35" spans="1:22" s="51" customFormat="1" x14ac:dyDescent="0.2">
      <c r="B35" s="51" t="s">
        <v>133</v>
      </c>
      <c r="C35" s="51" t="s">
        <v>134</v>
      </c>
      <c r="D35" s="56">
        <v>332967.62</v>
      </c>
      <c r="E35" s="56">
        <v>1107150.6200000001</v>
      </c>
      <c r="F35" s="56">
        <v>0</v>
      </c>
      <c r="G35" s="56">
        <v>0</v>
      </c>
      <c r="H35" s="56">
        <v>0</v>
      </c>
      <c r="I35" s="56">
        <f t="shared" si="7"/>
        <v>0</v>
      </c>
      <c r="J35" s="56">
        <f t="shared" si="8"/>
        <v>1107150.6200000001</v>
      </c>
      <c r="K35" s="57">
        <f t="shared" si="9"/>
        <v>1</v>
      </c>
      <c r="L35" s="57">
        <f t="shared" si="10"/>
        <v>-1</v>
      </c>
      <c r="M35" s="57">
        <f t="shared" si="11"/>
        <v>-1</v>
      </c>
      <c r="R35" s="53"/>
      <c r="S35" s="53"/>
      <c r="T35" s="53"/>
      <c r="U35" s="53"/>
      <c r="V35" s="53"/>
    </row>
    <row r="36" spans="1:22" s="51" customFormat="1" x14ac:dyDescent="0.2">
      <c r="A36" s="63" t="s">
        <v>135</v>
      </c>
      <c r="B36" s="63"/>
      <c r="C36" s="63"/>
      <c r="D36" s="64">
        <v>432832557.76999998</v>
      </c>
      <c r="E36" s="64">
        <v>652032715.59000003</v>
      </c>
      <c r="F36" s="64">
        <v>134073.82</v>
      </c>
      <c r="G36" s="64">
        <v>127750202.28</v>
      </c>
      <c r="H36" s="64">
        <v>0</v>
      </c>
      <c r="I36" s="64">
        <f t="shared" si="7"/>
        <v>127750202.28</v>
      </c>
      <c r="J36" s="64">
        <f t="shared" si="8"/>
        <v>524282513.31000006</v>
      </c>
      <c r="K36" s="65">
        <f t="shared" si="9"/>
        <v>0.80407393797042281</v>
      </c>
      <c r="L36" s="65">
        <f t="shared" si="10"/>
        <v>-0.99979437562442131</v>
      </c>
      <c r="M36" s="65">
        <f t="shared" si="11"/>
        <v>-0.66412675080643913</v>
      </c>
      <c r="R36" s="53"/>
      <c r="S36" s="53"/>
      <c r="T36" s="53"/>
      <c r="U36" s="53"/>
      <c r="V36" s="53"/>
    </row>
    <row r="37" spans="1:22" s="51" customFormat="1" x14ac:dyDescent="0.2">
      <c r="A37" s="51" t="s">
        <v>26</v>
      </c>
      <c r="B37" s="51" t="s">
        <v>27</v>
      </c>
      <c r="C37" s="51" t="s">
        <v>28</v>
      </c>
      <c r="D37" s="56">
        <v>4998766</v>
      </c>
      <c r="E37" s="56">
        <v>5498766</v>
      </c>
      <c r="F37" s="56">
        <v>73754.89</v>
      </c>
      <c r="G37" s="56">
        <v>1761961.33</v>
      </c>
      <c r="H37" s="56">
        <v>0</v>
      </c>
      <c r="I37" s="56">
        <f t="shared" si="7"/>
        <v>1761961.33</v>
      </c>
      <c r="J37" s="56">
        <f t="shared" si="8"/>
        <v>3736804.67</v>
      </c>
      <c r="K37" s="57">
        <f t="shared" si="9"/>
        <v>0.6795715020424582</v>
      </c>
      <c r="L37" s="57">
        <f t="shared" si="10"/>
        <v>-0.98658701061292664</v>
      </c>
      <c r="M37" s="57">
        <f t="shared" si="11"/>
        <v>-0.45069400350135697</v>
      </c>
      <c r="R37" s="53"/>
      <c r="S37" s="53"/>
      <c r="T37" s="53"/>
      <c r="U37" s="53"/>
      <c r="V37" s="53"/>
    </row>
    <row r="38" spans="1:22" s="51" customFormat="1" x14ac:dyDescent="0.2">
      <c r="B38" s="51" t="s">
        <v>96</v>
      </c>
      <c r="C38" s="51" t="s">
        <v>97</v>
      </c>
      <c r="D38" s="56">
        <v>0</v>
      </c>
      <c r="E38" s="56">
        <v>0</v>
      </c>
      <c r="F38" s="56">
        <v>0</v>
      </c>
      <c r="G38" s="56">
        <v>0</v>
      </c>
      <c r="H38" s="56">
        <v>0</v>
      </c>
      <c r="I38" s="56">
        <f t="shared" si="7"/>
        <v>0</v>
      </c>
      <c r="J38" s="56">
        <f t="shared" si="8"/>
        <v>0</v>
      </c>
      <c r="K38" s="57" t="str">
        <f t="shared" si="9"/>
        <v>NA</v>
      </c>
      <c r="L38" s="57" t="str">
        <f t="shared" si="10"/>
        <v>NA</v>
      </c>
      <c r="M38" s="57" t="str">
        <f t="shared" si="11"/>
        <v>NA</v>
      </c>
      <c r="R38" s="53"/>
      <c r="S38" s="53"/>
      <c r="T38" s="53"/>
      <c r="U38" s="53"/>
      <c r="V38" s="53"/>
    </row>
    <row r="39" spans="1:22" s="51" customFormat="1" x14ac:dyDescent="0.2">
      <c r="A39" s="63" t="s">
        <v>29</v>
      </c>
      <c r="B39" s="63"/>
      <c r="C39" s="63"/>
      <c r="D39" s="64">
        <v>4998766</v>
      </c>
      <c r="E39" s="64">
        <v>5498766</v>
      </c>
      <c r="F39" s="64">
        <v>73754.89</v>
      </c>
      <c r="G39" s="64">
        <v>1761961.33</v>
      </c>
      <c r="H39" s="64">
        <v>0</v>
      </c>
      <c r="I39" s="64">
        <f t="shared" si="7"/>
        <v>1761961.33</v>
      </c>
      <c r="J39" s="64">
        <f t="shared" si="8"/>
        <v>3736804.67</v>
      </c>
      <c r="K39" s="65">
        <f t="shared" si="9"/>
        <v>0.6795715020424582</v>
      </c>
      <c r="L39" s="65">
        <f t="shared" si="10"/>
        <v>-0.98658701061292664</v>
      </c>
      <c r="M39" s="65">
        <f t="shared" si="11"/>
        <v>-0.45069400350135697</v>
      </c>
      <c r="R39" s="53"/>
      <c r="S39" s="53"/>
      <c r="T39" s="53"/>
      <c r="U39" s="53"/>
      <c r="V39" s="53"/>
    </row>
    <row r="40" spans="1:22" s="13" customFormat="1" ht="15.75" x14ac:dyDescent="0.25">
      <c r="A40" s="23"/>
      <c r="B40" s="31"/>
      <c r="C40" s="23"/>
      <c r="D40" s="18"/>
      <c r="E40" s="18"/>
      <c r="F40" s="18"/>
      <c r="G40" s="18"/>
      <c r="H40" s="18"/>
      <c r="I40" s="18"/>
      <c r="J40" s="18"/>
      <c r="K40" s="37"/>
      <c r="L40" s="37"/>
      <c r="M40" s="37"/>
      <c r="N40" s="17"/>
    </row>
    <row r="41" spans="1:22" customFormat="1" ht="15.75" x14ac:dyDescent="0.25">
      <c r="A41" s="25" t="s">
        <v>12</v>
      </c>
      <c r="B41" s="32"/>
      <c r="C41" s="25"/>
      <c r="D41" s="6">
        <f>+D24+D26+D30+D36+D39</f>
        <v>463665644</v>
      </c>
      <c r="E41" s="6">
        <f t="shared" ref="E41:J41" si="17">+E24+E26+E30+E36+E39</f>
        <v>690978683.85000002</v>
      </c>
      <c r="F41" s="6">
        <f t="shared" si="17"/>
        <v>5723274.7600000007</v>
      </c>
      <c r="G41" s="6">
        <f t="shared" si="17"/>
        <v>158835619.24000001</v>
      </c>
      <c r="H41" s="6">
        <f t="shared" si="17"/>
        <v>0</v>
      </c>
      <c r="I41" s="6">
        <f t="shared" si="17"/>
        <v>158835619.24000001</v>
      </c>
      <c r="J41" s="6">
        <f t="shared" si="17"/>
        <v>532143064.61000007</v>
      </c>
      <c r="K41" s="38">
        <f t="shared" ref="K41" si="18">IF(E41=0,"NA",J41/E41)</f>
        <v>0.77012949465387481</v>
      </c>
      <c r="L41" s="38">
        <f t="shared" ref="L41" si="19">IF(E41=0,"NA",(  ( F41 - (E41/$L$6)) / (E41/$L$6)))</f>
        <v>-0.99171714715118131</v>
      </c>
      <c r="M41" s="38">
        <f t="shared" ref="M41" si="20">IF(E41=0,"NA",(  ( G41 - ($M$6*(E41/12))) / ($M$6*(E41/12))))</f>
        <v>-0.60593627654949955</v>
      </c>
      <c r="N41" s="13"/>
      <c r="O41" s="17"/>
      <c r="P41" s="17"/>
      <c r="Q41" s="17"/>
      <c r="R41" s="17"/>
      <c r="S41" s="17"/>
      <c r="T41" s="17"/>
      <c r="U41" s="17"/>
      <c r="V41" s="17"/>
    </row>
    <row r="42" spans="1:22" x14ac:dyDescent="0.2">
      <c r="A42" s="21"/>
      <c r="B42" s="34"/>
      <c r="C42" s="21"/>
      <c r="D42" s="5"/>
      <c r="E42" s="5"/>
      <c r="F42" s="5"/>
      <c r="G42" s="5"/>
      <c r="H42" s="5"/>
      <c r="I42" s="5"/>
      <c r="J42" s="5"/>
      <c r="K42" s="40"/>
      <c r="L42" s="40"/>
      <c r="M42" s="40"/>
      <c r="N42"/>
    </row>
    <row r="43" spans="1:22" s="51" customFormat="1" x14ac:dyDescent="0.2">
      <c r="A43" s="51" t="s">
        <v>194</v>
      </c>
      <c r="B43" s="51" t="s">
        <v>195</v>
      </c>
      <c r="C43" s="51" t="s">
        <v>196</v>
      </c>
      <c r="D43" s="56">
        <v>15983462.780000001</v>
      </c>
      <c r="E43" s="56">
        <v>23841655.420000002</v>
      </c>
      <c r="F43" s="56">
        <v>1508530.5299999993</v>
      </c>
      <c r="G43" s="56">
        <v>7331386.9399999967</v>
      </c>
      <c r="H43" s="56">
        <v>149.32</v>
      </c>
      <c r="I43" s="56">
        <f t="shared" ref="I43" si="21">SUM(G43:H43)</f>
        <v>7331536.259999997</v>
      </c>
      <c r="J43" s="56">
        <f t="shared" ref="J43" si="22">E43-I43</f>
        <v>16510119.160000004</v>
      </c>
      <c r="K43" s="57">
        <f t="shared" ref="K43" si="23">IF(E43=0,"NA",J43/E43)</f>
        <v>0.69249046969071593</v>
      </c>
      <c r="L43" s="57">
        <f t="shared" ref="L43" si="24">IF(E43=0,"NA",(  ( F43 - (E43/$L$6)) / (E43/$L$6)))</f>
        <v>-0.93672710625896627</v>
      </c>
      <c r="M43" s="57">
        <f t="shared" ref="M43" si="25">IF(E43=0,"NA",(  ( G43 - ($M$6*(E43/12))) / ($M$6*(E43/12))))</f>
        <v>-0.47285154173481247</v>
      </c>
      <c r="R43" s="53"/>
      <c r="S43" s="53"/>
      <c r="T43" s="53"/>
      <c r="U43" s="53"/>
      <c r="V43" s="53"/>
    </row>
    <row r="44" spans="1:22" s="51" customFormat="1" x14ac:dyDescent="0.2">
      <c r="B44" s="51" t="s">
        <v>502</v>
      </c>
      <c r="C44" s="51" t="s">
        <v>503</v>
      </c>
      <c r="D44" s="56">
        <v>0</v>
      </c>
      <c r="E44" s="56">
        <v>0</v>
      </c>
      <c r="F44" s="56">
        <v>0</v>
      </c>
      <c r="G44" s="56">
        <v>0</v>
      </c>
      <c r="H44" s="56">
        <v>0</v>
      </c>
      <c r="I44" s="56">
        <f t="shared" ref="I44:I73" si="26">SUM(G44:H44)</f>
        <v>0</v>
      </c>
      <c r="J44" s="56">
        <f t="shared" ref="J44:J73" si="27">E44-I44</f>
        <v>0</v>
      </c>
      <c r="K44" s="57" t="str">
        <f t="shared" ref="K44:K73" si="28">IF(E44=0,"NA",J44/E44)</f>
        <v>NA</v>
      </c>
      <c r="L44" s="57" t="str">
        <f t="shared" ref="L44:L73" si="29">IF(E44=0,"NA",(  ( F44 - (E44/$L$6)) / (E44/$L$6)))</f>
        <v>NA</v>
      </c>
      <c r="M44" s="57" t="str">
        <f t="shared" ref="M44:M73" si="30">IF(E44=0,"NA",(  ( G44 - ($M$6*(E44/12))) / ($M$6*(E44/12))))</f>
        <v>NA</v>
      </c>
      <c r="R44" s="53"/>
      <c r="S44" s="53"/>
      <c r="T44" s="53"/>
      <c r="U44" s="53"/>
      <c r="V44" s="53"/>
    </row>
    <row r="45" spans="1:22" s="51" customFormat="1" x14ac:dyDescent="0.2">
      <c r="B45" s="51" t="s">
        <v>197</v>
      </c>
      <c r="C45" s="51" t="s">
        <v>198</v>
      </c>
      <c r="D45" s="56">
        <v>76000</v>
      </c>
      <c r="E45" s="56">
        <v>25455.75</v>
      </c>
      <c r="F45" s="56">
        <v>126155.64</v>
      </c>
      <c r="G45" s="56">
        <v>149580.14000000001</v>
      </c>
      <c r="H45" s="56">
        <v>0</v>
      </c>
      <c r="I45" s="56">
        <f t="shared" si="26"/>
        <v>149580.14000000001</v>
      </c>
      <c r="J45" s="56">
        <f t="shared" si="27"/>
        <v>-124124.39000000001</v>
      </c>
      <c r="K45" s="57">
        <f t="shared" si="28"/>
        <v>-4.8760845781404996</v>
      </c>
      <c r="L45" s="57">
        <f t="shared" si="29"/>
        <v>3.955879909254294</v>
      </c>
      <c r="M45" s="57">
        <f t="shared" si="30"/>
        <v>9.0732878482408559</v>
      </c>
      <c r="R45" s="53"/>
      <c r="S45" s="53"/>
      <c r="T45" s="53"/>
      <c r="U45" s="53"/>
      <c r="V45" s="53"/>
    </row>
    <row r="46" spans="1:22" s="51" customFormat="1" x14ac:dyDescent="0.2">
      <c r="B46" s="51" t="s">
        <v>199</v>
      </c>
      <c r="C46" s="51" t="s">
        <v>198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26"/>
        <v>0</v>
      </c>
      <c r="J46" s="56">
        <f t="shared" si="27"/>
        <v>0</v>
      </c>
      <c r="K46" s="57" t="str">
        <f t="shared" si="28"/>
        <v>NA</v>
      </c>
      <c r="L46" s="57" t="str">
        <f t="shared" si="29"/>
        <v>NA</v>
      </c>
      <c r="M46" s="57" t="str">
        <f t="shared" si="30"/>
        <v>NA</v>
      </c>
      <c r="R46" s="53"/>
      <c r="S46" s="53"/>
      <c r="T46" s="53"/>
      <c r="U46" s="53"/>
      <c r="V46" s="53"/>
    </row>
    <row r="47" spans="1:22" s="51" customFormat="1" x14ac:dyDescent="0.2">
      <c r="B47" s="51" t="s">
        <v>200</v>
      </c>
      <c r="C47" s="51" t="s">
        <v>201</v>
      </c>
      <c r="D47" s="56">
        <v>0</v>
      </c>
      <c r="E47" s="56">
        <v>46705</v>
      </c>
      <c r="F47" s="56">
        <v>0</v>
      </c>
      <c r="G47" s="56">
        <v>0</v>
      </c>
      <c r="H47" s="56">
        <v>0</v>
      </c>
      <c r="I47" s="56">
        <f t="shared" si="26"/>
        <v>0</v>
      </c>
      <c r="J47" s="56">
        <f t="shared" si="27"/>
        <v>46705</v>
      </c>
      <c r="K47" s="57">
        <f t="shared" si="28"/>
        <v>1</v>
      </c>
      <c r="L47" s="57">
        <f t="shared" si="29"/>
        <v>-1</v>
      </c>
      <c r="M47" s="57">
        <f t="shared" si="30"/>
        <v>-1</v>
      </c>
      <c r="R47" s="53"/>
      <c r="S47" s="53"/>
      <c r="T47" s="53"/>
      <c r="U47" s="53"/>
      <c r="V47" s="53"/>
    </row>
    <row r="48" spans="1:22" s="51" customFormat="1" x14ac:dyDescent="0.2">
      <c r="B48" s="51" t="s">
        <v>202</v>
      </c>
      <c r="C48" s="51" t="s">
        <v>203</v>
      </c>
      <c r="D48" s="56">
        <v>153500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26"/>
        <v>0</v>
      </c>
      <c r="J48" s="56">
        <f t="shared" si="27"/>
        <v>0</v>
      </c>
      <c r="K48" s="57" t="str">
        <f t="shared" si="28"/>
        <v>NA</v>
      </c>
      <c r="L48" s="57" t="str">
        <f t="shared" si="29"/>
        <v>NA</v>
      </c>
      <c r="M48" s="57" t="str">
        <f t="shared" si="30"/>
        <v>NA</v>
      </c>
      <c r="R48" s="53"/>
      <c r="S48" s="53"/>
      <c r="T48" s="53"/>
      <c r="U48" s="53"/>
      <c r="V48" s="53"/>
    </row>
    <row r="49" spans="2:22" s="51" customFormat="1" x14ac:dyDescent="0.2">
      <c r="B49" s="51" t="s">
        <v>204</v>
      </c>
      <c r="C49" s="51" t="s">
        <v>205</v>
      </c>
      <c r="D49" s="56">
        <v>450000</v>
      </c>
      <c r="E49" s="56">
        <v>923081</v>
      </c>
      <c r="F49" s="56">
        <v>493</v>
      </c>
      <c r="G49" s="56">
        <v>334116.56</v>
      </c>
      <c r="H49" s="56">
        <v>0</v>
      </c>
      <c r="I49" s="56">
        <f t="shared" si="26"/>
        <v>334116.56</v>
      </c>
      <c r="J49" s="56">
        <f t="shared" si="27"/>
        <v>588964.43999999994</v>
      </c>
      <c r="K49" s="57">
        <f t="shared" si="28"/>
        <v>0.63804199198120204</v>
      </c>
      <c r="L49" s="57">
        <f t="shared" si="29"/>
        <v>-0.99946591902552429</v>
      </c>
      <c r="M49" s="57">
        <f t="shared" si="30"/>
        <v>-0.37950055768206081</v>
      </c>
      <c r="R49" s="53"/>
      <c r="S49" s="53"/>
      <c r="T49" s="53"/>
      <c r="U49" s="53"/>
      <c r="V49" s="53"/>
    </row>
    <row r="50" spans="2:22" s="51" customFormat="1" x14ac:dyDescent="0.2">
      <c r="B50" s="51" t="s">
        <v>206</v>
      </c>
      <c r="C50" s="51" t="s">
        <v>207</v>
      </c>
      <c r="D50" s="56">
        <v>36978.629999999997</v>
      </c>
      <c r="E50" s="56">
        <v>65652</v>
      </c>
      <c r="F50" s="56">
        <v>4116.92</v>
      </c>
      <c r="G50" s="56">
        <v>17084.599999999999</v>
      </c>
      <c r="H50" s="56">
        <v>0</v>
      </c>
      <c r="I50" s="56">
        <f t="shared" si="26"/>
        <v>17084.599999999999</v>
      </c>
      <c r="J50" s="56">
        <f t="shared" si="27"/>
        <v>48567.4</v>
      </c>
      <c r="K50" s="57">
        <f t="shared" si="28"/>
        <v>0.73977030402729549</v>
      </c>
      <c r="L50" s="57">
        <f t="shared" si="29"/>
        <v>-0.9372917809053799</v>
      </c>
      <c r="M50" s="57">
        <f t="shared" si="30"/>
        <v>-0.55389194976107792</v>
      </c>
      <c r="R50" s="53"/>
      <c r="S50" s="53"/>
      <c r="T50" s="53"/>
      <c r="U50" s="53"/>
      <c r="V50" s="53"/>
    </row>
    <row r="51" spans="2:22" s="51" customFormat="1" x14ac:dyDescent="0.2">
      <c r="B51" s="51" t="s">
        <v>208</v>
      </c>
      <c r="C51" s="51" t="s">
        <v>209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26"/>
        <v>0</v>
      </c>
      <c r="J51" s="56">
        <f t="shared" si="27"/>
        <v>0</v>
      </c>
      <c r="K51" s="57" t="str">
        <f t="shared" si="28"/>
        <v>NA</v>
      </c>
      <c r="L51" s="57" t="str">
        <f t="shared" si="29"/>
        <v>NA</v>
      </c>
      <c r="M51" s="57" t="str">
        <f t="shared" si="30"/>
        <v>NA</v>
      </c>
      <c r="R51" s="53"/>
      <c r="S51" s="53"/>
      <c r="T51" s="53"/>
      <c r="U51" s="53"/>
      <c r="V51" s="53"/>
    </row>
    <row r="52" spans="2:22" s="51" customFormat="1" x14ac:dyDescent="0.2">
      <c r="B52" s="51" t="s">
        <v>210</v>
      </c>
      <c r="C52" s="51" t="s">
        <v>211</v>
      </c>
      <c r="D52" s="56">
        <v>5135538.8300000057</v>
      </c>
      <c r="E52" s="56">
        <v>6811043.1500000013</v>
      </c>
      <c r="F52" s="56">
        <v>584404.03999999969</v>
      </c>
      <c r="G52" s="56">
        <v>2554771.8300000038</v>
      </c>
      <c r="H52" s="56">
        <v>0</v>
      </c>
      <c r="I52" s="56">
        <f t="shared" si="26"/>
        <v>2554771.8300000038</v>
      </c>
      <c r="J52" s="56">
        <f t="shared" si="27"/>
        <v>4256271.3199999975</v>
      </c>
      <c r="K52" s="57">
        <f t="shared" si="28"/>
        <v>0.62490740790564459</v>
      </c>
      <c r="L52" s="57">
        <f t="shared" si="29"/>
        <v>-0.91419757192405982</v>
      </c>
      <c r="M52" s="57">
        <f t="shared" si="30"/>
        <v>-0.35698412783824801</v>
      </c>
      <c r="R52" s="53"/>
      <c r="S52" s="53"/>
      <c r="T52" s="53"/>
      <c r="U52" s="53"/>
      <c r="V52" s="53"/>
    </row>
    <row r="53" spans="2:22" s="51" customFormat="1" x14ac:dyDescent="0.2">
      <c r="B53" s="51" t="s">
        <v>214</v>
      </c>
      <c r="C53" s="51" t="s">
        <v>215</v>
      </c>
      <c r="D53" s="56">
        <v>67164.78</v>
      </c>
      <c r="E53" s="56">
        <v>329734</v>
      </c>
      <c r="F53" s="56">
        <v>39798.94</v>
      </c>
      <c r="G53" s="56">
        <v>179303.89</v>
      </c>
      <c r="H53" s="56">
        <v>0</v>
      </c>
      <c r="I53" s="56">
        <f t="shared" si="26"/>
        <v>179303.89</v>
      </c>
      <c r="J53" s="56">
        <f t="shared" si="27"/>
        <v>150430.10999999999</v>
      </c>
      <c r="K53" s="57">
        <f t="shared" si="28"/>
        <v>0.45621655637574526</v>
      </c>
      <c r="L53" s="57">
        <f t="shared" si="29"/>
        <v>-0.8792998598870605</v>
      </c>
      <c r="M53" s="57">
        <f t="shared" si="30"/>
        <v>-6.7799810929848908E-2</v>
      </c>
      <c r="R53" s="53"/>
      <c r="S53" s="53"/>
      <c r="T53" s="53"/>
      <c r="U53" s="53"/>
      <c r="V53" s="53"/>
    </row>
    <row r="54" spans="2:22" s="51" customFormat="1" x14ac:dyDescent="0.2">
      <c r="B54" s="51" t="s">
        <v>216</v>
      </c>
      <c r="C54" s="51" t="s">
        <v>217</v>
      </c>
      <c r="D54" s="56">
        <v>181519.54</v>
      </c>
      <c r="E54" s="56">
        <v>181520</v>
      </c>
      <c r="F54" s="56">
        <v>17325.82</v>
      </c>
      <c r="G54" s="56">
        <v>79129.11</v>
      </c>
      <c r="H54" s="56">
        <v>0</v>
      </c>
      <c r="I54" s="56">
        <f t="shared" si="26"/>
        <v>79129.11</v>
      </c>
      <c r="J54" s="56">
        <f t="shared" si="27"/>
        <v>102390.89</v>
      </c>
      <c r="K54" s="57">
        <f t="shared" si="28"/>
        <v>0.56407497796386075</v>
      </c>
      <c r="L54" s="57">
        <f t="shared" si="29"/>
        <v>-0.90455145438519169</v>
      </c>
      <c r="M54" s="57">
        <f t="shared" si="30"/>
        <v>-0.25269996222376118</v>
      </c>
      <c r="R54" s="53"/>
      <c r="S54" s="53"/>
      <c r="T54" s="53"/>
      <c r="U54" s="53"/>
      <c r="V54" s="53"/>
    </row>
    <row r="55" spans="2:22" s="51" customFormat="1" x14ac:dyDescent="0.2">
      <c r="B55" s="51" t="s">
        <v>320</v>
      </c>
      <c r="C55" s="51" t="s">
        <v>321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26"/>
        <v>0</v>
      </c>
      <c r="J55" s="56">
        <f t="shared" si="27"/>
        <v>0</v>
      </c>
      <c r="K55" s="57" t="str">
        <f t="shared" si="28"/>
        <v>NA</v>
      </c>
      <c r="L55" s="57" t="str">
        <f t="shared" si="29"/>
        <v>NA</v>
      </c>
      <c r="M55" s="57" t="str">
        <f t="shared" si="30"/>
        <v>NA</v>
      </c>
      <c r="R55" s="53"/>
      <c r="S55" s="53"/>
      <c r="T55" s="53"/>
      <c r="U55" s="53"/>
      <c r="V55" s="53"/>
    </row>
    <row r="56" spans="2:22" s="51" customFormat="1" x14ac:dyDescent="0.2">
      <c r="B56" s="51" t="s">
        <v>218</v>
      </c>
      <c r="C56" s="51" t="s">
        <v>219</v>
      </c>
      <c r="D56" s="56">
        <v>0</v>
      </c>
      <c r="E56" s="56">
        <v>126712</v>
      </c>
      <c r="F56" s="56">
        <v>0</v>
      </c>
      <c r="G56" s="56">
        <v>0</v>
      </c>
      <c r="H56" s="56">
        <v>0</v>
      </c>
      <c r="I56" s="56">
        <f t="shared" si="26"/>
        <v>0</v>
      </c>
      <c r="J56" s="56">
        <f t="shared" si="27"/>
        <v>126712</v>
      </c>
      <c r="K56" s="57">
        <f t="shared" si="28"/>
        <v>1</v>
      </c>
      <c r="L56" s="57">
        <f t="shared" si="29"/>
        <v>-1</v>
      </c>
      <c r="M56" s="57">
        <f t="shared" si="30"/>
        <v>-1</v>
      </c>
      <c r="R56" s="53"/>
      <c r="S56" s="53"/>
      <c r="T56" s="53"/>
      <c r="U56" s="53"/>
      <c r="V56" s="53"/>
    </row>
    <row r="57" spans="2:22" s="51" customFormat="1" x14ac:dyDescent="0.2">
      <c r="B57" s="51" t="s">
        <v>220</v>
      </c>
      <c r="C57" s="51" t="s">
        <v>221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f t="shared" si="26"/>
        <v>0</v>
      </c>
      <c r="J57" s="56">
        <f t="shared" si="27"/>
        <v>0</v>
      </c>
      <c r="K57" s="57" t="str">
        <f t="shared" si="28"/>
        <v>NA</v>
      </c>
      <c r="L57" s="57" t="str">
        <f t="shared" si="29"/>
        <v>NA</v>
      </c>
      <c r="M57" s="57" t="str">
        <f t="shared" si="30"/>
        <v>NA</v>
      </c>
      <c r="R57" s="53"/>
      <c r="S57" s="53"/>
      <c r="T57" s="53"/>
      <c r="U57" s="53"/>
      <c r="V57" s="53"/>
    </row>
    <row r="58" spans="2:22" s="51" customFormat="1" x14ac:dyDescent="0.2">
      <c r="B58" s="51" t="s">
        <v>224</v>
      </c>
      <c r="C58" s="51" t="s">
        <v>225</v>
      </c>
      <c r="D58" s="56">
        <v>0</v>
      </c>
      <c r="E58" s="56">
        <v>8000</v>
      </c>
      <c r="F58" s="56">
        <v>0</v>
      </c>
      <c r="G58" s="56">
        <v>0</v>
      </c>
      <c r="H58" s="56">
        <v>0</v>
      </c>
      <c r="I58" s="56">
        <f t="shared" si="26"/>
        <v>0</v>
      </c>
      <c r="J58" s="56">
        <f t="shared" si="27"/>
        <v>8000</v>
      </c>
      <c r="K58" s="57">
        <f t="shared" si="28"/>
        <v>1</v>
      </c>
      <c r="L58" s="57">
        <f t="shared" si="29"/>
        <v>-1</v>
      </c>
      <c r="M58" s="57">
        <f t="shared" si="30"/>
        <v>-1</v>
      </c>
      <c r="R58" s="53"/>
      <c r="S58" s="53"/>
      <c r="T58" s="53"/>
      <c r="U58" s="53"/>
      <c r="V58" s="53"/>
    </row>
    <row r="59" spans="2:22" s="51" customFormat="1" x14ac:dyDescent="0.2">
      <c r="B59" s="51" t="s">
        <v>330</v>
      </c>
      <c r="C59" s="51" t="s">
        <v>331</v>
      </c>
      <c r="D59" s="56">
        <v>0</v>
      </c>
      <c r="E59" s="56">
        <v>1934955</v>
      </c>
      <c r="F59" s="56">
        <v>253260.06999999998</v>
      </c>
      <c r="G59" s="56">
        <v>2142824.5000000005</v>
      </c>
      <c r="H59" s="56">
        <v>0</v>
      </c>
      <c r="I59" s="56">
        <f t="shared" si="26"/>
        <v>2142824.5000000005</v>
      </c>
      <c r="J59" s="56">
        <f t="shared" si="27"/>
        <v>-207869.50000000047</v>
      </c>
      <c r="K59" s="57">
        <f t="shared" si="28"/>
        <v>-0.10742859653066891</v>
      </c>
      <c r="L59" s="57">
        <f t="shared" si="29"/>
        <v>-0.86911319901496409</v>
      </c>
      <c r="M59" s="57">
        <f t="shared" si="30"/>
        <v>0.89844902262400383</v>
      </c>
      <c r="R59" s="53"/>
      <c r="S59" s="53"/>
      <c r="T59" s="53"/>
      <c r="U59" s="53"/>
      <c r="V59" s="53"/>
    </row>
    <row r="60" spans="2:22" s="51" customFormat="1" x14ac:dyDescent="0.2">
      <c r="B60" s="51" t="s">
        <v>226</v>
      </c>
      <c r="C60" s="51" t="s">
        <v>227</v>
      </c>
      <c r="D60" s="56">
        <v>22339807</v>
      </c>
      <c r="E60" s="56">
        <v>68071086.969999999</v>
      </c>
      <c r="F60" s="56">
        <v>156063.26</v>
      </c>
      <c r="G60" s="56">
        <v>17318034.5</v>
      </c>
      <c r="H60" s="56">
        <v>0</v>
      </c>
      <c r="I60" s="56">
        <f t="shared" si="26"/>
        <v>17318034.5</v>
      </c>
      <c r="J60" s="56">
        <f t="shared" si="27"/>
        <v>50753052.469999999</v>
      </c>
      <c r="K60" s="57">
        <f t="shared" si="28"/>
        <v>0.74558898247603522</v>
      </c>
      <c r="L60" s="57">
        <f t="shared" si="29"/>
        <v>-0.9977073487886452</v>
      </c>
      <c r="M60" s="57">
        <f t="shared" si="30"/>
        <v>-0.56386682710177471</v>
      </c>
      <c r="R60" s="53"/>
      <c r="S60" s="53"/>
      <c r="T60" s="53"/>
      <c r="U60" s="53"/>
      <c r="V60" s="53"/>
    </row>
    <row r="61" spans="2:22" s="51" customFormat="1" x14ac:dyDescent="0.2">
      <c r="B61" s="51" t="s">
        <v>228</v>
      </c>
      <c r="C61" s="51" t="s">
        <v>229</v>
      </c>
      <c r="D61" s="56">
        <v>110348.75</v>
      </c>
      <c r="E61" s="56">
        <v>110348.75</v>
      </c>
      <c r="F61" s="56">
        <v>0</v>
      </c>
      <c r="G61" s="56">
        <v>62432.649999999994</v>
      </c>
      <c r="H61" s="56">
        <v>0</v>
      </c>
      <c r="I61" s="56">
        <f t="shared" si="26"/>
        <v>62432.649999999994</v>
      </c>
      <c r="J61" s="56">
        <f t="shared" si="27"/>
        <v>47916.100000000006</v>
      </c>
      <c r="K61" s="57">
        <f t="shared" si="28"/>
        <v>0.43422422093589647</v>
      </c>
      <c r="L61" s="57">
        <f t="shared" si="29"/>
        <v>-1</v>
      </c>
      <c r="M61" s="57">
        <f t="shared" si="30"/>
        <v>-3.0098664461536771E-2</v>
      </c>
      <c r="R61" s="53"/>
      <c r="S61" s="53"/>
      <c r="T61" s="53"/>
      <c r="U61" s="53"/>
      <c r="V61" s="53"/>
    </row>
    <row r="62" spans="2:22" s="51" customFormat="1" x14ac:dyDescent="0.2">
      <c r="B62" s="51" t="s">
        <v>230</v>
      </c>
      <c r="C62" s="51" t="s">
        <v>231</v>
      </c>
      <c r="D62" s="56">
        <v>0</v>
      </c>
      <c r="E62" s="56">
        <v>16919</v>
      </c>
      <c r="F62" s="56">
        <v>0</v>
      </c>
      <c r="G62" s="56">
        <v>0</v>
      </c>
      <c r="H62" s="56">
        <v>0</v>
      </c>
      <c r="I62" s="56">
        <f t="shared" si="26"/>
        <v>0</v>
      </c>
      <c r="J62" s="56">
        <f t="shared" si="27"/>
        <v>16919</v>
      </c>
      <c r="K62" s="57">
        <f t="shared" si="28"/>
        <v>1</v>
      </c>
      <c r="L62" s="57">
        <f t="shared" si="29"/>
        <v>-1</v>
      </c>
      <c r="M62" s="57">
        <f t="shared" si="30"/>
        <v>-1</v>
      </c>
      <c r="R62" s="53"/>
      <c r="S62" s="53"/>
      <c r="T62" s="53"/>
      <c r="U62" s="53"/>
      <c r="V62" s="53"/>
    </row>
    <row r="63" spans="2:22" s="51" customFormat="1" x14ac:dyDescent="0.2">
      <c r="B63" s="51" t="s">
        <v>232</v>
      </c>
      <c r="C63" s="51" t="s">
        <v>233</v>
      </c>
      <c r="D63" s="56">
        <v>5435997.75</v>
      </c>
      <c r="E63" s="56">
        <v>12747190</v>
      </c>
      <c r="F63" s="56">
        <v>433546.39000000007</v>
      </c>
      <c r="G63" s="56">
        <v>2009666.9999999998</v>
      </c>
      <c r="H63" s="56">
        <v>0</v>
      </c>
      <c r="I63" s="56">
        <f t="shared" si="26"/>
        <v>2009666.9999999998</v>
      </c>
      <c r="J63" s="56">
        <f t="shared" si="27"/>
        <v>10737523</v>
      </c>
      <c r="K63" s="57">
        <f t="shared" si="28"/>
        <v>0.84234431274657395</v>
      </c>
      <c r="L63" s="57">
        <f t="shared" si="29"/>
        <v>-0.96598886578139964</v>
      </c>
      <c r="M63" s="57">
        <f t="shared" si="30"/>
        <v>-0.72973310756555532</v>
      </c>
      <c r="R63" s="53"/>
      <c r="S63" s="53"/>
      <c r="T63" s="53"/>
      <c r="U63" s="53"/>
      <c r="V63" s="53"/>
    </row>
    <row r="64" spans="2:22" s="51" customFormat="1" x14ac:dyDescent="0.2">
      <c r="B64" s="51" t="s">
        <v>234</v>
      </c>
      <c r="C64" s="51" t="s">
        <v>235</v>
      </c>
      <c r="D64" s="56">
        <v>0</v>
      </c>
      <c r="E64" s="56">
        <v>0</v>
      </c>
      <c r="F64" s="56">
        <v>476.93000000000006</v>
      </c>
      <c r="G64" s="56">
        <v>1956.6699999999998</v>
      </c>
      <c r="H64" s="56">
        <v>0</v>
      </c>
      <c r="I64" s="56">
        <f t="shared" si="26"/>
        <v>1956.6699999999998</v>
      </c>
      <c r="J64" s="56">
        <f t="shared" si="27"/>
        <v>-1956.6699999999998</v>
      </c>
      <c r="K64" s="57" t="str">
        <f t="shared" si="28"/>
        <v>NA</v>
      </c>
      <c r="L64" s="57" t="str">
        <f t="shared" si="29"/>
        <v>NA</v>
      </c>
      <c r="M64" s="57" t="str">
        <f t="shared" si="30"/>
        <v>NA</v>
      </c>
      <c r="R64" s="53"/>
      <c r="S64" s="53"/>
      <c r="T64" s="53"/>
      <c r="U64" s="53"/>
      <c r="V64" s="53"/>
    </row>
    <row r="65" spans="2:22" s="51" customFormat="1" x14ac:dyDescent="0.2">
      <c r="B65" s="51" t="s">
        <v>236</v>
      </c>
      <c r="C65" s="51" t="s">
        <v>237</v>
      </c>
      <c r="D65" s="56">
        <v>4033819.31</v>
      </c>
      <c r="E65" s="56">
        <v>17869585.759999998</v>
      </c>
      <c r="F65" s="56">
        <v>348099.97</v>
      </c>
      <c r="G65" s="56">
        <v>2191434.4500000011</v>
      </c>
      <c r="H65" s="56">
        <v>0</v>
      </c>
      <c r="I65" s="56">
        <f t="shared" si="26"/>
        <v>2191434.4500000011</v>
      </c>
      <c r="J65" s="56">
        <f t="shared" si="27"/>
        <v>15678151.309999997</v>
      </c>
      <c r="K65" s="57">
        <f t="shared" si="28"/>
        <v>0.87736512309617176</v>
      </c>
      <c r="L65" s="57">
        <f t="shared" si="29"/>
        <v>-0.98051997541100255</v>
      </c>
      <c r="M65" s="57">
        <f t="shared" si="30"/>
        <v>-0.78976878245058024</v>
      </c>
      <c r="R65" s="53"/>
      <c r="S65" s="53"/>
      <c r="T65" s="53"/>
      <c r="U65" s="53"/>
      <c r="V65" s="53"/>
    </row>
    <row r="66" spans="2:22" s="51" customFormat="1" x14ac:dyDescent="0.2">
      <c r="B66" s="51" t="s">
        <v>250</v>
      </c>
      <c r="C66" s="51" t="s">
        <v>251</v>
      </c>
      <c r="D66" s="56">
        <v>1196732.9400000004</v>
      </c>
      <c r="E66" s="56">
        <v>4570494.5100000016</v>
      </c>
      <c r="F66" s="56">
        <v>88003.410000000062</v>
      </c>
      <c r="G66" s="56">
        <v>874674.48999999987</v>
      </c>
      <c r="H66" s="56">
        <v>0</v>
      </c>
      <c r="I66" s="56">
        <f t="shared" si="26"/>
        <v>874674.48999999987</v>
      </c>
      <c r="J66" s="56">
        <f t="shared" si="27"/>
        <v>3695820.0200000019</v>
      </c>
      <c r="K66" s="57">
        <f t="shared" si="28"/>
        <v>0.80862585261042152</v>
      </c>
      <c r="L66" s="57">
        <f t="shared" si="29"/>
        <v>-0.98074531983192337</v>
      </c>
      <c r="M66" s="57">
        <f t="shared" si="30"/>
        <v>-0.67193003304643684</v>
      </c>
      <c r="R66" s="53"/>
      <c r="S66" s="53"/>
      <c r="T66" s="53"/>
      <c r="U66" s="53"/>
      <c r="V66" s="53"/>
    </row>
    <row r="67" spans="2:22" s="51" customFormat="1" x14ac:dyDescent="0.2">
      <c r="B67" s="51" t="s">
        <v>252</v>
      </c>
      <c r="C67" s="51" t="s">
        <v>253</v>
      </c>
      <c r="D67" s="56">
        <v>36181028.060000002</v>
      </c>
      <c r="E67" s="56">
        <v>5994277.79</v>
      </c>
      <c r="F67" s="56">
        <v>65309.39</v>
      </c>
      <c r="G67" s="56">
        <v>410913.62999999995</v>
      </c>
      <c r="H67" s="56">
        <v>515595.43</v>
      </c>
      <c r="I67" s="56">
        <f t="shared" si="26"/>
        <v>926509.05999999994</v>
      </c>
      <c r="J67" s="56">
        <f t="shared" si="27"/>
        <v>5067768.7300000004</v>
      </c>
      <c r="K67" s="57">
        <f t="shared" si="28"/>
        <v>0.84543441387623786</v>
      </c>
      <c r="L67" s="57">
        <f t="shared" si="29"/>
        <v>-0.98910471081120854</v>
      </c>
      <c r="M67" s="57">
        <f t="shared" si="30"/>
        <v>-0.88248403053835023</v>
      </c>
      <c r="R67" s="53"/>
      <c r="S67" s="53"/>
      <c r="T67" s="53"/>
      <c r="U67" s="53"/>
      <c r="V67" s="53"/>
    </row>
    <row r="68" spans="2:22" s="51" customFormat="1" x14ac:dyDescent="0.2">
      <c r="B68" s="51" t="s">
        <v>258</v>
      </c>
      <c r="C68" s="51" t="s">
        <v>259</v>
      </c>
      <c r="D68" s="56">
        <v>2008053</v>
      </c>
      <c r="E68" s="56">
        <v>10240264.92</v>
      </c>
      <c r="F68" s="56">
        <v>249089.16</v>
      </c>
      <c r="G68" s="56">
        <v>1221942.3500000001</v>
      </c>
      <c r="H68" s="56">
        <v>195687.84</v>
      </c>
      <c r="I68" s="56">
        <f t="shared" si="26"/>
        <v>1417630.1900000002</v>
      </c>
      <c r="J68" s="56">
        <f t="shared" si="27"/>
        <v>8822634.7300000004</v>
      </c>
      <c r="K68" s="57">
        <f t="shared" si="28"/>
        <v>0.86156313327097012</v>
      </c>
      <c r="L68" s="57">
        <f t="shared" si="29"/>
        <v>-0.97567551601975544</v>
      </c>
      <c r="M68" s="57">
        <f t="shared" si="30"/>
        <v>-0.79543905058603548</v>
      </c>
      <c r="R68" s="53"/>
      <c r="S68" s="53"/>
      <c r="T68" s="53"/>
      <c r="U68" s="53"/>
      <c r="V68" s="53"/>
    </row>
    <row r="69" spans="2:22" s="51" customFormat="1" x14ac:dyDescent="0.2">
      <c r="B69" s="51" t="s">
        <v>504</v>
      </c>
      <c r="C69" s="51" t="s">
        <v>505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f t="shared" si="26"/>
        <v>0</v>
      </c>
      <c r="J69" s="56">
        <f t="shared" si="27"/>
        <v>0</v>
      </c>
      <c r="K69" s="57" t="str">
        <f t="shared" si="28"/>
        <v>NA</v>
      </c>
      <c r="L69" s="57" t="str">
        <f t="shared" si="29"/>
        <v>NA</v>
      </c>
      <c r="M69" s="57" t="str">
        <f t="shared" si="30"/>
        <v>NA</v>
      </c>
      <c r="R69" s="53"/>
      <c r="S69" s="53"/>
      <c r="T69" s="53"/>
      <c r="U69" s="53"/>
      <c r="V69" s="53"/>
    </row>
    <row r="70" spans="2:22" s="51" customFormat="1" x14ac:dyDescent="0.2">
      <c r="B70" s="51" t="s">
        <v>375</v>
      </c>
      <c r="C70" s="51" t="s">
        <v>376</v>
      </c>
      <c r="D70" s="56">
        <v>0</v>
      </c>
      <c r="E70" s="56">
        <v>0</v>
      </c>
      <c r="F70" s="56">
        <v>0</v>
      </c>
      <c r="G70" s="56">
        <v>0</v>
      </c>
      <c r="H70" s="56">
        <v>0</v>
      </c>
      <c r="I70" s="56">
        <f t="shared" si="26"/>
        <v>0</v>
      </c>
      <c r="J70" s="56">
        <f t="shared" si="27"/>
        <v>0</v>
      </c>
      <c r="K70" s="57" t="str">
        <f t="shared" si="28"/>
        <v>NA</v>
      </c>
      <c r="L70" s="57" t="str">
        <f t="shared" si="29"/>
        <v>NA</v>
      </c>
      <c r="M70" s="57" t="str">
        <f t="shared" si="30"/>
        <v>NA</v>
      </c>
      <c r="R70" s="53"/>
      <c r="S70" s="53"/>
      <c r="T70" s="53"/>
      <c r="U70" s="53"/>
      <c r="V70" s="53"/>
    </row>
    <row r="71" spans="2:22" s="51" customFormat="1" x14ac:dyDescent="0.2">
      <c r="B71" s="51" t="s">
        <v>433</v>
      </c>
      <c r="C71" s="51" t="s">
        <v>434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f t="shared" si="26"/>
        <v>0</v>
      </c>
      <c r="J71" s="56">
        <f t="shared" si="27"/>
        <v>0</v>
      </c>
      <c r="K71" s="57" t="str">
        <f t="shared" si="28"/>
        <v>NA</v>
      </c>
      <c r="L71" s="57" t="str">
        <f t="shared" si="29"/>
        <v>NA</v>
      </c>
      <c r="M71" s="57" t="str">
        <f t="shared" si="30"/>
        <v>NA</v>
      </c>
      <c r="R71" s="53"/>
      <c r="S71" s="53"/>
      <c r="T71" s="53"/>
      <c r="U71" s="53"/>
      <c r="V71" s="53"/>
    </row>
    <row r="72" spans="2:22" s="51" customFormat="1" x14ac:dyDescent="0.2">
      <c r="B72" s="51" t="s">
        <v>260</v>
      </c>
      <c r="C72" s="51" t="s">
        <v>261</v>
      </c>
      <c r="D72" s="56">
        <v>15080</v>
      </c>
      <c r="E72" s="56">
        <v>0</v>
      </c>
      <c r="F72" s="56">
        <v>0</v>
      </c>
      <c r="G72" s="56">
        <v>0</v>
      </c>
      <c r="H72" s="56">
        <v>0</v>
      </c>
      <c r="I72" s="56">
        <f t="shared" si="26"/>
        <v>0</v>
      </c>
      <c r="J72" s="56">
        <f t="shared" si="27"/>
        <v>0</v>
      </c>
      <c r="K72" s="57" t="str">
        <f t="shared" si="28"/>
        <v>NA</v>
      </c>
      <c r="L72" s="57" t="str">
        <f t="shared" si="29"/>
        <v>NA</v>
      </c>
      <c r="M72" s="57" t="str">
        <f t="shared" si="30"/>
        <v>NA</v>
      </c>
      <c r="R72" s="53"/>
      <c r="S72" s="53"/>
      <c r="T72" s="53"/>
      <c r="U72" s="53"/>
      <c r="V72" s="53"/>
    </row>
    <row r="73" spans="2:22" s="51" customFormat="1" x14ac:dyDescent="0.2">
      <c r="B73" s="51" t="s">
        <v>338</v>
      </c>
      <c r="C73" s="51" t="s">
        <v>339</v>
      </c>
      <c r="D73" s="56">
        <v>450000</v>
      </c>
      <c r="E73" s="56">
        <v>450000</v>
      </c>
      <c r="F73" s="56">
        <v>0</v>
      </c>
      <c r="G73" s="56">
        <v>0</v>
      </c>
      <c r="H73" s="56">
        <v>0</v>
      </c>
      <c r="I73" s="56">
        <f t="shared" si="26"/>
        <v>0</v>
      </c>
      <c r="J73" s="56">
        <f t="shared" si="27"/>
        <v>450000</v>
      </c>
      <c r="K73" s="57">
        <f t="shared" si="28"/>
        <v>1</v>
      </c>
      <c r="L73" s="57">
        <f t="shared" si="29"/>
        <v>-1</v>
      </c>
      <c r="M73" s="57">
        <f t="shared" si="30"/>
        <v>-1</v>
      </c>
      <c r="R73" s="53"/>
      <c r="S73" s="53"/>
      <c r="T73" s="53"/>
      <c r="U73" s="53"/>
      <c r="V73" s="53"/>
    </row>
    <row r="74" spans="2:22" s="51" customFormat="1" x14ac:dyDescent="0.2">
      <c r="B74" s="51" t="s">
        <v>262</v>
      </c>
      <c r="C74" s="51" t="s">
        <v>263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f t="shared" ref="I74:I84" si="31">SUM(G74:H74)</f>
        <v>0</v>
      </c>
      <c r="J74" s="56">
        <f t="shared" ref="J74:J84" si="32">E74-I74</f>
        <v>0</v>
      </c>
      <c r="K74" s="57" t="str">
        <f t="shared" ref="K74:K84" si="33">IF(E74=0,"NA",J74/E74)</f>
        <v>NA</v>
      </c>
      <c r="L74" s="57" t="str">
        <f t="shared" ref="L74:L84" si="34">IF(E74=0,"NA",(  ( F74 - (E74/$L$6)) / (E74/$L$6)))</f>
        <v>NA</v>
      </c>
      <c r="M74" s="57" t="str">
        <f t="shared" ref="M74:M84" si="35">IF(E74=0,"NA",(  ( G74 - ($M$6*(E74/12))) / ($M$6*(E74/12))))</f>
        <v>NA</v>
      </c>
      <c r="R74" s="53"/>
      <c r="S74" s="53"/>
      <c r="T74" s="53"/>
      <c r="U74" s="53"/>
      <c r="V74" s="53"/>
    </row>
    <row r="75" spans="2:22" s="51" customFormat="1" x14ac:dyDescent="0.2">
      <c r="B75" s="51" t="s">
        <v>264</v>
      </c>
      <c r="C75" s="51" t="s">
        <v>265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31"/>
        <v>0</v>
      </c>
      <c r="J75" s="56">
        <f t="shared" si="32"/>
        <v>0</v>
      </c>
      <c r="K75" s="57" t="str">
        <f t="shared" si="33"/>
        <v>NA</v>
      </c>
      <c r="L75" s="57" t="str">
        <f t="shared" si="34"/>
        <v>NA</v>
      </c>
      <c r="M75" s="57" t="str">
        <f t="shared" si="35"/>
        <v>NA</v>
      </c>
      <c r="R75" s="53"/>
      <c r="S75" s="53"/>
      <c r="T75" s="53"/>
      <c r="U75" s="53"/>
      <c r="V75" s="53"/>
    </row>
    <row r="76" spans="2:22" s="51" customFormat="1" x14ac:dyDescent="0.2">
      <c r="B76" s="51" t="s">
        <v>506</v>
      </c>
      <c r="C76" s="51" t="s">
        <v>507</v>
      </c>
      <c r="D76" s="56">
        <v>0</v>
      </c>
      <c r="E76" s="56">
        <v>0</v>
      </c>
      <c r="F76" s="56">
        <v>0</v>
      </c>
      <c r="G76" s="56">
        <v>0</v>
      </c>
      <c r="H76" s="56">
        <v>0</v>
      </c>
      <c r="I76" s="56">
        <f t="shared" si="31"/>
        <v>0</v>
      </c>
      <c r="J76" s="56">
        <f t="shared" si="32"/>
        <v>0</v>
      </c>
      <c r="K76" s="57" t="str">
        <f t="shared" si="33"/>
        <v>NA</v>
      </c>
      <c r="L76" s="57" t="str">
        <f t="shared" si="34"/>
        <v>NA</v>
      </c>
      <c r="M76" s="57" t="str">
        <f t="shared" si="35"/>
        <v>NA</v>
      </c>
      <c r="R76" s="53"/>
      <c r="S76" s="53"/>
      <c r="T76" s="53"/>
      <c r="U76" s="53"/>
      <c r="V76" s="53"/>
    </row>
    <row r="77" spans="2:22" s="51" customFormat="1" x14ac:dyDescent="0.2">
      <c r="B77" s="51" t="s">
        <v>340</v>
      </c>
      <c r="C77" s="51" t="s">
        <v>341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31"/>
        <v>0</v>
      </c>
      <c r="J77" s="56">
        <f t="shared" si="32"/>
        <v>0</v>
      </c>
      <c r="K77" s="57" t="str">
        <f t="shared" si="33"/>
        <v>NA</v>
      </c>
      <c r="L77" s="57" t="str">
        <f t="shared" si="34"/>
        <v>NA</v>
      </c>
      <c r="M77" s="57" t="str">
        <f t="shared" si="35"/>
        <v>NA</v>
      </c>
      <c r="R77" s="53"/>
      <c r="S77" s="53"/>
      <c r="T77" s="53"/>
      <c r="U77" s="53"/>
      <c r="V77" s="53"/>
    </row>
    <row r="78" spans="2:22" s="51" customFormat="1" x14ac:dyDescent="0.2">
      <c r="B78" s="51" t="s">
        <v>266</v>
      </c>
      <c r="C78" s="51" t="s">
        <v>267</v>
      </c>
      <c r="D78" s="56">
        <v>502000</v>
      </c>
      <c r="E78" s="56">
        <v>1120439.1600000001</v>
      </c>
      <c r="F78" s="56">
        <v>0</v>
      </c>
      <c r="G78" s="56">
        <v>0</v>
      </c>
      <c r="H78" s="56">
        <v>0</v>
      </c>
      <c r="I78" s="56">
        <f t="shared" si="31"/>
        <v>0</v>
      </c>
      <c r="J78" s="56">
        <f t="shared" si="32"/>
        <v>1120439.1600000001</v>
      </c>
      <c r="K78" s="57">
        <f t="shared" si="33"/>
        <v>1</v>
      </c>
      <c r="L78" s="57">
        <f t="shared" si="34"/>
        <v>-1</v>
      </c>
      <c r="M78" s="57">
        <f t="shared" si="35"/>
        <v>-1</v>
      </c>
      <c r="R78" s="53"/>
      <c r="S78" s="53"/>
      <c r="T78" s="53"/>
      <c r="U78" s="53"/>
      <c r="V78" s="53"/>
    </row>
    <row r="79" spans="2:22" s="51" customFormat="1" x14ac:dyDescent="0.2">
      <c r="B79" s="51" t="s">
        <v>268</v>
      </c>
      <c r="C79" s="51" t="s">
        <v>269</v>
      </c>
      <c r="D79" s="56">
        <v>6738605.8200000003</v>
      </c>
      <c r="E79" s="56">
        <v>10054629.82</v>
      </c>
      <c r="F79" s="56">
        <v>1983585.42</v>
      </c>
      <c r="G79" s="56">
        <v>5120117.7699999996</v>
      </c>
      <c r="H79" s="56">
        <v>641874.79999999993</v>
      </c>
      <c r="I79" s="56">
        <f t="shared" si="31"/>
        <v>5761992.5699999994</v>
      </c>
      <c r="J79" s="56">
        <f t="shared" si="32"/>
        <v>4292637.2500000009</v>
      </c>
      <c r="K79" s="57">
        <f t="shared" si="33"/>
        <v>0.42693140641153915</v>
      </c>
      <c r="L79" s="57">
        <f t="shared" si="34"/>
        <v>-0.80271919946228321</v>
      </c>
      <c r="M79" s="57">
        <f t="shared" si="35"/>
        <v>-0.12703451984755143</v>
      </c>
      <c r="R79" s="53"/>
      <c r="S79" s="53"/>
      <c r="T79" s="53"/>
      <c r="U79" s="53"/>
      <c r="V79" s="53"/>
    </row>
    <row r="80" spans="2:22" s="51" customFormat="1" x14ac:dyDescent="0.2">
      <c r="B80" s="51" t="s">
        <v>508</v>
      </c>
      <c r="C80" s="51" t="s">
        <v>509</v>
      </c>
      <c r="D80" s="56">
        <v>0</v>
      </c>
      <c r="E80" s="56">
        <v>0</v>
      </c>
      <c r="F80" s="56">
        <v>0</v>
      </c>
      <c r="G80" s="56">
        <v>0</v>
      </c>
      <c r="H80" s="56">
        <v>0</v>
      </c>
      <c r="I80" s="56">
        <f t="shared" si="31"/>
        <v>0</v>
      </c>
      <c r="J80" s="56">
        <f t="shared" si="32"/>
        <v>0</v>
      </c>
      <c r="K80" s="57" t="str">
        <f t="shared" si="33"/>
        <v>NA</v>
      </c>
      <c r="L80" s="57" t="str">
        <f t="shared" si="34"/>
        <v>NA</v>
      </c>
      <c r="M80" s="57" t="str">
        <f t="shared" si="35"/>
        <v>NA</v>
      </c>
      <c r="R80" s="53"/>
      <c r="S80" s="53"/>
      <c r="T80" s="53"/>
      <c r="U80" s="53"/>
      <c r="V80" s="53"/>
    </row>
    <row r="81" spans="2:22" s="51" customFormat="1" x14ac:dyDescent="0.2">
      <c r="B81" s="51" t="s">
        <v>270</v>
      </c>
      <c r="C81" s="51" t="s">
        <v>271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31"/>
        <v>0</v>
      </c>
      <c r="J81" s="56">
        <f t="shared" si="32"/>
        <v>0</v>
      </c>
      <c r="K81" s="57" t="str">
        <f t="shared" si="33"/>
        <v>NA</v>
      </c>
      <c r="L81" s="57" t="str">
        <f t="shared" si="34"/>
        <v>NA</v>
      </c>
      <c r="M81" s="57" t="str">
        <f t="shared" si="35"/>
        <v>NA</v>
      </c>
      <c r="R81" s="53"/>
      <c r="S81" s="53"/>
      <c r="T81" s="53"/>
      <c r="U81" s="53"/>
      <c r="V81" s="53"/>
    </row>
    <row r="82" spans="2:22" s="51" customFormat="1" x14ac:dyDescent="0.2">
      <c r="B82" s="51" t="s">
        <v>272</v>
      </c>
      <c r="C82" s="51" t="s">
        <v>273</v>
      </c>
      <c r="D82" s="56">
        <v>1000</v>
      </c>
      <c r="E82" s="56">
        <v>100</v>
      </c>
      <c r="F82" s="56">
        <v>0</v>
      </c>
      <c r="G82" s="56">
        <v>0</v>
      </c>
      <c r="H82" s="56">
        <v>0</v>
      </c>
      <c r="I82" s="56">
        <f t="shared" si="31"/>
        <v>0</v>
      </c>
      <c r="J82" s="56">
        <f t="shared" si="32"/>
        <v>100</v>
      </c>
      <c r="K82" s="57">
        <f t="shared" si="33"/>
        <v>1</v>
      </c>
      <c r="L82" s="57">
        <f t="shared" si="34"/>
        <v>-1</v>
      </c>
      <c r="M82" s="57">
        <f t="shared" si="35"/>
        <v>-1</v>
      </c>
      <c r="R82" s="53"/>
      <c r="S82" s="53"/>
      <c r="T82" s="53"/>
      <c r="U82" s="53"/>
      <c r="V82" s="53"/>
    </row>
    <row r="83" spans="2:22" s="51" customFormat="1" x14ac:dyDescent="0.2">
      <c r="B83" s="51" t="s">
        <v>274</v>
      </c>
      <c r="C83" s="51" t="s">
        <v>275</v>
      </c>
      <c r="D83" s="56">
        <v>398626</v>
      </c>
      <c r="E83" s="56">
        <v>134363.79999999999</v>
      </c>
      <c r="F83" s="56">
        <v>402</v>
      </c>
      <c r="G83" s="56">
        <v>41114.780000000006</v>
      </c>
      <c r="H83" s="56">
        <v>6942.63</v>
      </c>
      <c r="I83" s="56">
        <f t="shared" si="31"/>
        <v>48057.41</v>
      </c>
      <c r="J83" s="56">
        <f t="shared" si="32"/>
        <v>86306.389999999985</v>
      </c>
      <c r="K83" s="57">
        <f t="shared" si="33"/>
        <v>0.64233364939068405</v>
      </c>
      <c r="L83" s="57">
        <f t="shared" si="34"/>
        <v>-0.99700812272353123</v>
      </c>
      <c r="M83" s="57">
        <f t="shared" si="35"/>
        <v>-0.47543549676326491</v>
      </c>
      <c r="R83" s="53"/>
      <c r="S83" s="53"/>
      <c r="T83" s="53"/>
      <c r="U83" s="53"/>
      <c r="V83" s="53"/>
    </row>
    <row r="84" spans="2:22" s="51" customFormat="1" x14ac:dyDescent="0.2">
      <c r="B84" s="51" t="s">
        <v>280</v>
      </c>
      <c r="C84" s="51" t="s">
        <v>281</v>
      </c>
      <c r="D84" s="56">
        <v>28000</v>
      </c>
      <c r="E84" s="56">
        <v>0</v>
      </c>
      <c r="F84" s="56">
        <v>0</v>
      </c>
      <c r="G84" s="56">
        <v>9958.4599999999991</v>
      </c>
      <c r="H84" s="56">
        <v>0</v>
      </c>
      <c r="I84" s="56">
        <f t="shared" si="31"/>
        <v>9958.4599999999991</v>
      </c>
      <c r="J84" s="56">
        <f t="shared" si="32"/>
        <v>-9958.4599999999991</v>
      </c>
      <c r="K84" s="57" t="str">
        <f t="shared" si="33"/>
        <v>NA</v>
      </c>
      <c r="L84" s="57" t="str">
        <f t="shared" si="34"/>
        <v>NA</v>
      </c>
      <c r="M84" s="57" t="str">
        <f t="shared" si="35"/>
        <v>NA</v>
      </c>
      <c r="R84" s="53"/>
      <c r="S84" s="53"/>
      <c r="T84" s="53"/>
      <c r="U84" s="53"/>
      <c r="V84" s="53"/>
    </row>
    <row r="85" spans="2:22" s="51" customFormat="1" x14ac:dyDescent="0.2">
      <c r="B85" s="51" t="s">
        <v>282</v>
      </c>
      <c r="C85" s="51" t="s">
        <v>283</v>
      </c>
      <c r="D85" s="56">
        <v>14236941.75</v>
      </c>
      <c r="E85" s="56">
        <v>6755311.2999999998</v>
      </c>
      <c r="F85" s="56">
        <v>336142.66000000003</v>
      </c>
      <c r="G85" s="56">
        <v>1990182.51</v>
      </c>
      <c r="H85" s="56">
        <v>664730.67999999982</v>
      </c>
      <c r="I85" s="56">
        <f t="shared" ref="I85:I486" si="36">SUM(G85:H85)</f>
        <v>2654913.19</v>
      </c>
      <c r="J85" s="56">
        <f t="shared" ref="J85:J486" si="37">E85-I85</f>
        <v>4100398.11</v>
      </c>
      <c r="K85" s="57">
        <f t="shared" ref="K85:K486" si="38">IF(E85=0,"NA",J85/E85)</f>
        <v>0.60698877193120615</v>
      </c>
      <c r="L85" s="57">
        <f t="shared" ref="L85:L486" si="39">IF(E85=0,"NA",(  ( F85 - (E85/$L$6)) / (E85/$L$6)))</f>
        <v>-0.950240241334252</v>
      </c>
      <c r="M85" s="57">
        <f t="shared" ref="M85:M486" si="40">IF(E85=0,"NA",(  ( G85 - ($M$6*(E85/12))) / ($M$6*(E85/12))))</f>
        <v>-0.49495422280327983</v>
      </c>
      <c r="R85" s="53"/>
      <c r="S85" s="53"/>
      <c r="T85" s="53"/>
      <c r="U85" s="53"/>
      <c r="V85" s="53"/>
    </row>
    <row r="86" spans="2:22" s="51" customFormat="1" x14ac:dyDescent="0.2">
      <c r="B86" s="51" t="s">
        <v>510</v>
      </c>
      <c r="C86" s="51" t="s">
        <v>511</v>
      </c>
      <c r="D86" s="56">
        <v>4313025.7299999995</v>
      </c>
      <c r="E86" s="56">
        <v>4240488.1799999988</v>
      </c>
      <c r="F86" s="56">
        <v>0</v>
      </c>
      <c r="G86" s="56">
        <v>112500</v>
      </c>
      <c r="H86" s="56">
        <v>0</v>
      </c>
      <c r="I86" s="56">
        <f t="shared" si="36"/>
        <v>112500</v>
      </c>
      <c r="J86" s="56">
        <f t="shared" si="37"/>
        <v>4127988.1799999988</v>
      </c>
      <c r="K86" s="57">
        <f t="shared" si="38"/>
        <v>0.97347003570706803</v>
      </c>
      <c r="L86" s="57">
        <f t="shared" si="39"/>
        <v>-1</v>
      </c>
      <c r="M86" s="57">
        <f t="shared" si="40"/>
        <v>-0.95452006121211663</v>
      </c>
      <c r="R86" s="53"/>
      <c r="S86" s="53"/>
      <c r="T86" s="53"/>
      <c r="U86" s="53"/>
      <c r="V86" s="53"/>
    </row>
    <row r="87" spans="2:22" s="51" customFormat="1" x14ac:dyDescent="0.2">
      <c r="B87" s="51" t="s">
        <v>286</v>
      </c>
      <c r="C87" s="51" t="s">
        <v>287</v>
      </c>
      <c r="D87" s="56">
        <v>286362.90000000002</v>
      </c>
      <c r="E87" s="56">
        <v>348037.37000000005</v>
      </c>
      <c r="F87" s="56">
        <v>8295.4</v>
      </c>
      <c r="G87" s="56">
        <v>164860.06</v>
      </c>
      <c r="H87" s="56">
        <v>12585.35</v>
      </c>
      <c r="I87" s="56">
        <f t="shared" si="36"/>
        <v>177445.41</v>
      </c>
      <c r="J87" s="56">
        <f t="shared" si="37"/>
        <v>170591.96000000005</v>
      </c>
      <c r="K87" s="57">
        <f t="shared" si="38"/>
        <v>0.49015414637801691</v>
      </c>
      <c r="L87" s="57">
        <f t="shared" si="39"/>
        <v>-0.97616520317918731</v>
      </c>
      <c r="M87" s="57">
        <f t="shared" si="40"/>
        <v>-0.1879686778627086</v>
      </c>
      <c r="R87" s="53"/>
      <c r="S87" s="53"/>
      <c r="T87" s="53"/>
      <c r="U87" s="53"/>
      <c r="V87" s="53"/>
    </row>
    <row r="88" spans="2:22" s="51" customFormat="1" x14ac:dyDescent="0.2">
      <c r="B88" s="51" t="s">
        <v>288</v>
      </c>
      <c r="C88" s="51" t="s">
        <v>289</v>
      </c>
      <c r="D88" s="56">
        <v>689466</v>
      </c>
      <c r="E88" s="56">
        <v>409004.52</v>
      </c>
      <c r="F88" s="56">
        <v>0</v>
      </c>
      <c r="G88" s="56">
        <v>56153.39</v>
      </c>
      <c r="H88" s="56">
        <v>4949.76</v>
      </c>
      <c r="I88" s="56">
        <f t="shared" si="36"/>
        <v>61103.15</v>
      </c>
      <c r="J88" s="56">
        <f t="shared" si="37"/>
        <v>347901.37</v>
      </c>
      <c r="K88" s="57">
        <f t="shared" si="38"/>
        <v>0.85060519624575293</v>
      </c>
      <c r="L88" s="57">
        <f t="shared" si="39"/>
        <v>-1</v>
      </c>
      <c r="M88" s="57">
        <f t="shared" si="40"/>
        <v>-0.76464085461521492</v>
      </c>
      <c r="R88" s="53"/>
      <c r="S88" s="53"/>
      <c r="T88" s="53"/>
      <c r="U88" s="53"/>
      <c r="V88" s="53"/>
    </row>
    <row r="89" spans="2:22" s="51" customFormat="1" x14ac:dyDescent="0.2">
      <c r="B89" s="51" t="s">
        <v>290</v>
      </c>
      <c r="C89" s="51" t="s">
        <v>291</v>
      </c>
      <c r="D89" s="56">
        <v>1376107.02</v>
      </c>
      <c r="E89" s="56">
        <v>5693485.2999999989</v>
      </c>
      <c r="F89" s="56">
        <v>436898.39</v>
      </c>
      <c r="G89" s="56">
        <v>1035016.7400000003</v>
      </c>
      <c r="H89" s="56">
        <v>403870.18</v>
      </c>
      <c r="I89" s="56">
        <f t="shared" si="36"/>
        <v>1438886.9200000004</v>
      </c>
      <c r="J89" s="56">
        <f t="shared" si="37"/>
        <v>4254598.379999999</v>
      </c>
      <c r="K89" s="57">
        <f t="shared" si="38"/>
        <v>0.74727485113556014</v>
      </c>
      <c r="L89" s="57">
        <f t="shared" si="39"/>
        <v>-0.92326345516339525</v>
      </c>
      <c r="M89" s="57">
        <f t="shared" si="40"/>
        <v>-0.68836058794626687</v>
      </c>
      <c r="R89" s="53"/>
      <c r="S89" s="53"/>
      <c r="T89" s="53"/>
      <c r="U89" s="53"/>
      <c r="V89" s="53"/>
    </row>
    <row r="90" spans="2:22" s="51" customFormat="1" x14ac:dyDescent="0.2">
      <c r="B90" s="51" t="s">
        <v>294</v>
      </c>
      <c r="C90" s="51" t="s">
        <v>295</v>
      </c>
      <c r="D90" s="56">
        <v>1330466.48</v>
      </c>
      <c r="E90" s="56">
        <v>35778913.259999998</v>
      </c>
      <c r="F90" s="56">
        <v>518398.19</v>
      </c>
      <c r="G90" s="56">
        <v>1321458.05</v>
      </c>
      <c r="H90" s="56">
        <v>7830340.5200000005</v>
      </c>
      <c r="I90" s="56">
        <f t="shared" si="36"/>
        <v>9151798.5700000003</v>
      </c>
      <c r="J90" s="56">
        <f t="shared" si="37"/>
        <v>26627114.689999998</v>
      </c>
      <c r="K90" s="57">
        <f t="shared" si="38"/>
        <v>0.74421250574338993</v>
      </c>
      <c r="L90" s="57">
        <f t="shared" si="39"/>
        <v>-0.98551106943263267</v>
      </c>
      <c r="M90" s="57">
        <f t="shared" si="40"/>
        <v>-0.93668458735230853</v>
      </c>
      <c r="R90" s="53"/>
      <c r="S90" s="53"/>
      <c r="T90" s="53"/>
      <c r="U90" s="53"/>
      <c r="V90" s="53"/>
    </row>
    <row r="91" spans="2:22" s="51" customFormat="1" x14ac:dyDescent="0.2">
      <c r="B91" s="51" t="s">
        <v>298</v>
      </c>
      <c r="C91" s="51" t="s">
        <v>299</v>
      </c>
      <c r="D91" s="56">
        <v>5900</v>
      </c>
      <c r="E91" s="56">
        <v>4673445.8899999997</v>
      </c>
      <c r="F91" s="56">
        <v>0</v>
      </c>
      <c r="G91" s="56">
        <v>3593803.48</v>
      </c>
      <c r="H91" s="56">
        <v>0</v>
      </c>
      <c r="I91" s="56">
        <f t="shared" si="36"/>
        <v>3593803.48</v>
      </c>
      <c r="J91" s="56">
        <f t="shared" si="37"/>
        <v>1079642.4099999997</v>
      </c>
      <c r="K91" s="57">
        <f t="shared" si="38"/>
        <v>0.23101634969395135</v>
      </c>
      <c r="L91" s="57">
        <f t="shared" si="39"/>
        <v>-1</v>
      </c>
      <c r="M91" s="57">
        <f t="shared" si="40"/>
        <v>0.31825768623894046</v>
      </c>
      <c r="R91" s="53"/>
      <c r="S91" s="53"/>
      <c r="T91" s="53"/>
      <c r="U91" s="53"/>
      <c r="V91" s="53"/>
    </row>
    <row r="92" spans="2:22" s="51" customFormat="1" x14ac:dyDescent="0.2">
      <c r="B92" s="51" t="s">
        <v>300</v>
      </c>
      <c r="C92" s="51" t="s">
        <v>301</v>
      </c>
      <c r="D92" s="56">
        <v>11352784.449999999</v>
      </c>
      <c r="E92" s="56">
        <v>24020700.740000002</v>
      </c>
      <c r="F92" s="56">
        <v>0</v>
      </c>
      <c r="G92" s="56">
        <v>14025385.449999999</v>
      </c>
      <c r="H92" s="56">
        <v>2678.4</v>
      </c>
      <c r="I92" s="56">
        <f t="shared" si="36"/>
        <v>14028063.85</v>
      </c>
      <c r="J92" s="56">
        <f t="shared" si="37"/>
        <v>9992636.8900000025</v>
      </c>
      <c r="K92" s="57">
        <f t="shared" si="38"/>
        <v>0.41600105667858223</v>
      </c>
      <c r="L92" s="57">
        <f t="shared" si="39"/>
        <v>-1</v>
      </c>
      <c r="M92" s="57">
        <f t="shared" si="40"/>
        <v>9.498962804077235E-4</v>
      </c>
      <c r="R92" s="53"/>
      <c r="S92" s="53"/>
      <c r="T92" s="53"/>
      <c r="U92" s="53"/>
      <c r="V92" s="53"/>
    </row>
    <row r="93" spans="2:22" s="51" customFormat="1" x14ac:dyDescent="0.2">
      <c r="B93" s="51" t="s">
        <v>302</v>
      </c>
      <c r="C93" s="51" t="s">
        <v>303</v>
      </c>
      <c r="D93" s="56">
        <v>410512.23</v>
      </c>
      <c r="E93" s="56">
        <v>2819135.2</v>
      </c>
      <c r="F93" s="56">
        <v>45968.479999999996</v>
      </c>
      <c r="G93" s="56">
        <v>208800.81999999998</v>
      </c>
      <c r="H93" s="56">
        <v>130823.50999999998</v>
      </c>
      <c r="I93" s="56">
        <f t="shared" si="36"/>
        <v>339624.32999999996</v>
      </c>
      <c r="J93" s="56">
        <f t="shared" si="37"/>
        <v>2479510.87</v>
      </c>
      <c r="K93" s="57">
        <f t="shared" si="38"/>
        <v>0.87952889595362438</v>
      </c>
      <c r="L93" s="57">
        <f t="shared" si="39"/>
        <v>-0.98369412009753909</v>
      </c>
      <c r="M93" s="57">
        <f t="shared" si="40"/>
        <v>-0.87303047301273706</v>
      </c>
      <c r="R93" s="53"/>
      <c r="S93" s="53"/>
      <c r="T93" s="53"/>
      <c r="U93" s="53"/>
      <c r="V93" s="53"/>
    </row>
    <row r="94" spans="2:22" s="51" customFormat="1" x14ac:dyDescent="0.2">
      <c r="B94" s="51" t="s">
        <v>308</v>
      </c>
      <c r="C94" s="51" t="s">
        <v>309</v>
      </c>
      <c r="D94" s="56">
        <v>494768</v>
      </c>
      <c r="E94" s="56">
        <v>361816</v>
      </c>
      <c r="F94" s="56">
        <v>0</v>
      </c>
      <c r="G94" s="56">
        <v>59375.1</v>
      </c>
      <c r="H94" s="56">
        <v>1229.97</v>
      </c>
      <c r="I94" s="56">
        <f t="shared" si="36"/>
        <v>60605.07</v>
      </c>
      <c r="J94" s="56">
        <f t="shared" si="37"/>
        <v>301210.93</v>
      </c>
      <c r="K94" s="57">
        <f t="shared" si="38"/>
        <v>0.83249754018617195</v>
      </c>
      <c r="L94" s="57">
        <f t="shared" si="39"/>
        <v>-1</v>
      </c>
      <c r="M94" s="57">
        <f t="shared" si="40"/>
        <v>-0.71868052901395807</v>
      </c>
      <c r="R94" s="53"/>
      <c r="S94" s="53"/>
      <c r="T94" s="53"/>
      <c r="U94" s="53"/>
      <c r="V94" s="53"/>
    </row>
    <row r="95" spans="2:22" s="51" customFormat="1" x14ac:dyDescent="0.2">
      <c r="B95" s="51" t="s">
        <v>310</v>
      </c>
      <c r="C95" s="51" t="s">
        <v>311</v>
      </c>
      <c r="D95" s="56">
        <v>42282</v>
      </c>
      <c r="E95" s="56">
        <v>66830</v>
      </c>
      <c r="F95" s="56">
        <v>0</v>
      </c>
      <c r="G95" s="56">
        <v>289480</v>
      </c>
      <c r="H95" s="56">
        <v>0</v>
      </c>
      <c r="I95" s="56">
        <f t="shared" si="36"/>
        <v>289480</v>
      </c>
      <c r="J95" s="56">
        <f t="shared" si="37"/>
        <v>-222650</v>
      </c>
      <c r="K95" s="57">
        <f t="shared" si="38"/>
        <v>-3.3315876103546311</v>
      </c>
      <c r="L95" s="57">
        <f t="shared" si="39"/>
        <v>-1</v>
      </c>
      <c r="M95" s="57">
        <f t="shared" si="40"/>
        <v>6.4255787606079382</v>
      </c>
      <c r="R95" s="53"/>
      <c r="S95" s="53"/>
      <c r="T95" s="53"/>
      <c r="U95" s="53"/>
      <c r="V95" s="53"/>
    </row>
    <row r="96" spans="2:22" s="51" customFormat="1" x14ac:dyDescent="0.2">
      <c r="B96" s="51" t="s">
        <v>312</v>
      </c>
      <c r="C96" s="51" t="s">
        <v>313</v>
      </c>
      <c r="D96" s="56">
        <v>117434</v>
      </c>
      <c r="E96" s="56">
        <v>42075.99</v>
      </c>
      <c r="F96" s="56">
        <v>14195</v>
      </c>
      <c r="G96" s="56">
        <v>43454.49</v>
      </c>
      <c r="H96" s="56">
        <v>2400</v>
      </c>
      <c r="I96" s="56">
        <f t="shared" si="36"/>
        <v>45854.49</v>
      </c>
      <c r="J96" s="56">
        <f t="shared" si="37"/>
        <v>-3778.5</v>
      </c>
      <c r="K96" s="57">
        <f t="shared" si="38"/>
        <v>-8.9801808584896045E-2</v>
      </c>
      <c r="L96" s="57">
        <f t="shared" si="39"/>
        <v>-0.66263420064507095</v>
      </c>
      <c r="M96" s="57">
        <f t="shared" si="40"/>
        <v>0.77044940424625608</v>
      </c>
      <c r="R96" s="53"/>
      <c r="S96" s="53"/>
      <c r="T96" s="53"/>
      <c r="U96" s="53"/>
      <c r="V96" s="53"/>
    </row>
    <row r="97" spans="1:22" s="51" customFormat="1" x14ac:dyDescent="0.2">
      <c r="B97" s="51" t="s">
        <v>314</v>
      </c>
      <c r="C97" s="51" t="s">
        <v>315</v>
      </c>
      <c r="D97" s="56">
        <v>0</v>
      </c>
      <c r="E97" s="56">
        <v>0</v>
      </c>
      <c r="F97" s="56">
        <v>0</v>
      </c>
      <c r="G97" s="56">
        <v>0</v>
      </c>
      <c r="H97" s="56">
        <v>0</v>
      </c>
      <c r="I97" s="56">
        <f t="shared" si="36"/>
        <v>0</v>
      </c>
      <c r="J97" s="56">
        <f t="shared" si="37"/>
        <v>0</v>
      </c>
      <c r="K97" s="57" t="str">
        <f t="shared" si="38"/>
        <v>NA</v>
      </c>
      <c r="L97" s="57" t="str">
        <f t="shared" si="39"/>
        <v>NA</v>
      </c>
      <c r="M97" s="57" t="str">
        <f t="shared" si="40"/>
        <v>NA</v>
      </c>
      <c r="R97" s="53"/>
      <c r="S97" s="53"/>
      <c r="T97" s="53"/>
      <c r="U97" s="53"/>
      <c r="V97" s="53"/>
    </row>
    <row r="98" spans="1:22" s="51" customFormat="1" x14ac:dyDescent="0.2">
      <c r="A98" s="63" t="s">
        <v>316</v>
      </c>
      <c r="B98" s="63"/>
      <c r="C98" s="63"/>
      <c r="D98" s="64">
        <v>136179313.75</v>
      </c>
      <c r="E98" s="64">
        <v>250883457.55000001</v>
      </c>
      <c r="F98" s="64">
        <v>7218559.0099999998</v>
      </c>
      <c r="G98" s="64">
        <v>64950914.410000019</v>
      </c>
      <c r="H98" s="64">
        <v>10413858.390000001</v>
      </c>
      <c r="I98" s="64">
        <f t="shared" si="36"/>
        <v>75364772.800000012</v>
      </c>
      <c r="J98" s="64">
        <f t="shared" si="37"/>
        <v>175518684.75</v>
      </c>
      <c r="K98" s="65">
        <f t="shared" si="38"/>
        <v>0.699602462689354</v>
      </c>
      <c r="L98" s="65">
        <f t="shared" si="39"/>
        <v>-0.97122744129687644</v>
      </c>
      <c r="M98" s="65">
        <f t="shared" si="40"/>
        <v>-0.55619064807943053</v>
      </c>
      <c r="R98" s="53"/>
      <c r="S98" s="53"/>
      <c r="T98" s="53"/>
      <c r="U98" s="53"/>
      <c r="V98" s="53"/>
    </row>
    <row r="99" spans="1:22" s="51" customFormat="1" x14ac:dyDescent="0.2">
      <c r="A99" s="51" t="s">
        <v>317</v>
      </c>
      <c r="B99" s="51" t="s">
        <v>197</v>
      </c>
      <c r="C99" s="51" t="s">
        <v>198</v>
      </c>
      <c r="D99" s="56">
        <v>0</v>
      </c>
      <c r="E99" s="56">
        <v>0</v>
      </c>
      <c r="F99" s="56">
        <v>0</v>
      </c>
      <c r="G99" s="56">
        <v>0</v>
      </c>
      <c r="H99" s="56">
        <v>0</v>
      </c>
      <c r="I99" s="56">
        <f t="shared" si="36"/>
        <v>0</v>
      </c>
      <c r="J99" s="56">
        <f t="shared" si="37"/>
        <v>0</v>
      </c>
      <c r="K99" s="57" t="str">
        <f t="shared" si="38"/>
        <v>NA</v>
      </c>
      <c r="L99" s="57" t="str">
        <f t="shared" si="39"/>
        <v>NA</v>
      </c>
      <c r="M99" s="57" t="str">
        <f t="shared" si="40"/>
        <v>NA</v>
      </c>
      <c r="R99" s="53"/>
      <c r="S99" s="53"/>
      <c r="T99" s="53"/>
      <c r="U99" s="53"/>
      <c r="V99" s="53"/>
    </row>
    <row r="100" spans="1:22" s="51" customFormat="1" x14ac:dyDescent="0.2">
      <c r="B100" s="51" t="s">
        <v>199</v>
      </c>
      <c r="C100" s="51" t="s">
        <v>198</v>
      </c>
      <c r="D100" s="56">
        <v>0</v>
      </c>
      <c r="E100" s="56">
        <v>1642.5</v>
      </c>
      <c r="F100" s="56">
        <v>180</v>
      </c>
      <c r="G100" s="56">
        <v>4115</v>
      </c>
      <c r="H100" s="56">
        <v>0</v>
      </c>
      <c r="I100" s="56">
        <f t="shared" si="36"/>
        <v>4115</v>
      </c>
      <c r="J100" s="56">
        <f t="shared" si="37"/>
        <v>-2472.5</v>
      </c>
      <c r="K100" s="57">
        <f t="shared" si="38"/>
        <v>-1.5053272450532724</v>
      </c>
      <c r="L100" s="57">
        <f t="shared" si="39"/>
        <v>-0.8904109589041096</v>
      </c>
      <c r="M100" s="57">
        <f t="shared" si="40"/>
        <v>3.2948467058056101</v>
      </c>
      <c r="R100" s="53"/>
      <c r="S100" s="53"/>
      <c r="T100" s="53"/>
      <c r="U100" s="53"/>
      <c r="V100" s="53"/>
    </row>
    <row r="101" spans="1:22" s="51" customFormat="1" x14ac:dyDescent="0.2">
      <c r="B101" s="51" t="s">
        <v>202</v>
      </c>
      <c r="C101" s="51" t="s">
        <v>203</v>
      </c>
      <c r="D101" s="56">
        <v>0</v>
      </c>
      <c r="E101" s="56">
        <v>1960</v>
      </c>
      <c r="F101" s="56">
        <v>0</v>
      </c>
      <c r="G101" s="56">
        <v>246000</v>
      </c>
      <c r="H101" s="56">
        <v>0</v>
      </c>
      <c r="I101" s="56">
        <f t="shared" si="36"/>
        <v>246000</v>
      </c>
      <c r="J101" s="56">
        <f t="shared" si="37"/>
        <v>-244040</v>
      </c>
      <c r="K101" s="57">
        <f t="shared" si="38"/>
        <v>-124.51020408163265</v>
      </c>
      <c r="L101" s="57">
        <f t="shared" si="39"/>
        <v>-1</v>
      </c>
      <c r="M101" s="57">
        <f t="shared" si="40"/>
        <v>214.16034985422738</v>
      </c>
      <c r="R101" s="53"/>
      <c r="S101" s="53"/>
      <c r="T101" s="53"/>
      <c r="U101" s="53"/>
      <c r="V101" s="53"/>
    </row>
    <row r="102" spans="1:22" s="51" customFormat="1" x14ac:dyDescent="0.2">
      <c r="B102" s="51" t="s">
        <v>210</v>
      </c>
      <c r="C102" s="51" t="s">
        <v>211</v>
      </c>
      <c r="D102" s="56">
        <v>0</v>
      </c>
      <c r="E102" s="56">
        <v>0</v>
      </c>
      <c r="F102" s="56">
        <v>58755.44</v>
      </c>
      <c r="G102" s="56">
        <v>171117.02</v>
      </c>
      <c r="H102" s="56">
        <v>0</v>
      </c>
      <c r="I102" s="56">
        <f t="shared" si="36"/>
        <v>171117.02</v>
      </c>
      <c r="J102" s="56">
        <f t="shared" si="37"/>
        <v>-171117.02</v>
      </c>
      <c r="K102" s="57" t="str">
        <f t="shared" si="38"/>
        <v>NA</v>
      </c>
      <c r="L102" s="57" t="str">
        <f t="shared" si="39"/>
        <v>NA</v>
      </c>
      <c r="M102" s="57" t="str">
        <f t="shared" si="40"/>
        <v>NA</v>
      </c>
      <c r="R102" s="53"/>
      <c r="S102" s="53"/>
      <c r="T102" s="53"/>
      <c r="U102" s="53"/>
      <c r="V102" s="53"/>
    </row>
    <row r="103" spans="1:22" s="51" customFormat="1" x14ac:dyDescent="0.2">
      <c r="B103" s="51" t="s">
        <v>212</v>
      </c>
      <c r="C103" s="51" t="s">
        <v>213</v>
      </c>
      <c r="D103" s="56">
        <v>0</v>
      </c>
      <c r="E103" s="56">
        <v>0</v>
      </c>
      <c r="F103" s="56">
        <v>0</v>
      </c>
      <c r="G103" s="56">
        <v>0</v>
      </c>
      <c r="H103" s="56">
        <v>0</v>
      </c>
      <c r="I103" s="56">
        <f t="shared" si="36"/>
        <v>0</v>
      </c>
      <c r="J103" s="56">
        <f t="shared" si="37"/>
        <v>0</v>
      </c>
      <c r="K103" s="57" t="str">
        <f t="shared" si="38"/>
        <v>NA</v>
      </c>
      <c r="L103" s="57" t="str">
        <f t="shared" si="39"/>
        <v>NA</v>
      </c>
      <c r="M103" s="57" t="str">
        <f t="shared" si="40"/>
        <v>NA</v>
      </c>
      <c r="R103" s="53"/>
      <c r="S103" s="53"/>
      <c r="T103" s="53"/>
      <c r="U103" s="53"/>
      <c r="V103" s="53"/>
    </row>
    <row r="104" spans="1:22" s="51" customFormat="1" x14ac:dyDescent="0.2">
      <c r="B104" s="51" t="s">
        <v>214</v>
      </c>
      <c r="C104" s="51" t="s">
        <v>215</v>
      </c>
      <c r="D104" s="56">
        <v>0</v>
      </c>
      <c r="E104" s="56">
        <v>0</v>
      </c>
      <c r="F104" s="56">
        <v>0</v>
      </c>
      <c r="G104" s="56">
        <v>0</v>
      </c>
      <c r="H104" s="56">
        <v>0</v>
      </c>
      <c r="I104" s="56">
        <f t="shared" si="36"/>
        <v>0</v>
      </c>
      <c r="J104" s="56">
        <f t="shared" si="37"/>
        <v>0</v>
      </c>
      <c r="K104" s="57" t="str">
        <f t="shared" si="38"/>
        <v>NA</v>
      </c>
      <c r="L104" s="57" t="str">
        <f t="shared" si="39"/>
        <v>NA</v>
      </c>
      <c r="M104" s="57" t="str">
        <f t="shared" si="40"/>
        <v>NA</v>
      </c>
      <c r="R104" s="53"/>
      <c r="S104" s="53"/>
      <c r="T104" s="53"/>
      <c r="U104" s="53"/>
      <c r="V104" s="53"/>
    </row>
    <row r="105" spans="1:22" s="51" customFormat="1" x14ac:dyDescent="0.2">
      <c r="B105" s="51" t="s">
        <v>318</v>
      </c>
      <c r="C105" s="51" t="s">
        <v>319</v>
      </c>
      <c r="D105" s="56">
        <v>0</v>
      </c>
      <c r="E105" s="56">
        <v>0</v>
      </c>
      <c r="F105" s="56">
        <v>0</v>
      </c>
      <c r="G105" s="56">
        <v>0</v>
      </c>
      <c r="H105" s="56">
        <v>0</v>
      </c>
      <c r="I105" s="56">
        <f t="shared" si="36"/>
        <v>0</v>
      </c>
      <c r="J105" s="56">
        <f t="shared" si="37"/>
        <v>0</v>
      </c>
      <c r="K105" s="57" t="str">
        <f t="shared" si="38"/>
        <v>NA</v>
      </c>
      <c r="L105" s="57" t="str">
        <f t="shared" si="39"/>
        <v>NA</v>
      </c>
      <c r="M105" s="57" t="str">
        <f t="shared" si="40"/>
        <v>NA</v>
      </c>
      <c r="R105" s="53"/>
      <c r="S105" s="53"/>
      <c r="T105" s="53"/>
      <c r="U105" s="53"/>
      <c r="V105" s="53"/>
    </row>
    <row r="106" spans="1:22" s="51" customFormat="1" x14ac:dyDescent="0.2">
      <c r="B106" s="51" t="s">
        <v>320</v>
      </c>
      <c r="C106" s="51" t="s">
        <v>321</v>
      </c>
      <c r="D106" s="56">
        <v>76504.44</v>
      </c>
      <c r="E106" s="56">
        <v>77510</v>
      </c>
      <c r="F106" s="56">
        <v>7746.16</v>
      </c>
      <c r="G106" s="56">
        <v>33530.800000000003</v>
      </c>
      <c r="H106" s="56">
        <v>0</v>
      </c>
      <c r="I106" s="56">
        <f t="shared" si="36"/>
        <v>33530.800000000003</v>
      </c>
      <c r="J106" s="56">
        <f t="shared" si="37"/>
        <v>43979.199999999997</v>
      </c>
      <c r="K106" s="57">
        <f t="shared" si="38"/>
        <v>0.56740033544058832</v>
      </c>
      <c r="L106" s="57">
        <f t="shared" si="39"/>
        <v>-0.90006244355567022</v>
      </c>
      <c r="M106" s="57">
        <f t="shared" si="40"/>
        <v>-0.25840057504100855</v>
      </c>
      <c r="R106" s="53"/>
      <c r="S106" s="53"/>
      <c r="T106" s="53"/>
      <c r="U106" s="53"/>
      <c r="V106" s="53"/>
    </row>
    <row r="107" spans="1:22" s="51" customFormat="1" x14ac:dyDescent="0.2">
      <c r="B107" s="51" t="s">
        <v>218</v>
      </c>
      <c r="C107" s="51" t="s">
        <v>219</v>
      </c>
      <c r="D107" s="56">
        <v>127235.51</v>
      </c>
      <c r="E107" s="56">
        <v>0</v>
      </c>
      <c r="F107" s="56">
        <v>0</v>
      </c>
      <c r="G107" s="56">
        <v>0</v>
      </c>
      <c r="H107" s="56">
        <v>0</v>
      </c>
      <c r="I107" s="56">
        <f t="shared" si="36"/>
        <v>0</v>
      </c>
      <c r="J107" s="56">
        <f t="shared" si="37"/>
        <v>0</v>
      </c>
      <c r="K107" s="57" t="str">
        <f t="shared" si="38"/>
        <v>NA</v>
      </c>
      <c r="L107" s="57" t="str">
        <f t="shared" si="39"/>
        <v>NA</v>
      </c>
      <c r="M107" s="57" t="str">
        <f t="shared" si="40"/>
        <v>NA</v>
      </c>
      <c r="R107" s="53"/>
      <c r="S107" s="53"/>
      <c r="T107" s="53"/>
      <c r="U107" s="53"/>
      <c r="V107" s="53"/>
    </row>
    <row r="108" spans="1:22" s="51" customFormat="1" x14ac:dyDescent="0.2">
      <c r="B108" s="51" t="s">
        <v>364</v>
      </c>
      <c r="C108" s="51" t="s">
        <v>365</v>
      </c>
      <c r="D108" s="56">
        <v>0</v>
      </c>
      <c r="E108" s="56">
        <v>0</v>
      </c>
      <c r="F108" s="56">
        <v>0</v>
      </c>
      <c r="G108" s="56">
        <v>0</v>
      </c>
      <c r="H108" s="56">
        <v>0</v>
      </c>
      <c r="I108" s="56">
        <f t="shared" si="36"/>
        <v>0</v>
      </c>
      <c r="J108" s="56">
        <f t="shared" si="37"/>
        <v>0</v>
      </c>
      <c r="K108" s="57" t="str">
        <f t="shared" si="38"/>
        <v>NA</v>
      </c>
      <c r="L108" s="57" t="str">
        <f t="shared" si="39"/>
        <v>NA</v>
      </c>
      <c r="M108" s="57" t="str">
        <f t="shared" si="40"/>
        <v>NA</v>
      </c>
      <c r="R108" s="53"/>
      <c r="S108" s="53"/>
      <c r="T108" s="53"/>
      <c r="U108" s="53"/>
      <c r="V108" s="53"/>
    </row>
    <row r="109" spans="1:22" s="51" customFormat="1" x14ac:dyDescent="0.2">
      <c r="B109" s="51" t="s">
        <v>322</v>
      </c>
      <c r="C109" s="51" t="s">
        <v>323</v>
      </c>
      <c r="D109" s="56">
        <v>793567.13</v>
      </c>
      <c r="E109" s="56">
        <v>1035107</v>
      </c>
      <c r="F109" s="56">
        <v>101892.88</v>
      </c>
      <c r="G109" s="56">
        <v>496111.73</v>
      </c>
      <c r="H109" s="56">
        <v>0</v>
      </c>
      <c r="I109" s="56">
        <f t="shared" si="36"/>
        <v>496111.73</v>
      </c>
      <c r="J109" s="56">
        <f t="shared" si="37"/>
        <v>538995.27</v>
      </c>
      <c r="K109" s="57">
        <f t="shared" si="38"/>
        <v>0.52071454448670529</v>
      </c>
      <c r="L109" s="57">
        <f t="shared" si="39"/>
        <v>-0.9015629495308215</v>
      </c>
      <c r="M109" s="57">
        <f t="shared" si="40"/>
        <v>-0.17836779054863769</v>
      </c>
      <c r="R109" s="53"/>
      <c r="S109" s="53"/>
      <c r="T109" s="53"/>
      <c r="U109" s="53"/>
      <c r="V109" s="53"/>
    </row>
    <row r="110" spans="1:22" s="51" customFormat="1" x14ac:dyDescent="0.2">
      <c r="B110" s="51" t="s">
        <v>220</v>
      </c>
      <c r="C110" s="51" t="s">
        <v>221</v>
      </c>
      <c r="D110" s="56">
        <v>0</v>
      </c>
      <c r="E110" s="56">
        <v>0</v>
      </c>
      <c r="F110" s="56">
        <v>0</v>
      </c>
      <c r="G110" s="56">
        <v>0</v>
      </c>
      <c r="H110" s="56">
        <v>0</v>
      </c>
      <c r="I110" s="56">
        <f t="shared" si="36"/>
        <v>0</v>
      </c>
      <c r="J110" s="56">
        <f t="shared" si="37"/>
        <v>0</v>
      </c>
      <c r="K110" s="57" t="str">
        <f t="shared" si="38"/>
        <v>NA</v>
      </c>
      <c r="L110" s="57" t="str">
        <f t="shared" si="39"/>
        <v>NA</v>
      </c>
      <c r="M110" s="57" t="str">
        <f t="shared" si="40"/>
        <v>NA</v>
      </c>
      <c r="R110" s="53"/>
      <c r="S110" s="53"/>
      <c r="T110" s="53"/>
      <c r="U110" s="53"/>
      <c r="V110" s="53"/>
    </row>
    <row r="111" spans="1:22" s="51" customFormat="1" x14ac:dyDescent="0.2">
      <c r="B111" s="51" t="s">
        <v>222</v>
      </c>
      <c r="C111" s="51" t="s">
        <v>223</v>
      </c>
      <c r="D111" s="56">
        <v>0</v>
      </c>
      <c r="E111" s="56">
        <v>133406</v>
      </c>
      <c r="F111" s="56">
        <v>0</v>
      </c>
      <c r="G111" s="56">
        <v>0</v>
      </c>
      <c r="H111" s="56">
        <v>0</v>
      </c>
      <c r="I111" s="56">
        <f t="shared" si="36"/>
        <v>0</v>
      </c>
      <c r="J111" s="56">
        <f t="shared" si="37"/>
        <v>133406</v>
      </c>
      <c r="K111" s="57">
        <f t="shared" si="38"/>
        <v>1</v>
      </c>
      <c r="L111" s="57">
        <f t="shared" si="39"/>
        <v>-1</v>
      </c>
      <c r="M111" s="57">
        <f t="shared" si="40"/>
        <v>-1</v>
      </c>
      <c r="R111" s="53"/>
      <c r="S111" s="53"/>
      <c r="T111" s="53"/>
      <c r="U111" s="53"/>
      <c r="V111" s="53"/>
    </row>
    <row r="112" spans="1:22" s="51" customFormat="1" x14ac:dyDescent="0.2">
      <c r="B112" s="51" t="s">
        <v>324</v>
      </c>
      <c r="C112" s="51" t="s">
        <v>325</v>
      </c>
      <c r="D112" s="56">
        <v>0</v>
      </c>
      <c r="E112" s="56">
        <v>85816</v>
      </c>
      <c r="F112" s="56">
        <v>0</v>
      </c>
      <c r="G112" s="56">
        <v>0</v>
      </c>
      <c r="H112" s="56">
        <v>0</v>
      </c>
      <c r="I112" s="56">
        <f t="shared" si="36"/>
        <v>0</v>
      </c>
      <c r="J112" s="56">
        <f t="shared" si="37"/>
        <v>85816</v>
      </c>
      <c r="K112" s="57">
        <f t="shared" si="38"/>
        <v>1</v>
      </c>
      <c r="L112" s="57">
        <f t="shared" si="39"/>
        <v>-1</v>
      </c>
      <c r="M112" s="57">
        <f t="shared" si="40"/>
        <v>-1</v>
      </c>
      <c r="R112" s="53"/>
      <c r="S112" s="53"/>
      <c r="T112" s="53"/>
      <c r="U112" s="53"/>
      <c r="V112" s="53"/>
    </row>
    <row r="113" spans="2:22" s="51" customFormat="1" x14ac:dyDescent="0.2">
      <c r="B113" s="51" t="s">
        <v>326</v>
      </c>
      <c r="C113" s="51" t="s">
        <v>327</v>
      </c>
      <c r="D113" s="56">
        <v>129819.26000000001</v>
      </c>
      <c r="E113" s="56">
        <v>222765</v>
      </c>
      <c r="F113" s="56">
        <v>21077.85</v>
      </c>
      <c r="G113" s="56">
        <v>70641.429999999993</v>
      </c>
      <c r="H113" s="56">
        <v>0</v>
      </c>
      <c r="I113" s="56">
        <f t="shared" si="36"/>
        <v>70641.429999999993</v>
      </c>
      <c r="J113" s="56">
        <f t="shared" si="37"/>
        <v>152123.57</v>
      </c>
      <c r="K113" s="57">
        <f t="shared" si="38"/>
        <v>0.68288811078939693</v>
      </c>
      <c r="L113" s="57">
        <f t="shared" si="39"/>
        <v>-0.90538078243889297</v>
      </c>
      <c r="M113" s="57">
        <f t="shared" si="40"/>
        <v>-0.45637961849610903</v>
      </c>
      <c r="R113" s="53"/>
      <c r="S113" s="53"/>
      <c r="T113" s="53"/>
      <c r="U113" s="53"/>
      <c r="V113" s="53"/>
    </row>
    <row r="114" spans="2:22" s="51" customFormat="1" x14ac:dyDescent="0.2">
      <c r="B114" s="51" t="s">
        <v>328</v>
      </c>
      <c r="C114" s="51" t="s">
        <v>329</v>
      </c>
      <c r="D114" s="56">
        <v>1243957.4700000004</v>
      </c>
      <c r="E114" s="56">
        <v>1589588</v>
      </c>
      <c r="F114" s="56">
        <v>93755.160000000018</v>
      </c>
      <c r="G114" s="56">
        <v>497621.92000000016</v>
      </c>
      <c r="H114" s="56">
        <v>0</v>
      </c>
      <c r="I114" s="56">
        <f t="shared" si="36"/>
        <v>497621.92000000016</v>
      </c>
      <c r="J114" s="56">
        <f t="shared" si="37"/>
        <v>1091966.0799999998</v>
      </c>
      <c r="K114" s="57">
        <f t="shared" si="38"/>
        <v>0.68694912140755959</v>
      </c>
      <c r="L114" s="57">
        <f t="shared" si="39"/>
        <v>-0.94101920749275914</v>
      </c>
      <c r="M114" s="57">
        <f t="shared" si="40"/>
        <v>-0.46334135098438783</v>
      </c>
      <c r="R114" s="53"/>
      <c r="S114" s="53"/>
      <c r="T114" s="53"/>
      <c r="U114" s="53"/>
      <c r="V114" s="53"/>
    </row>
    <row r="115" spans="2:22" s="51" customFormat="1" x14ac:dyDescent="0.2">
      <c r="B115" s="51" t="s">
        <v>512</v>
      </c>
      <c r="C115" s="51" t="s">
        <v>513</v>
      </c>
      <c r="D115" s="56">
        <v>0</v>
      </c>
      <c r="E115" s="56">
        <v>0</v>
      </c>
      <c r="F115" s="56">
        <v>0</v>
      </c>
      <c r="G115" s="56">
        <v>0</v>
      </c>
      <c r="H115" s="56">
        <v>0</v>
      </c>
      <c r="I115" s="56">
        <f t="shared" si="36"/>
        <v>0</v>
      </c>
      <c r="J115" s="56">
        <f t="shared" si="37"/>
        <v>0</v>
      </c>
      <c r="K115" s="57" t="str">
        <f t="shared" si="38"/>
        <v>NA</v>
      </c>
      <c r="L115" s="57" t="str">
        <f t="shared" si="39"/>
        <v>NA</v>
      </c>
      <c r="M115" s="57" t="str">
        <f t="shared" si="40"/>
        <v>NA</v>
      </c>
      <c r="R115" s="53"/>
      <c r="S115" s="53"/>
      <c r="T115" s="53"/>
      <c r="U115" s="53"/>
      <c r="V115" s="53"/>
    </row>
    <row r="116" spans="2:22" s="51" customFormat="1" x14ac:dyDescent="0.2">
      <c r="B116" s="51" t="s">
        <v>350</v>
      </c>
      <c r="C116" s="51" t="s">
        <v>351</v>
      </c>
      <c r="D116" s="56">
        <v>0</v>
      </c>
      <c r="E116" s="56">
        <v>0</v>
      </c>
      <c r="F116" s="56">
        <v>0</v>
      </c>
      <c r="G116" s="56">
        <v>0</v>
      </c>
      <c r="H116" s="56">
        <v>0</v>
      </c>
      <c r="I116" s="56">
        <f t="shared" si="36"/>
        <v>0</v>
      </c>
      <c r="J116" s="56">
        <f t="shared" si="37"/>
        <v>0</v>
      </c>
      <c r="K116" s="57" t="str">
        <f t="shared" si="38"/>
        <v>NA</v>
      </c>
      <c r="L116" s="57" t="str">
        <f t="shared" si="39"/>
        <v>NA</v>
      </c>
      <c r="M116" s="57" t="str">
        <f t="shared" si="40"/>
        <v>NA</v>
      </c>
      <c r="R116" s="53"/>
      <c r="S116" s="53"/>
      <c r="T116" s="53"/>
      <c r="U116" s="53"/>
      <c r="V116" s="53"/>
    </row>
    <row r="117" spans="2:22" s="51" customFormat="1" x14ac:dyDescent="0.2">
      <c r="B117" s="51" t="s">
        <v>224</v>
      </c>
      <c r="C117" s="51" t="s">
        <v>225</v>
      </c>
      <c r="D117" s="56">
        <v>274169.63</v>
      </c>
      <c r="E117" s="56">
        <v>16000</v>
      </c>
      <c r="F117" s="56">
        <v>31554.380000000005</v>
      </c>
      <c r="G117" s="56">
        <v>157693.63999999998</v>
      </c>
      <c r="H117" s="56">
        <v>0</v>
      </c>
      <c r="I117" s="56">
        <f t="shared" si="36"/>
        <v>157693.63999999998</v>
      </c>
      <c r="J117" s="56">
        <f t="shared" si="37"/>
        <v>-141693.63999999998</v>
      </c>
      <c r="K117" s="57">
        <f t="shared" si="38"/>
        <v>-8.8558524999999992</v>
      </c>
      <c r="L117" s="57">
        <f t="shared" si="39"/>
        <v>0.97214875000000034</v>
      </c>
      <c r="M117" s="57">
        <f t="shared" si="40"/>
        <v>15.895747142857143</v>
      </c>
      <c r="R117" s="53"/>
      <c r="S117" s="53"/>
      <c r="T117" s="53"/>
      <c r="U117" s="53"/>
      <c r="V117" s="53"/>
    </row>
    <row r="118" spans="2:22" s="51" customFormat="1" x14ac:dyDescent="0.2">
      <c r="B118" s="51" t="s">
        <v>330</v>
      </c>
      <c r="C118" s="51" t="s">
        <v>331</v>
      </c>
      <c r="D118" s="56">
        <v>368685.02</v>
      </c>
      <c r="E118" s="56">
        <v>5841844.9900000002</v>
      </c>
      <c r="F118" s="56">
        <v>127492.5</v>
      </c>
      <c r="G118" s="56">
        <v>228981.96999999997</v>
      </c>
      <c r="H118" s="56">
        <v>0</v>
      </c>
      <c r="I118" s="56">
        <f t="shared" si="36"/>
        <v>228981.96999999997</v>
      </c>
      <c r="J118" s="56">
        <f t="shared" si="37"/>
        <v>5612863.0200000005</v>
      </c>
      <c r="K118" s="57">
        <f t="shared" si="38"/>
        <v>0.96080314174854553</v>
      </c>
      <c r="L118" s="57">
        <f t="shared" si="39"/>
        <v>-0.97817598717216225</v>
      </c>
      <c r="M118" s="57">
        <f t="shared" si="40"/>
        <v>-0.93280538585464923</v>
      </c>
      <c r="R118" s="53"/>
      <c r="S118" s="53"/>
      <c r="T118" s="53"/>
      <c r="U118" s="53"/>
      <c r="V118" s="53"/>
    </row>
    <row r="119" spans="2:22" s="51" customFormat="1" x14ac:dyDescent="0.2">
      <c r="B119" s="51" t="s">
        <v>226</v>
      </c>
      <c r="C119" s="51" t="s">
        <v>227</v>
      </c>
      <c r="D119" s="56">
        <v>3397116.12</v>
      </c>
      <c r="E119" s="56">
        <v>19151841.48999998</v>
      </c>
      <c r="F119" s="56">
        <v>1146036.48</v>
      </c>
      <c r="G119" s="56">
        <v>7025643.0100000007</v>
      </c>
      <c r="H119" s="56">
        <v>0</v>
      </c>
      <c r="I119" s="56">
        <f t="shared" si="36"/>
        <v>7025643.0100000007</v>
      </c>
      <c r="J119" s="56">
        <f t="shared" si="37"/>
        <v>12126198.479999978</v>
      </c>
      <c r="K119" s="57">
        <f t="shared" si="38"/>
        <v>0.63316096712327119</v>
      </c>
      <c r="L119" s="57">
        <f t="shared" si="39"/>
        <v>-0.94016050724947797</v>
      </c>
      <c r="M119" s="57">
        <f t="shared" si="40"/>
        <v>-0.37113308649703641</v>
      </c>
      <c r="R119" s="53"/>
      <c r="S119" s="53"/>
      <c r="T119" s="53"/>
      <c r="U119" s="53"/>
      <c r="V119" s="53"/>
    </row>
    <row r="120" spans="2:22" s="51" customFormat="1" x14ac:dyDescent="0.2">
      <c r="B120" s="51" t="s">
        <v>228</v>
      </c>
      <c r="C120" s="51" t="s">
        <v>229</v>
      </c>
      <c r="D120" s="56">
        <v>0</v>
      </c>
      <c r="E120" s="56">
        <v>0</v>
      </c>
      <c r="F120" s="56">
        <v>0</v>
      </c>
      <c r="G120" s="56">
        <v>0</v>
      </c>
      <c r="H120" s="56">
        <v>0</v>
      </c>
      <c r="I120" s="56">
        <f t="shared" si="36"/>
        <v>0</v>
      </c>
      <c r="J120" s="56">
        <f t="shared" si="37"/>
        <v>0</v>
      </c>
      <c r="K120" s="57" t="str">
        <f t="shared" si="38"/>
        <v>NA</v>
      </c>
      <c r="L120" s="57" t="str">
        <f t="shared" si="39"/>
        <v>NA</v>
      </c>
      <c r="M120" s="57" t="str">
        <f t="shared" si="40"/>
        <v>NA</v>
      </c>
      <c r="R120" s="53"/>
      <c r="S120" s="53"/>
      <c r="T120" s="53"/>
      <c r="U120" s="53"/>
      <c r="V120" s="53"/>
    </row>
    <row r="121" spans="2:22" s="51" customFormat="1" x14ac:dyDescent="0.2">
      <c r="B121" s="51" t="s">
        <v>230</v>
      </c>
      <c r="C121" s="51" t="s">
        <v>231</v>
      </c>
      <c r="D121" s="56">
        <v>0</v>
      </c>
      <c r="E121" s="56">
        <v>57964</v>
      </c>
      <c r="F121" s="56">
        <v>0</v>
      </c>
      <c r="G121" s="56">
        <v>0</v>
      </c>
      <c r="H121" s="56">
        <v>0</v>
      </c>
      <c r="I121" s="56">
        <f t="shared" si="36"/>
        <v>0</v>
      </c>
      <c r="J121" s="56">
        <f t="shared" si="37"/>
        <v>57964</v>
      </c>
      <c r="K121" s="57">
        <f t="shared" si="38"/>
        <v>1</v>
      </c>
      <c r="L121" s="57">
        <f t="shared" si="39"/>
        <v>-1</v>
      </c>
      <c r="M121" s="57">
        <f t="shared" si="40"/>
        <v>-1</v>
      </c>
      <c r="R121" s="53"/>
      <c r="S121" s="53"/>
      <c r="T121" s="53"/>
      <c r="U121" s="53"/>
      <c r="V121" s="53"/>
    </row>
    <row r="122" spans="2:22" s="51" customFormat="1" x14ac:dyDescent="0.2">
      <c r="B122" s="51" t="s">
        <v>232</v>
      </c>
      <c r="C122" s="51" t="s">
        <v>233</v>
      </c>
      <c r="D122" s="56">
        <v>922500.56</v>
      </c>
      <c r="E122" s="56">
        <v>2910485.5300000003</v>
      </c>
      <c r="F122" s="56">
        <v>248598.37</v>
      </c>
      <c r="G122" s="56">
        <v>1146014.74</v>
      </c>
      <c r="H122" s="56">
        <v>0</v>
      </c>
      <c r="I122" s="56">
        <f t="shared" si="36"/>
        <v>1146014.74</v>
      </c>
      <c r="J122" s="56">
        <f t="shared" si="37"/>
        <v>1764470.7900000003</v>
      </c>
      <c r="K122" s="57">
        <f t="shared" si="38"/>
        <v>0.60624619906631183</v>
      </c>
      <c r="L122" s="57">
        <f t="shared" si="39"/>
        <v>-0.91458525821978576</v>
      </c>
      <c r="M122" s="57">
        <f t="shared" si="40"/>
        <v>-0.3249934841136774</v>
      </c>
      <c r="R122" s="53"/>
      <c r="S122" s="53"/>
      <c r="T122" s="53"/>
      <c r="U122" s="53"/>
      <c r="V122" s="53"/>
    </row>
    <row r="123" spans="2:22" s="51" customFormat="1" x14ac:dyDescent="0.2">
      <c r="B123" s="51" t="s">
        <v>234</v>
      </c>
      <c r="C123" s="51" t="s">
        <v>235</v>
      </c>
      <c r="D123" s="56">
        <v>0</v>
      </c>
      <c r="E123" s="56">
        <v>0</v>
      </c>
      <c r="F123" s="56">
        <v>2698.83</v>
      </c>
      <c r="G123" s="56">
        <v>5915.77</v>
      </c>
      <c r="H123" s="56">
        <v>0</v>
      </c>
      <c r="I123" s="56">
        <f t="shared" si="36"/>
        <v>5915.77</v>
      </c>
      <c r="J123" s="56">
        <f t="shared" si="37"/>
        <v>-5915.77</v>
      </c>
      <c r="K123" s="57" t="str">
        <f t="shared" si="38"/>
        <v>NA</v>
      </c>
      <c r="L123" s="57" t="str">
        <f t="shared" si="39"/>
        <v>NA</v>
      </c>
      <c r="M123" s="57" t="str">
        <f t="shared" si="40"/>
        <v>NA</v>
      </c>
      <c r="R123" s="53"/>
      <c r="S123" s="53"/>
      <c r="T123" s="53"/>
      <c r="U123" s="53"/>
      <c r="V123" s="53"/>
    </row>
    <row r="124" spans="2:22" s="51" customFormat="1" x14ac:dyDescent="0.2">
      <c r="B124" s="51" t="s">
        <v>236</v>
      </c>
      <c r="C124" s="51" t="s">
        <v>237</v>
      </c>
      <c r="D124" s="56">
        <v>832211.45999999985</v>
      </c>
      <c r="E124" s="56">
        <v>3438403.7800000003</v>
      </c>
      <c r="F124" s="56">
        <v>265044.88</v>
      </c>
      <c r="G124" s="56">
        <v>1261025.4499999997</v>
      </c>
      <c r="H124" s="56">
        <v>0</v>
      </c>
      <c r="I124" s="56">
        <f t="shared" si="36"/>
        <v>1261025.4499999997</v>
      </c>
      <c r="J124" s="56">
        <f t="shared" si="37"/>
        <v>2177378.3300000005</v>
      </c>
      <c r="K124" s="57">
        <f t="shared" si="38"/>
        <v>0.633252657138482</v>
      </c>
      <c r="L124" s="57">
        <f t="shared" si="39"/>
        <v>-0.92291630158689508</v>
      </c>
      <c r="M124" s="57">
        <f t="shared" si="40"/>
        <v>-0.37129026938025483</v>
      </c>
      <c r="R124" s="53"/>
      <c r="S124" s="53"/>
      <c r="T124" s="53"/>
      <c r="U124" s="53"/>
      <c r="V124" s="53"/>
    </row>
    <row r="125" spans="2:22" s="51" customFormat="1" x14ac:dyDescent="0.2">
      <c r="B125" s="51" t="s">
        <v>248</v>
      </c>
      <c r="C125" s="51" t="s">
        <v>249</v>
      </c>
      <c r="D125" s="56">
        <v>0</v>
      </c>
      <c r="E125" s="56">
        <v>0</v>
      </c>
      <c r="F125" s="56">
        <v>0</v>
      </c>
      <c r="G125" s="56">
        <v>0</v>
      </c>
      <c r="H125" s="56">
        <v>0</v>
      </c>
      <c r="I125" s="56">
        <f t="shared" si="36"/>
        <v>0</v>
      </c>
      <c r="J125" s="56">
        <f t="shared" si="37"/>
        <v>0</v>
      </c>
      <c r="K125" s="57" t="str">
        <f t="shared" si="38"/>
        <v>NA</v>
      </c>
      <c r="L125" s="57" t="str">
        <f t="shared" si="39"/>
        <v>NA</v>
      </c>
      <c r="M125" s="57" t="str">
        <f t="shared" si="40"/>
        <v>NA</v>
      </c>
      <c r="R125" s="53"/>
      <c r="S125" s="53"/>
      <c r="T125" s="53"/>
      <c r="U125" s="53"/>
      <c r="V125" s="53"/>
    </row>
    <row r="126" spans="2:22" s="51" customFormat="1" x14ac:dyDescent="0.2">
      <c r="B126" s="51" t="s">
        <v>250</v>
      </c>
      <c r="C126" s="51" t="s">
        <v>251</v>
      </c>
      <c r="D126" s="56">
        <v>175155.41</v>
      </c>
      <c r="E126" s="56">
        <v>924658.57000000007</v>
      </c>
      <c r="F126" s="56">
        <v>53059.05999999999</v>
      </c>
      <c r="G126" s="56">
        <v>299826.66000000003</v>
      </c>
      <c r="H126" s="56">
        <v>0</v>
      </c>
      <c r="I126" s="56">
        <f t="shared" si="36"/>
        <v>299826.66000000003</v>
      </c>
      <c r="J126" s="56">
        <f t="shared" si="37"/>
        <v>624831.91</v>
      </c>
      <c r="K126" s="57">
        <f t="shared" si="38"/>
        <v>0.67574338277100487</v>
      </c>
      <c r="L126" s="57">
        <f t="shared" si="39"/>
        <v>-0.94261767346189207</v>
      </c>
      <c r="M126" s="57">
        <f t="shared" si="40"/>
        <v>-0.44413151332172263</v>
      </c>
      <c r="R126" s="53"/>
      <c r="S126" s="53"/>
      <c r="T126" s="53"/>
      <c r="U126" s="53"/>
      <c r="V126" s="53"/>
    </row>
    <row r="127" spans="2:22" s="51" customFormat="1" x14ac:dyDescent="0.2">
      <c r="B127" s="51" t="s">
        <v>252</v>
      </c>
      <c r="C127" s="51" t="s">
        <v>253</v>
      </c>
      <c r="D127" s="56">
        <v>32355780</v>
      </c>
      <c r="E127" s="56">
        <v>10392581.600000001</v>
      </c>
      <c r="F127" s="56">
        <v>52922.5</v>
      </c>
      <c r="G127" s="56">
        <v>1366751.7200000002</v>
      </c>
      <c r="H127" s="56">
        <v>1826248.12</v>
      </c>
      <c r="I127" s="56">
        <f t="shared" si="36"/>
        <v>3192999.8400000003</v>
      </c>
      <c r="J127" s="56">
        <f t="shared" si="37"/>
        <v>7199581.7600000016</v>
      </c>
      <c r="K127" s="57">
        <f t="shared" si="38"/>
        <v>0.6927616291220654</v>
      </c>
      <c r="L127" s="57">
        <f t="shared" si="39"/>
        <v>-0.99490766567567779</v>
      </c>
      <c r="M127" s="57">
        <f t="shared" si="40"/>
        <v>-0.77455044003970785</v>
      </c>
      <c r="R127" s="53"/>
      <c r="S127" s="53"/>
      <c r="T127" s="53"/>
      <c r="U127" s="53"/>
      <c r="V127" s="53"/>
    </row>
    <row r="128" spans="2:22" s="51" customFormat="1" x14ac:dyDescent="0.2">
      <c r="B128" s="51" t="s">
        <v>260</v>
      </c>
      <c r="C128" s="51" t="s">
        <v>261</v>
      </c>
      <c r="D128" s="56">
        <v>0</v>
      </c>
      <c r="E128" s="56">
        <v>0</v>
      </c>
      <c r="F128" s="56">
        <v>0</v>
      </c>
      <c r="G128" s="56">
        <v>0</v>
      </c>
      <c r="H128" s="56">
        <v>0</v>
      </c>
      <c r="I128" s="56">
        <f t="shared" si="36"/>
        <v>0</v>
      </c>
      <c r="J128" s="56">
        <f t="shared" si="37"/>
        <v>0</v>
      </c>
      <c r="K128" s="57" t="str">
        <f t="shared" si="38"/>
        <v>NA</v>
      </c>
      <c r="L128" s="57" t="str">
        <f t="shared" si="39"/>
        <v>NA</v>
      </c>
      <c r="M128" s="57" t="str">
        <f t="shared" si="40"/>
        <v>NA</v>
      </c>
      <c r="R128" s="53"/>
      <c r="S128" s="53"/>
      <c r="T128" s="53"/>
      <c r="U128" s="53"/>
      <c r="V128" s="53"/>
    </row>
    <row r="129" spans="2:22" s="51" customFormat="1" x14ac:dyDescent="0.2">
      <c r="B129" s="51" t="s">
        <v>340</v>
      </c>
      <c r="C129" s="51" t="s">
        <v>341</v>
      </c>
      <c r="D129" s="56">
        <v>0</v>
      </c>
      <c r="E129" s="56">
        <v>0</v>
      </c>
      <c r="F129" s="56">
        <v>0</v>
      </c>
      <c r="G129" s="56">
        <v>0</v>
      </c>
      <c r="H129" s="56">
        <v>0</v>
      </c>
      <c r="I129" s="56">
        <f t="shared" si="36"/>
        <v>0</v>
      </c>
      <c r="J129" s="56">
        <f t="shared" si="37"/>
        <v>0</v>
      </c>
      <c r="K129" s="57" t="str">
        <f t="shared" si="38"/>
        <v>NA</v>
      </c>
      <c r="L129" s="57" t="str">
        <f t="shared" si="39"/>
        <v>NA</v>
      </c>
      <c r="M129" s="57" t="str">
        <f t="shared" si="40"/>
        <v>NA</v>
      </c>
      <c r="R129" s="53"/>
      <c r="S129" s="53"/>
      <c r="T129" s="53"/>
      <c r="U129" s="53"/>
      <c r="V129" s="53"/>
    </row>
    <row r="130" spans="2:22" s="51" customFormat="1" x14ac:dyDescent="0.2">
      <c r="B130" s="51" t="s">
        <v>266</v>
      </c>
      <c r="C130" s="51" t="s">
        <v>267</v>
      </c>
      <c r="D130" s="56">
        <v>83727</v>
      </c>
      <c r="E130" s="56">
        <v>84716</v>
      </c>
      <c r="F130" s="56">
        <v>13827</v>
      </c>
      <c r="G130" s="56">
        <v>33793.919999999991</v>
      </c>
      <c r="H130" s="56">
        <v>10434.1</v>
      </c>
      <c r="I130" s="56">
        <f t="shared" si="36"/>
        <v>44228.01999999999</v>
      </c>
      <c r="J130" s="56">
        <f t="shared" si="37"/>
        <v>40487.98000000001</v>
      </c>
      <c r="K130" s="57">
        <f t="shared" si="38"/>
        <v>0.47792601161527942</v>
      </c>
      <c r="L130" s="57">
        <f t="shared" si="39"/>
        <v>-0.83678407856839321</v>
      </c>
      <c r="M130" s="57">
        <f t="shared" si="40"/>
        <v>-0.31615710980553541</v>
      </c>
      <c r="R130" s="53"/>
      <c r="S130" s="53"/>
      <c r="T130" s="53"/>
      <c r="U130" s="53"/>
      <c r="V130" s="53"/>
    </row>
    <row r="131" spans="2:22" s="51" customFormat="1" x14ac:dyDescent="0.2">
      <c r="B131" s="51" t="s">
        <v>268</v>
      </c>
      <c r="C131" s="51" t="s">
        <v>269</v>
      </c>
      <c r="D131" s="56">
        <v>857320</v>
      </c>
      <c r="E131" s="56">
        <v>2098493</v>
      </c>
      <c r="F131" s="56">
        <v>151175.54999999999</v>
      </c>
      <c r="G131" s="56">
        <v>946744.95000000007</v>
      </c>
      <c r="H131" s="56">
        <v>132797.45000000001</v>
      </c>
      <c r="I131" s="56">
        <f t="shared" si="36"/>
        <v>1079542.4000000001</v>
      </c>
      <c r="J131" s="56">
        <f t="shared" si="37"/>
        <v>1018950.5999999999</v>
      </c>
      <c r="K131" s="57">
        <f t="shared" si="38"/>
        <v>0.4855630207010459</v>
      </c>
      <c r="L131" s="57">
        <f t="shared" si="39"/>
        <v>-0.92795994554187222</v>
      </c>
      <c r="M131" s="57">
        <f t="shared" si="40"/>
        <v>-0.22659196725595787</v>
      </c>
      <c r="R131" s="53"/>
      <c r="S131" s="53"/>
      <c r="T131" s="53"/>
      <c r="U131" s="53"/>
      <c r="V131" s="53"/>
    </row>
    <row r="132" spans="2:22" s="51" customFormat="1" x14ac:dyDescent="0.2">
      <c r="B132" s="51" t="s">
        <v>274</v>
      </c>
      <c r="C132" s="51" t="s">
        <v>275</v>
      </c>
      <c r="D132" s="56">
        <v>36500</v>
      </c>
      <c r="E132" s="56">
        <v>56185</v>
      </c>
      <c r="F132" s="56">
        <v>93.6</v>
      </c>
      <c r="G132" s="56">
        <v>1060.72</v>
      </c>
      <c r="H132" s="56">
        <v>0</v>
      </c>
      <c r="I132" s="56">
        <f t="shared" si="36"/>
        <v>1060.72</v>
      </c>
      <c r="J132" s="56">
        <f t="shared" si="37"/>
        <v>55124.28</v>
      </c>
      <c r="K132" s="57">
        <f t="shared" si="38"/>
        <v>0.98112093975260295</v>
      </c>
      <c r="L132" s="57">
        <f t="shared" si="39"/>
        <v>-0.99833407493103143</v>
      </c>
      <c r="M132" s="57">
        <f t="shared" si="40"/>
        <v>-0.96763589671874795</v>
      </c>
      <c r="R132" s="53"/>
      <c r="S132" s="53"/>
      <c r="T132" s="53"/>
      <c r="U132" s="53"/>
      <c r="V132" s="53"/>
    </row>
    <row r="133" spans="2:22" s="51" customFormat="1" x14ac:dyDescent="0.2">
      <c r="B133" s="51" t="s">
        <v>280</v>
      </c>
      <c r="C133" s="51" t="s">
        <v>281</v>
      </c>
      <c r="D133" s="56">
        <v>8000</v>
      </c>
      <c r="E133" s="56">
        <v>14923</v>
      </c>
      <c r="F133" s="56">
        <v>0</v>
      </c>
      <c r="G133" s="56">
        <v>0</v>
      </c>
      <c r="H133" s="56">
        <v>0</v>
      </c>
      <c r="I133" s="56">
        <f t="shared" si="36"/>
        <v>0</v>
      </c>
      <c r="J133" s="56">
        <f t="shared" si="37"/>
        <v>14923</v>
      </c>
      <c r="K133" s="57">
        <f t="shared" si="38"/>
        <v>1</v>
      </c>
      <c r="L133" s="57">
        <f t="shared" si="39"/>
        <v>-1</v>
      </c>
      <c r="M133" s="57">
        <f t="shared" si="40"/>
        <v>-1</v>
      </c>
      <c r="R133" s="53"/>
      <c r="S133" s="53"/>
      <c r="T133" s="53"/>
      <c r="U133" s="53"/>
      <c r="V133" s="53"/>
    </row>
    <row r="134" spans="2:22" s="51" customFormat="1" x14ac:dyDescent="0.2">
      <c r="B134" s="51" t="s">
        <v>282</v>
      </c>
      <c r="C134" s="51" t="s">
        <v>283</v>
      </c>
      <c r="D134" s="56">
        <v>530388.69999999995</v>
      </c>
      <c r="E134" s="56">
        <v>808652.82000000007</v>
      </c>
      <c r="F134" s="56">
        <v>34976.21</v>
      </c>
      <c r="G134" s="56">
        <v>556239.51</v>
      </c>
      <c r="H134" s="56">
        <v>59922.040000000008</v>
      </c>
      <c r="I134" s="56">
        <f t="shared" si="36"/>
        <v>616161.55000000005</v>
      </c>
      <c r="J134" s="56">
        <f t="shared" si="37"/>
        <v>192491.27000000002</v>
      </c>
      <c r="K134" s="57">
        <f t="shared" si="38"/>
        <v>0.23803944689143605</v>
      </c>
      <c r="L134" s="57">
        <f t="shared" si="39"/>
        <v>-0.95674755700474778</v>
      </c>
      <c r="M134" s="57">
        <f t="shared" si="40"/>
        <v>0.1791876836765198</v>
      </c>
      <c r="R134" s="53"/>
      <c r="S134" s="53"/>
      <c r="T134" s="53"/>
      <c r="U134" s="53"/>
      <c r="V134" s="53"/>
    </row>
    <row r="135" spans="2:22" s="51" customFormat="1" x14ac:dyDescent="0.2">
      <c r="B135" s="51" t="s">
        <v>286</v>
      </c>
      <c r="C135" s="51" t="s">
        <v>287</v>
      </c>
      <c r="D135" s="56">
        <v>5260</v>
      </c>
      <c r="E135" s="56">
        <v>9435</v>
      </c>
      <c r="F135" s="56">
        <v>0</v>
      </c>
      <c r="G135" s="56">
        <v>6209.48</v>
      </c>
      <c r="H135" s="56">
        <v>0</v>
      </c>
      <c r="I135" s="56">
        <f t="shared" si="36"/>
        <v>6209.48</v>
      </c>
      <c r="J135" s="56">
        <f t="shared" si="37"/>
        <v>3225.5200000000004</v>
      </c>
      <c r="K135" s="57">
        <f t="shared" si="38"/>
        <v>0.34186751457339698</v>
      </c>
      <c r="L135" s="57">
        <f t="shared" si="39"/>
        <v>-1</v>
      </c>
      <c r="M135" s="57">
        <f t="shared" si="40"/>
        <v>0.12822711787417662</v>
      </c>
      <c r="R135" s="53"/>
      <c r="S135" s="53"/>
      <c r="T135" s="53"/>
      <c r="U135" s="53"/>
      <c r="V135" s="53"/>
    </row>
    <row r="136" spans="2:22" s="51" customFormat="1" x14ac:dyDescent="0.2">
      <c r="B136" s="51" t="s">
        <v>288</v>
      </c>
      <c r="C136" s="51" t="s">
        <v>289</v>
      </c>
      <c r="D136" s="56">
        <v>4741.6000000000004</v>
      </c>
      <c r="E136" s="56">
        <v>6000</v>
      </c>
      <c r="F136" s="56">
        <v>0</v>
      </c>
      <c r="G136" s="56">
        <v>12000</v>
      </c>
      <c r="H136" s="56">
        <v>641.66999999999996</v>
      </c>
      <c r="I136" s="56">
        <f t="shared" si="36"/>
        <v>12641.67</v>
      </c>
      <c r="J136" s="56">
        <f t="shared" si="37"/>
        <v>-6641.67</v>
      </c>
      <c r="K136" s="57">
        <f t="shared" si="38"/>
        <v>-1.1069450000000001</v>
      </c>
      <c r="L136" s="57">
        <f t="shared" si="39"/>
        <v>-1</v>
      </c>
      <c r="M136" s="57">
        <f t="shared" si="40"/>
        <v>2.4285714285714284</v>
      </c>
      <c r="R136" s="53"/>
      <c r="S136" s="53"/>
      <c r="T136" s="53"/>
      <c r="U136" s="53"/>
      <c r="V136" s="53"/>
    </row>
    <row r="137" spans="2:22" s="51" customFormat="1" x14ac:dyDescent="0.2">
      <c r="B137" s="51" t="s">
        <v>290</v>
      </c>
      <c r="C137" s="51" t="s">
        <v>291</v>
      </c>
      <c r="D137" s="56">
        <v>18131.02</v>
      </c>
      <c r="E137" s="56">
        <v>146054.79</v>
      </c>
      <c r="F137" s="56">
        <v>12271.56</v>
      </c>
      <c r="G137" s="56">
        <v>97480.709999999992</v>
      </c>
      <c r="H137" s="56">
        <v>12930.760000000002</v>
      </c>
      <c r="I137" s="56">
        <f t="shared" si="36"/>
        <v>110411.47</v>
      </c>
      <c r="J137" s="56">
        <f t="shared" si="37"/>
        <v>35643.320000000007</v>
      </c>
      <c r="K137" s="57">
        <f t="shared" si="38"/>
        <v>0.24404074662665981</v>
      </c>
      <c r="L137" s="57">
        <f t="shared" si="39"/>
        <v>-0.91597974979115715</v>
      </c>
      <c r="M137" s="57">
        <f t="shared" si="40"/>
        <v>0.14415822015442667</v>
      </c>
      <c r="R137" s="53"/>
      <c r="S137" s="53"/>
      <c r="T137" s="53"/>
      <c r="U137" s="53"/>
      <c r="V137" s="53"/>
    </row>
    <row r="138" spans="2:22" s="51" customFormat="1" x14ac:dyDescent="0.2">
      <c r="B138" s="51" t="s">
        <v>294</v>
      </c>
      <c r="C138" s="51" t="s">
        <v>295</v>
      </c>
      <c r="D138" s="56">
        <v>96034</v>
      </c>
      <c r="E138" s="56">
        <v>166932</v>
      </c>
      <c r="F138" s="56">
        <v>2766.99</v>
      </c>
      <c r="G138" s="56">
        <v>48104.920000000006</v>
      </c>
      <c r="H138" s="56">
        <v>14464.06</v>
      </c>
      <c r="I138" s="56">
        <f t="shared" si="36"/>
        <v>62568.98</v>
      </c>
      <c r="J138" s="56">
        <f t="shared" si="37"/>
        <v>104363.01999999999</v>
      </c>
      <c r="K138" s="57">
        <f t="shared" si="38"/>
        <v>0.62518282893633326</v>
      </c>
      <c r="L138" s="57">
        <f t="shared" si="39"/>
        <v>-0.98342444827834097</v>
      </c>
      <c r="M138" s="57">
        <f t="shared" si="40"/>
        <v>-0.50599299629275907</v>
      </c>
      <c r="R138" s="53"/>
      <c r="S138" s="53"/>
      <c r="T138" s="53"/>
      <c r="U138" s="53"/>
      <c r="V138" s="53"/>
    </row>
    <row r="139" spans="2:22" s="51" customFormat="1" x14ac:dyDescent="0.2">
      <c r="B139" s="51" t="s">
        <v>358</v>
      </c>
      <c r="C139" s="51" t="s">
        <v>359</v>
      </c>
      <c r="D139" s="56">
        <v>0</v>
      </c>
      <c r="E139" s="56">
        <v>0</v>
      </c>
      <c r="F139" s="56">
        <v>0</v>
      </c>
      <c r="G139" s="56">
        <v>0</v>
      </c>
      <c r="H139" s="56">
        <v>0</v>
      </c>
      <c r="I139" s="56">
        <f t="shared" si="36"/>
        <v>0</v>
      </c>
      <c r="J139" s="56">
        <f t="shared" si="37"/>
        <v>0</v>
      </c>
      <c r="K139" s="57" t="str">
        <f t="shared" si="38"/>
        <v>NA</v>
      </c>
      <c r="L139" s="57" t="str">
        <f t="shared" si="39"/>
        <v>NA</v>
      </c>
      <c r="M139" s="57" t="str">
        <f t="shared" si="40"/>
        <v>NA</v>
      </c>
      <c r="R139" s="53"/>
      <c r="S139" s="53"/>
      <c r="T139" s="53"/>
      <c r="U139" s="53"/>
      <c r="V139" s="53"/>
    </row>
    <row r="140" spans="2:22" s="51" customFormat="1" x14ac:dyDescent="0.2">
      <c r="B140" s="51" t="s">
        <v>300</v>
      </c>
      <c r="C140" s="51" t="s">
        <v>301</v>
      </c>
      <c r="D140" s="56">
        <v>0</v>
      </c>
      <c r="E140" s="56">
        <v>0</v>
      </c>
      <c r="F140" s="56">
        <v>0</v>
      </c>
      <c r="G140" s="56">
        <v>0</v>
      </c>
      <c r="H140" s="56">
        <v>0</v>
      </c>
      <c r="I140" s="56">
        <f t="shared" si="36"/>
        <v>0</v>
      </c>
      <c r="J140" s="56">
        <f t="shared" si="37"/>
        <v>0</v>
      </c>
      <c r="K140" s="57" t="str">
        <f t="shared" si="38"/>
        <v>NA</v>
      </c>
      <c r="L140" s="57" t="str">
        <f t="shared" si="39"/>
        <v>NA</v>
      </c>
      <c r="M140" s="57" t="str">
        <f t="shared" si="40"/>
        <v>NA</v>
      </c>
      <c r="R140" s="53"/>
      <c r="S140" s="53"/>
      <c r="T140" s="53"/>
      <c r="U140" s="53"/>
      <c r="V140" s="53"/>
    </row>
    <row r="141" spans="2:22" s="51" customFormat="1" x14ac:dyDescent="0.2">
      <c r="B141" s="51" t="s">
        <v>302</v>
      </c>
      <c r="C141" s="51" t="s">
        <v>303</v>
      </c>
      <c r="D141" s="56">
        <v>95116</v>
      </c>
      <c r="E141" s="56">
        <v>111541</v>
      </c>
      <c r="F141" s="56">
        <v>0</v>
      </c>
      <c r="G141" s="56">
        <v>20998.409999999996</v>
      </c>
      <c r="H141" s="56">
        <v>10811.730000000001</v>
      </c>
      <c r="I141" s="56">
        <f t="shared" si="36"/>
        <v>31810.14</v>
      </c>
      <c r="J141" s="56">
        <f t="shared" si="37"/>
        <v>79730.86</v>
      </c>
      <c r="K141" s="57">
        <f t="shared" si="38"/>
        <v>0.71481213186182657</v>
      </c>
      <c r="L141" s="57">
        <f t="shared" si="39"/>
        <v>-1</v>
      </c>
      <c r="M141" s="57">
        <f t="shared" si="40"/>
        <v>-0.67727316156647077</v>
      </c>
      <c r="R141" s="53"/>
      <c r="S141" s="53"/>
      <c r="T141" s="53"/>
      <c r="U141" s="53"/>
      <c r="V141" s="53"/>
    </row>
    <row r="142" spans="2:22" s="51" customFormat="1" x14ac:dyDescent="0.2">
      <c r="B142" s="51" t="s">
        <v>304</v>
      </c>
      <c r="C142" s="51" t="s">
        <v>305</v>
      </c>
      <c r="D142" s="56">
        <v>0</v>
      </c>
      <c r="E142" s="56">
        <v>0</v>
      </c>
      <c r="F142" s="56">
        <v>0</v>
      </c>
      <c r="G142" s="56">
        <v>0</v>
      </c>
      <c r="H142" s="56">
        <v>0</v>
      </c>
      <c r="I142" s="56">
        <f t="shared" si="36"/>
        <v>0</v>
      </c>
      <c r="J142" s="56">
        <f t="shared" si="37"/>
        <v>0</v>
      </c>
      <c r="K142" s="57" t="str">
        <f t="shared" si="38"/>
        <v>NA</v>
      </c>
      <c r="L142" s="57" t="str">
        <f t="shared" si="39"/>
        <v>NA</v>
      </c>
      <c r="M142" s="57" t="str">
        <f t="shared" si="40"/>
        <v>NA</v>
      </c>
      <c r="R142" s="53"/>
      <c r="S142" s="53"/>
      <c r="T142" s="53"/>
      <c r="U142" s="53"/>
      <c r="V142" s="53"/>
    </row>
    <row r="143" spans="2:22" s="51" customFormat="1" x14ac:dyDescent="0.2">
      <c r="B143" s="51" t="s">
        <v>308</v>
      </c>
      <c r="C143" s="51" t="s">
        <v>309</v>
      </c>
      <c r="D143" s="56">
        <v>0</v>
      </c>
      <c r="E143" s="56">
        <v>30380</v>
      </c>
      <c r="F143" s="56">
        <v>0</v>
      </c>
      <c r="G143" s="56">
        <v>0</v>
      </c>
      <c r="H143" s="56">
        <v>0</v>
      </c>
      <c r="I143" s="56">
        <f t="shared" si="36"/>
        <v>0</v>
      </c>
      <c r="J143" s="56">
        <f t="shared" si="37"/>
        <v>30380</v>
      </c>
      <c r="K143" s="57">
        <f t="shared" si="38"/>
        <v>1</v>
      </c>
      <c r="L143" s="57">
        <f t="shared" si="39"/>
        <v>-1</v>
      </c>
      <c r="M143" s="57">
        <f t="shared" si="40"/>
        <v>-1</v>
      </c>
      <c r="R143" s="53"/>
      <c r="S143" s="53"/>
      <c r="T143" s="53"/>
      <c r="U143" s="53"/>
      <c r="V143" s="53"/>
    </row>
    <row r="144" spans="2:22" s="51" customFormat="1" x14ac:dyDescent="0.2">
      <c r="B144" s="51" t="s">
        <v>310</v>
      </c>
      <c r="C144" s="51" t="s">
        <v>311</v>
      </c>
      <c r="D144" s="56">
        <v>0</v>
      </c>
      <c r="E144" s="56">
        <v>100000</v>
      </c>
      <c r="F144" s="56">
        <v>0</v>
      </c>
      <c r="G144" s="56">
        <v>0</v>
      </c>
      <c r="H144" s="56">
        <v>0</v>
      </c>
      <c r="I144" s="56">
        <f t="shared" si="36"/>
        <v>0</v>
      </c>
      <c r="J144" s="56">
        <f t="shared" si="37"/>
        <v>100000</v>
      </c>
      <c r="K144" s="57">
        <f t="shared" si="38"/>
        <v>1</v>
      </c>
      <c r="L144" s="57">
        <f t="shared" si="39"/>
        <v>-1</v>
      </c>
      <c r="M144" s="57">
        <f t="shared" si="40"/>
        <v>-1</v>
      </c>
      <c r="R144" s="53"/>
      <c r="S144" s="53"/>
      <c r="T144" s="53"/>
      <c r="U144" s="53"/>
      <c r="V144" s="53"/>
    </row>
    <row r="145" spans="1:22" s="51" customFormat="1" x14ac:dyDescent="0.2">
      <c r="B145" s="51" t="s">
        <v>312</v>
      </c>
      <c r="C145" s="51" t="s">
        <v>313</v>
      </c>
      <c r="D145" s="56">
        <v>10600</v>
      </c>
      <c r="E145" s="56">
        <v>21450</v>
      </c>
      <c r="F145" s="56">
        <v>0</v>
      </c>
      <c r="G145" s="56">
        <v>5415</v>
      </c>
      <c r="H145" s="56">
        <v>302.5</v>
      </c>
      <c r="I145" s="56">
        <f t="shared" si="36"/>
        <v>5717.5</v>
      </c>
      <c r="J145" s="56">
        <f t="shared" si="37"/>
        <v>15732.5</v>
      </c>
      <c r="K145" s="57">
        <f t="shared" si="38"/>
        <v>0.73344988344988349</v>
      </c>
      <c r="L145" s="57">
        <f t="shared" si="39"/>
        <v>-1</v>
      </c>
      <c r="M145" s="57">
        <f t="shared" si="40"/>
        <v>-0.56723276723276728</v>
      </c>
      <c r="R145" s="53"/>
      <c r="S145" s="53"/>
      <c r="T145" s="53"/>
      <c r="U145" s="53"/>
      <c r="V145" s="53"/>
    </row>
    <row r="146" spans="1:22" s="51" customFormat="1" x14ac:dyDescent="0.2">
      <c r="B146" s="51" t="s">
        <v>314</v>
      </c>
      <c r="C146" s="51" t="s">
        <v>315</v>
      </c>
      <c r="D146" s="56">
        <v>0</v>
      </c>
      <c r="E146" s="56">
        <v>0</v>
      </c>
      <c r="F146" s="56">
        <v>0</v>
      </c>
      <c r="G146" s="56">
        <v>0</v>
      </c>
      <c r="H146" s="56">
        <v>0</v>
      </c>
      <c r="I146" s="56">
        <f t="shared" si="36"/>
        <v>0</v>
      </c>
      <c r="J146" s="56">
        <f t="shared" si="37"/>
        <v>0</v>
      </c>
      <c r="K146" s="57" t="str">
        <f t="shared" si="38"/>
        <v>NA</v>
      </c>
      <c r="L146" s="57" t="str">
        <f t="shared" si="39"/>
        <v>NA</v>
      </c>
      <c r="M146" s="57" t="str">
        <f t="shared" si="40"/>
        <v>NA</v>
      </c>
      <c r="R146" s="53"/>
      <c r="S146" s="53"/>
      <c r="T146" s="53"/>
      <c r="U146" s="53"/>
      <c r="V146" s="53"/>
    </row>
    <row r="147" spans="1:22" s="51" customFormat="1" x14ac:dyDescent="0.2">
      <c r="A147" s="63" t="s">
        <v>346</v>
      </c>
      <c r="B147" s="63"/>
      <c r="C147" s="63"/>
      <c r="D147" s="64">
        <v>42442520.330000006</v>
      </c>
      <c r="E147" s="64">
        <v>49536337.069999985</v>
      </c>
      <c r="F147" s="64">
        <v>2425925.4000000004</v>
      </c>
      <c r="G147" s="64">
        <v>14739038.480000002</v>
      </c>
      <c r="H147" s="64">
        <v>2068552.4300000002</v>
      </c>
      <c r="I147" s="64">
        <f t="shared" si="36"/>
        <v>16807590.910000004</v>
      </c>
      <c r="J147" s="64">
        <f t="shared" si="37"/>
        <v>32728746.159999982</v>
      </c>
      <c r="K147" s="65">
        <f t="shared" si="38"/>
        <v>0.66070178167898985</v>
      </c>
      <c r="L147" s="65">
        <f t="shared" si="39"/>
        <v>-0.95102735600793586</v>
      </c>
      <c r="M147" s="65">
        <f t="shared" si="40"/>
        <v>-0.48993154110553944</v>
      </c>
      <c r="R147" s="53"/>
      <c r="S147" s="53"/>
      <c r="T147" s="53"/>
      <c r="U147" s="53"/>
      <c r="V147" s="53"/>
    </row>
    <row r="148" spans="1:22" s="51" customFormat="1" x14ac:dyDescent="0.2">
      <c r="A148" s="51" t="s">
        <v>347</v>
      </c>
      <c r="B148" s="51" t="s">
        <v>195</v>
      </c>
      <c r="C148" s="51" t="s">
        <v>196</v>
      </c>
      <c r="D148" s="56">
        <v>0</v>
      </c>
      <c r="E148" s="56">
        <v>0</v>
      </c>
      <c r="F148" s="56">
        <v>0</v>
      </c>
      <c r="G148" s="56">
        <v>0</v>
      </c>
      <c r="H148" s="56">
        <v>0</v>
      </c>
      <c r="I148" s="56">
        <f t="shared" si="36"/>
        <v>0</v>
      </c>
      <c r="J148" s="56">
        <f t="shared" si="37"/>
        <v>0</v>
      </c>
      <c r="K148" s="57" t="str">
        <f t="shared" si="38"/>
        <v>NA</v>
      </c>
      <c r="L148" s="57" t="str">
        <f t="shared" si="39"/>
        <v>NA</v>
      </c>
      <c r="M148" s="57" t="str">
        <f t="shared" si="40"/>
        <v>NA</v>
      </c>
      <c r="R148" s="53"/>
      <c r="S148" s="53"/>
      <c r="T148" s="53"/>
      <c r="U148" s="53"/>
      <c r="V148" s="53"/>
    </row>
    <row r="149" spans="1:22" s="51" customFormat="1" x14ac:dyDescent="0.2">
      <c r="B149" s="51" t="s">
        <v>197</v>
      </c>
      <c r="C149" s="51" t="s">
        <v>198</v>
      </c>
      <c r="D149" s="56">
        <v>0</v>
      </c>
      <c r="E149" s="56">
        <v>540.30999999999995</v>
      </c>
      <c r="F149" s="56">
        <v>1100</v>
      </c>
      <c r="G149" s="56">
        <v>5750</v>
      </c>
      <c r="H149" s="56">
        <v>0</v>
      </c>
      <c r="I149" s="56">
        <f t="shared" si="36"/>
        <v>5750</v>
      </c>
      <c r="J149" s="56">
        <f t="shared" si="37"/>
        <v>-5209.6900000000005</v>
      </c>
      <c r="K149" s="57">
        <f t="shared" si="38"/>
        <v>-9.6420388295608088</v>
      </c>
      <c r="L149" s="57">
        <f t="shared" si="39"/>
        <v>1.0358682978290243</v>
      </c>
      <c r="M149" s="57">
        <f t="shared" si="40"/>
        <v>17.243495136389953</v>
      </c>
      <c r="R149" s="53"/>
      <c r="S149" s="53"/>
      <c r="T149" s="53"/>
      <c r="U149" s="53"/>
      <c r="V149" s="53"/>
    </row>
    <row r="150" spans="1:22" s="51" customFormat="1" x14ac:dyDescent="0.2">
      <c r="B150" s="51" t="s">
        <v>199</v>
      </c>
      <c r="C150" s="51" t="s">
        <v>198</v>
      </c>
      <c r="D150" s="56">
        <v>0</v>
      </c>
      <c r="E150" s="56">
        <v>0</v>
      </c>
      <c r="F150" s="56">
        <v>0</v>
      </c>
      <c r="G150" s="56">
        <v>0</v>
      </c>
      <c r="H150" s="56">
        <v>0</v>
      </c>
      <c r="I150" s="56">
        <f t="shared" si="36"/>
        <v>0</v>
      </c>
      <c r="J150" s="56">
        <f t="shared" si="37"/>
        <v>0</v>
      </c>
      <c r="K150" s="57" t="str">
        <f t="shared" si="38"/>
        <v>NA</v>
      </c>
      <c r="L150" s="57" t="str">
        <f t="shared" si="39"/>
        <v>NA</v>
      </c>
      <c r="M150" s="57" t="str">
        <f t="shared" si="40"/>
        <v>NA</v>
      </c>
      <c r="R150" s="53"/>
      <c r="S150" s="53"/>
      <c r="T150" s="53"/>
      <c r="U150" s="53"/>
      <c r="V150" s="53"/>
    </row>
    <row r="151" spans="1:22" s="51" customFormat="1" x14ac:dyDescent="0.2">
      <c r="B151" s="51" t="s">
        <v>200</v>
      </c>
      <c r="C151" s="51" t="s">
        <v>201</v>
      </c>
      <c r="D151" s="56">
        <v>0</v>
      </c>
      <c r="E151" s="56">
        <v>2000</v>
      </c>
      <c r="F151" s="56">
        <v>0</v>
      </c>
      <c r="G151" s="56">
        <v>802.02</v>
      </c>
      <c r="H151" s="56">
        <v>0</v>
      </c>
      <c r="I151" s="56">
        <f t="shared" si="36"/>
        <v>802.02</v>
      </c>
      <c r="J151" s="56">
        <f t="shared" si="37"/>
        <v>1197.98</v>
      </c>
      <c r="K151" s="57">
        <f t="shared" si="38"/>
        <v>0.59899000000000002</v>
      </c>
      <c r="L151" s="57">
        <f t="shared" si="39"/>
        <v>-1</v>
      </c>
      <c r="M151" s="57">
        <f t="shared" si="40"/>
        <v>-0.31255428571428562</v>
      </c>
      <c r="R151" s="53"/>
      <c r="S151" s="53"/>
      <c r="T151" s="53"/>
      <c r="U151" s="53"/>
      <c r="V151" s="53"/>
    </row>
    <row r="152" spans="1:22" s="51" customFormat="1" x14ac:dyDescent="0.2">
      <c r="B152" s="51" t="s">
        <v>202</v>
      </c>
      <c r="C152" s="51" t="s">
        <v>203</v>
      </c>
      <c r="D152" s="56">
        <v>0</v>
      </c>
      <c r="E152" s="56">
        <v>7750</v>
      </c>
      <c r="F152" s="56">
        <v>0</v>
      </c>
      <c r="G152" s="56">
        <v>12310</v>
      </c>
      <c r="H152" s="56">
        <v>0</v>
      </c>
      <c r="I152" s="56">
        <f t="shared" si="36"/>
        <v>12310</v>
      </c>
      <c r="J152" s="56">
        <f t="shared" si="37"/>
        <v>-4560</v>
      </c>
      <c r="K152" s="57">
        <f t="shared" si="38"/>
        <v>-0.58838709677419354</v>
      </c>
      <c r="L152" s="57">
        <f t="shared" si="39"/>
        <v>-1</v>
      </c>
      <c r="M152" s="57">
        <f t="shared" si="40"/>
        <v>1.7229493087557599</v>
      </c>
      <c r="R152" s="53"/>
      <c r="S152" s="53"/>
      <c r="T152" s="53"/>
      <c r="U152" s="53"/>
      <c r="V152" s="53"/>
    </row>
    <row r="153" spans="1:22" s="51" customFormat="1" x14ac:dyDescent="0.2">
      <c r="B153" s="51" t="s">
        <v>212</v>
      </c>
      <c r="C153" s="51" t="s">
        <v>213</v>
      </c>
      <c r="D153" s="56">
        <v>87605.85</v>
      </c>
      <c r="E153" s="56">
        <v>53871</v>
      </c>
      <c r="F153" s="56">
        <v>9912.2099999999991</v>
      </c>
      <c r="G153" s="56">
        <v>49801.86</v>
      </c>
      <c r="H153" s="56">
        <v>0</v>
      </c>
      <c r="I153" s="56">
        <f t="shared" ref="I153:I216" si="41">SUM(G153:H153)</f>
        <v>49801.86</v>
      </c>
      <c r="J153" s="56">
        <f t="shared" ref="J153:J216" si="42">E153-I153</f>
        <v>4069.1399999999994</v>
      </c>
      <c r="K153" s="57">
        <f t="shared" ref="K153:K216" si="43">IF(E153=0,"NA",J153/E153)</f>
        <v>7.5534888901264113E-2</v>
      </c>
      <c r="L153" s="57">
        <f t="shared" ref="L153:L216" si="44">IF(E153=0,"NA",(  ( F153 - (E153/$L$6)) / (E153/$L$6)))</f>
        <v>-0.81600100239460938</v>
      </c>
      <c r="M153" s="57">
        <f t="shared" ref="M153:M216" si="45">IF(E153=0,"NA",(  ( G153 - ($M$6*(E153/12))) / ($M$6*(E153/12))))</f>
        <v>0.58479733331211869</v>
      </c>
      <c r="R153" s="53"/>
      <c r="S153" s="53"/>
      <c r="T153" s="53"/>
      <c r="U153" s="53"/>
      <c r="V153" s="53"/>
    </row>
    <row r="154" spans="1:22" s="51" customFormat="1" x14ac:dyDescent="0.2">
      <c r="B154" s="51" t="s">
        <v>328</v>
      </c>
      <c r="C154" s="51" t="s">
        <v>329</v>
      </c>
      <c r="D154" s="56">
        <v>0</v>
      </c>
      <c r="E154" s="56">
        <v>0</v>
      </c>
      <c r="F154" s="56">
        <v>0</v>
      </c>
      <c r="G154" s="56">
        <v>0</v>
      </c>
      <c r="H154" s="56">
        <v>0</v>
      </c>
      <c r="I154" s="56">
        <f t="shared" si="41"/>
        <v>0</v>
      </c>
      <c r="J154" s="56">
        <f t="shared" si="42"/>
        <v>0</v>
      </c>
      <c r="K154" s="57" t="str">
        <f t="shared" si="43"/>
        <v>NA</v>
      </c>
      <c r="L154" s="57" t="str">
        <f t="shared" si="44"/>
        <v>NA</v>
      </c>
      <c r="M154" s="57" t="str">
        <f t="shared" si="45"/>
        <v>NA</v>
      </c>
      <c r="R154" s="53"/>
      <c r="S154" s="53"/>
      <c r="T154" s="53"/>
      <c r="U154" s="53"/>
      <c r="V154" s="53"/>
    </row>
    <row r="155" spans="1:22" s="51" customFormat="1" x14ac:dyDescent="0.2">
      <c r="B155" s="51" t="s">
        <v>224</v>
      </c>
      <c r="C155" s="51" t="s">
        <v>225</v>
      </c>
      <c r="D155" s="56">
        <v>368917.07</v>
      </c>
      <c r="E155" s="56">
        <v>343038.78</v>
      </c>
      <c r="F155" s="56">
        <v>47513.99</v>
      </c>
      <c r="G155" s="56">
        <v>215793.27000000002</v>
      </c>
      <c r="H155" s="56">
        <v>0</v>
      </c>
      <c r="I155" s="56">
        <f t="shared" si="41"/>
        <v>215793.27000000002</v>
      </c>
      <c r="J155" s="56">
        <f t="shared" si="42"/>
        <v>127245.51000000001</v>
      </c>
      <c r="K155" s="57">
        <f t="shared" si="43"/>
        <v>0.37093622476152693</v>
      </c>
      <c r="L155" s="57">
        <f t="shared" si="44"/>
        <v>-0.86149090782097582</v>
      </c>
      <c r="M155" s="57">
        <f t="shared" si="45"/>
        <v>7.8395043265953784E-2</v>
      </c>
      <c r="R155" s="53"/>
      <c r="S155" s="53"/>
      <c r="T155" s="53"/>
      <c r="U155" s="53"/>
      <c r="V155" s="53"/>
    </row>
    <row r="156" spans="1:22" s="51" customFormat="1" x14ac:dyDescent="0.2">
      <c r="B156" s="51" t="s">
        <v>330</v>
      </c>
      <c r="C156" s="51" t="s">
        <v>331</v>
      </c>
      <c r="D156" s="56">
        <v>145391.41999999998</v>
      </c>
      <c r="E156" s="56">
        <v>138267</v>
      </c>
      <c r="F156" s="56">
        <v>111903.75</v>
      </c>
      <c r="G156" s="56">
        <v>256047.08</v>
      </c>
      <c r="H156" s="56">
        <v>0</v>
      </c>
      <c r="I156" s="56">
        <f t="shared" si="41"/>
        <v>256047.08</v>
      </c>
      <c r="J156" s="56">
        <f t="shared" si="42"/>
        <v>-117780.07999999999</v>
      </c>
      <c r="K156" s="57">
        <f t="shared" si="43"/>
        <v>-0.85183073329138537</v>
      </c>
      <c r="L156" s="57">
        <f t="shared" si="44"/>
        <v>-0.19066914014189937</v>
      </c>
      <c r="M156" s="57">
        <f t="shared" si="45"/>
        <v>2.1745669713566609</v>
      </c>
      <c r="R156" s="53"/>
      <c r="S156" s="53"/>
      <c r="T156" s="53"/>
      <c r="U156" s="53"/>
      <c r="V156" s="53"/>
    </row>
    <row r="157" spans="1:22" s="51" customFormat="1" x14ac:dyDescent="0.2">
      <c r="B157" s="51" t="s">
        <v>226</v>
      </c>
      <c r="C157" s="51" t="s">
        <v>227</v>
      </c>
      <c r="D157" s="56">
        <v>0</v>
      </c>
      <c r="E157" s="56">
        <v>949681.07000000007</v>
      </c>
      <c r="F157" s="56">
        <v>0</v>
      </c>
      <c r="G157" s="56">
        <v>139500</v>
      </c>
      <c r="H157" s="56">
        <v>0</v>
      </c>
      <c r="I157" s="56">
        <f t="shared" si="41"/>
        <v>139500</v>
      </c>
      <c r="J157" s="56">
        <f t="shared" si="42"/>
        <v>810181.07000000007</v>
      </c>
      <c r="K157" s="57">
        <f t="shared" si="43"/>
        <v>0.85310858096813491</v>
      </c>
      <c r="L157" s="57">
        <f t="shared" si="44"/>
        <v>-1</v>
      </c>
      <c r="M157" s="57">
        <f t="shared" si="45"/>
        <v>-0.74818613880251705</v>
      </c>
      <c r="R157" s="53"/>
      <c r="S157" s="53"/>
      <c r="T157" s="53"/>
      <c r="U157" s="53"/>
      <c r="V157" s="53"/>
    </row>
    <row r="158" spans="1:22" s="51" customFormat="1" x14ac:dyDescent="0.2">
      <c r="B158" s="51" t="s">
        <v>228</v>
      </c>
      <c r="C158" s="51" t="s">
        <v>229</v>
      </c>
      <c r="D158" s="56">
        <v>0</v>
      </c>
      <c r="E158" s="56">
        <v>0</v>
      </c>
      <c r="F158" s="56">
        <v>0</v>
      </c>
      <c r="G158" s="56">
        <v>1650</v>
      </c>
      <c r="H158" s="56">
        <v>0</v>
      </c>
      <c r="I158" s="56">
        <f t="shared" si="41"/>
        <v>1650</v>
      </c>
      <c r="J158" s="56">
        <f t="shared" si="42"/>
        <v>-1650</v>
      </c>
      <c r="K158" s="57" t="str">
        <f t="shared" si="43"/>
        <v>NA</v>
      </c>
      <c r="L158" s="57" t="str">
        <f t="shared" si="44"/>
        <v>NA</v>
      </c>
      <c r="M158" s="57" t="str">
        <f t="shared" si="45"/>
        <v>NA</v>
      </c>
      <c r="R158" s="53"/>
      <c r="S158" s="53"/>
      <c r="T158" s="53"/>
      <c r="U158" s="53"/>
      <c r="V158" s="53"/>
    </row>
    <row r="159" spans="1:22" s="51" customFormat="1" x14ac:dyDescent="0.2">
      <c r="B159" s="51" t="s">
        <v>230</v>
      </c>
      <c r="C159" s="51" t="s">
        <v>231</v>
      </c>
      <c r="D159" s="56">
        <v>0</v>
      </c>
      <c r="E159" s="56">
        <v>689</v>
      </c>
      <c r="F159" s="56">
        <v>0</v>
      </c>
      <c r="G159" s="56">
        <v>0</v>
      </c>
      <c r="H159" s="56">
        <v>0</v>
      </c>
      <c r="I159" s="56">
        <f t="shared" si="41"/>
        <v>0</v>
      </c>
      <c r="J159" s="56">
        <f t="shared" si="42"/>
        <v>689</v>
      </c>
      <c r="K159" s="57">
        <f t="shared" si="43"/>
        <v>1</v>
      </c>
      <c r="L159" s="57">
        <f t="shared" si="44"/>
        <v>-1</v>
      </c>
      <c r="M159" s="57">
        <f t="shared" si="45"/>
        <v>-1</v>
      </c>
      <c r="R159" s="53"/>
      <c r="S159" s="53"/>
      <c r="T159" s="53"/>
      <c r="U159" s="53"/>
      <c r="V159" s="53"/>
    </row>
    <row r="160" spans="1:22" s="51" customFormat="1" x14ac:dyDescent="0.2">
      <c r="B160" s="51" t="s">
        <v>232</v>
      </c>
      <c r="C160" s="51" t="s">
        <v>233</v>
      </c>
      <c r="D160" s="56">
        <v>60750</v>
      </c>
      <c r="E160" s="56">
        <v>90450</v>
      </c>
      <c r="F160" s="56">
        <v>9500</v>
      </c>
      <c r="G160" s="56">
        <v>44329.1</v>
      </c>
      <c r="H160" s="56">
        <v>0</v>
      </c>
      <c r="I160" s="56">
        <f t="shared" si="41"/>
        <v>44329.1</v>
      </c>
      <c r="J160" s="56">
        <f t="shared" si="42"/>
        <v>46120.9</v>
      </c>
      <c r="K160" s="57">
        <f t="shared" si="43"/>
        <v>0.50990491984521835</v>
      </c>
      <c r="L160" s="57">
        <f t="shared" si="44"/>
        <v>-0.89496959646213381</v>
      </c>
      <c r="M160" s="57">
        <f t="shared" si="45"/>
        <v>-0.15983700544894577</v>
      </c>
      <c r="R160" s="53"/>
      <c r="S160" s="53"/>
      <c r="T160" s="53"/>
      <c r="U160" s="53"/>
      <c r="V160" s="53"/>
    </row>
    <row r="161" spans="2:22" s="51" customFormat="1" x14ac:dyDescent="0.2">
      <c r="B161" s="51" t="s">
        <v>234</v>
      </c>
      <c r="C161" s="51" t="s">
        <v>235</v>
      </c>
      <c r="D161" s="56">
        <v>0</v>
      </c>
      <c r="E161" s="56">
        <v>0</v>
      </c>
      <c r="F161" s="56">
        <v>2019.26</v>
      </c>
      <c r="G161" s="56">
        <v>3831.37</v>
      </c>
      <c r="H161" s="56">
        <v>0</v>
      </c>
      <c r="I161" s="56">
        <f t="shared" si="41"/>
        <v>3831.37</v>
      </c>
      <c r="J161" s="56">
        <f t="shared" si="42"/>
        <v>-3831.37</v>
      </c>
      <c r="K161" s="57" t="str">
        <f t="shared" si="43"/>
        <v>NA</v>
      </c>
      <c r="L161" s="57" t="str">
        <f t="shared" si="44"/>
        <v>NA</v>
      </c>
      <c r="M161" s="57" t="str">
        <f t="shared" si="45"/>
        <v>NA</v>
      </c>
      <c r="R161" s="53"/>
      <c r="S161" s="53"/>
      <c r="T161" s="53"/>
      <c r="U161" s="53"/>
      <c r="V161" s="53"/>
    </row>
    <row r="162" spans="2:22" s="51" customFormat="1" x14ac:dyDescent="0.2">
      <c r="B162" s="51" t="s">
        <v>236</v>
      </c>
      <c r="C162" s="51" t="s">
        <v>237</v>
      </c>
      <c r="D162" s="56">
        <v>85108.15</v>
      </c>
      <c r="E162" s="56">
        <v>82288.41</v>
      </c>
      <c r="F162" s="56">
        <v>28913.02</v>
      </c>
      <c r="G162" s="56">
        <v>80620.63</v>
      </c>
      <c r="H162" s="56">
        <v>0</v>
      </c>
      <c r="I162" s="56">
        <f t="shared" si="41"/>
        <v>80620.63</v>
      </c>
      <c r="J162" s="56">
        <f t="shared" si="42"/>
        <v>1667.7799999999988</v>
      </c>
      <c r="K162" s="57">
        <f t="shared" si="43"/>
        <v>2.0267495750616628E-2</v>
      </c>
      <c r="L162" s="57">
        <f t="shared" si="44"/>
        <v>-0.64863800382095116</v>
      </c>
      <c r="M162" s="57">
        <f t="shared" si="45"/>
        <v>0.67954143585608573</v>
      </c>
      <c r="R162" s="53"/>
      <c r="S162" s="53"/>
      <c r="T162" s="53"/>
      <c r="U162" s="53"/>
      <c r="V162" s="53"/>
    </row>
    <row r="163" spans="2:22" s="51" customFormat="1" x14ac:dyDescent="0.2">
      <c r="B163" s="51" t="s">
        <v>250</v>
      </c>
      <c r="C163" s="51" t="s">
        <v>251</v>
      </c>
      <c r="D163" s="56">
        <v>24495.13</v>
      </c>
      <c r="E163" s="56">
        <v>51554.129999999976</v>
      </c>
      <c r="F163" s="56">
        <v>3427.93</v>
      </c>
      <c r="G163" s="56">
        <v>33776.42</v>
      </c>
      <c r="H163" s="56">
        <v>0</v>
      </c>
      <c r="I163" s="56">
        <f t="shared" si="41"/>
        <v>33776.42</v>
      </c>
      <c r="J163" s="56">
        <f t="shared" si="42"/>
        <v>17777.709999999977</v>
      </c>
      <c r="K163" s="57">
        <f t="shared" si="43"/>
        <v>0.34483580655904744</v>
      </c>
      <c r="L163" s="57">
        <f t="shared" si="44"/>
        <v>-0.93350813989102321</v>
      </c>
      <c r="M163" s="57">
        <f t="shared" si="45"/>
        <v>0.1231386173273472</v>
      </c>
      <c r="R163" s="53"/>
      <c r="S163" s="53"/>
      <c r="T163" s="53"/>
      <c r="U163" s="53"/>
      <c r="V163" s="53"/>
    </row>
    <row r="164" spans="2:22" s="51" customFormat="1" x14ac:dyDescent="0.2">
      <c r="B164" s="51" t="s">
        <v>252</v>
      </c>
      <c r="C164" s="51" t="s">
        <v>253</v>
      </c>
      <c r="D164" s="56">
        <v>26915378.09</v>
      </c>
      <c r="E164" s="56">
        <v>1241471.0899999999</v>
      </c>
      <c r="F164" s="56">
        <v>0</v>
      </c>
      <c r="G164" s="56">
        <v>91794.68</v>
      </c>
      <c r="H164" s="56">
        <v>0</v>
      </c>
      <c r="I164" s="56">
        <f t="shared" si="41"/>
        <v>91794.68</v>
      </c>
      <c r="J164" s="56">
        <f t="shared" si="42"/>
        <v>1149676.4099999999</v>
      </c>
      <c r="K164" s="57">
        <f t="shared" si="43"/>
        <v>0.92605975222508008</v>
      </c>
      <c r="L164" s="57">
        <f t="shared" si="44"/>
        <v>-1</v>
      </c>
      <c r="M164" s="57">
        <f t="shared" si="45"/>
        <v>-0.87324528952870861</v>
      </c>
      <c r="R164" s="53"/>
      <c r="S164" s="53"/>
      <c r="T164" s="53"/>
      <c r="U164" s="53"/>
      <c r="V164" s="53"/>
    </row>
    <row r="165" spans="2:22" s="51" customFormat="1" x14ac:dyDescent="0.2">
      <c r="B165" s="51" t="s">
        <v>421</v>
      </c>
      <c r="C165" s="51" t="s">
        <v>422</v>
      </c>
      <c r="D165" s="56">
        <v>0</v>
      </c>
      <c r="E165" s="56">
        <v>0</v>
      </c>
      <c r="F165" s="56">
        <v>0</v>
      </c>
      <c r="G165" s="56">
        <v>0</v>
      </c>
      <c r="H165" s="56">
        <v>0</v>
      </c>
      <c r="I165" s="56">
        <f t="shared" si="41"/>
        <v>0</v>
      </c>
      <c r="J165" s="56">
        <f t="shared" si="42"/>
        <v>0</v>
      </c>
      <c r="K165" s="57" t="str">
        <f t="shared" si="43"/>
        <v>NA</v>
      </c>
      <c r="L165" s="57" t="str">
        <f t="shared" si="44"/>
        <v>NA</v>
      </c>
      <c r="M165" s="57" t="str">
        <f t="shared" si="45"/>
        <v>NA</v>
      </c>
      <c r="R165" s="53"/>
      <c r="S165" s="53"/>
      <c r="T165" s="53"/>
      <c r="U165" s="53"/>
      <c r="V165" s="53"/>
    </row>
    <row r="166" spans="2:22" s="51" customFormat="1" x14ac:dyDescent="0.2">
      <c r="B166" s="51" t="s">
        <v>352</v>
      </c>
      <c r="C166" s="51" t="s">
        <v>353</v>
      </c>
      <c r="D166" s="56">
        <v>0</v>
      </c>
      <c r="E166" s="56">
        <v>0</v>
      </c>
      <c r="F166" s="56">
        <v>0</v>
      </c>
      <c r="G166" s="56">
        <v>0</v>
      </c>
      <c r="H166" s="56">
        <v>0</v>
      </c>
      <c r="I166" s="56">
        <f t="shared" si="41"/>
        <v>0</v>
      </c>
      <c r="J166" s="56">
        <f t="shared" si="42"/>
        <v>0</v>
      </c>
      <c r="K166" s="57" t="str">
        <f t="shared" si="43"/>
        <v>NA</v>
      </c>
      <c r="L166" s="57" t="str">
        <f t="shared" si="44"/>
        <v>NA</v>
      </c>
      <c r="M166" s="57" t="str">
        <f t="shared" si="45"/>
        <v>NA</v>
      </c>
      <c r="R166" s="53"/>
      <c r="S166" s="53"/>
      <c r="T166" s="53"/>
      <c r="U166" s="53"/>
      <c r="V166" s="53"/>
    </row>
    <row r="167" spans="2:22" s="51" customFormat="1" x14ac:dyDescent="0.2">
      <c r="B167" s="51" t="s">
        <v>258</v>
      </c>
      <c r="C167" s="51" t="s">
        <v>259</v>
      </c>
      <c r="D167" s="56">
        <v>45000</v>
      </c>
      <c r="E167" s="56">
        <v>2000</v>
      </c>
      <c r="F167" s="56">
        <v>2000</v>
      </c>
      <c r="G167" s="56">
        <v>4000</v>
      </c>
      <c r="H167" s="56">
        <v>0</v>
      </c>
      <c r="I167" s="56">
        <f t="shared" si="41"/>
        <v>4000</v>
      </c>
      <c r="J167" s="56">
        <f t="shared" si="42"/>
        <v>-2000</v>
      </c>
      <c r="K167" s="57">
        <f t="shared" si="43"/>
        <v>-1</v>
      </c>
      <c r="L167" s="57">
        <f t="shared" si="44"/>
        <v>0</v>
      </c>
      <c r="M167" s="57">
        <f t="shared" si="45"/>
        <v>2.4285714285714288</v>
      </c>
      <c r="R167" s="53"/>
      <c r="S167" s="53"/>
      <c r="T167" s="53"/>
      <c r="U167" s="53"/>
      <c r="V167" s="53"/>
    </row>
    <row r="168" spans="2:22" s="51" customFormat="1" x14ac:dyDescent="0.2">
      <c r="B168" s="51" t="s">
        <v>260</v>
      </c>
      <c r="C168" s="51" t="s">
        <v>261</v>
      </c>
      <c r="D168" s="56">
        <v>0</v>
      </c>
      <c r="E168" s="56">
        <v>0</v>
      </c>
      <c r="F168" s="56">
        <v>0</v>
      </c>
      <c r="G168" s="56">
        <v>0</v>
      </c>
      <c r="H168" s="56">
        <v>0</v>
      </c>
      <c r="I168" s="56">
        <f t="shared" si="41"/>
        <v>0</v>
      </c>
      <c r="J168" s="56">
        <f t="shared" si="42"/>
        <v>0</v>
      </c>
      <c r="K168" s="57" t="str">
        <f t="shared" si="43"/>
        <v>NA</v>
      </c>
      <c r="L168" s="57" t="str">
        <f t="shared" si="44"/>
        <v>NA</v>
      </c>
      <c r="M168" s="57" t="str">
        <f t="shared" si="45"/>
        <v>NA</v>
      </c>
      <c r="R168" s="53"/>
      <c r="S168" s="53"/>
      <c r="T168" s="53"/>
      <c r="U168" s="53"/>
      <c r="V168" s="53"/>
    </row>
    <row r="169" spans="2:22" s="51" customFormat="1" x14ac:dyDescent="0.2">
      <c r="B169" s="51" t="s">
        <v>262</v>
      </c>
      <c r="C169" s="51" t="s">
        <v>263</v>
      </c>
      <c r="D169" s="56">
        <v>2000</v>
      </c>
      <c r="E169" s="56">
        <v>0</v>
      </c>
      <c r="F169" s="56">
        <v>0</v>
      </c>
      <c r="G169" s="56">
        <v>0</v>
      </c>
      <c r="H169" s="56">
        <v>0</v>
      </c>
      <c r="I169" s="56">
        <f t="shared" si="41"/>
        <v>0</v>
      </c>
      <c r="J169" s="56">
        <f t="shared" si="42"/>
        <v>0</v>
      </c>
      <c r="K169" s="57" t="str">
        <f t="shared" si="43"/>
        <v>NA</v>
      </c>
      <c r="L169" s="57" t="str">
        <f t="shared" si="44"/>
        <v>NA</v>
      </c>
      <c r="M169" s="57" t="str">
        <f t="shared" si="45"/>
        <v>NA</v>
      </c>
      <c r="R169" s="53"/>
      <c r="S169" s="53"/>
      <c r="T169" s="53"/>
      <c r="U169" s="53"/>
      <c r="V169" s="53"/>
    </row>
    <row r="170" spans="2:22" s="51" customFormat="1" x14ac:dyDescent="0.2">
      <c r="B170" s="51" t="s">
        <v>266</v>
      </c>
      <c r="C170" s="51" t="s">
        <v>267</v>
      </c>
      <c r="D170" s="56">
        <v>2500</v>
      </c>
      <c r="E170" s="56">
        <v>2500</v>
      </c>
      <c r="F170" s="56">
        <v>287.94</v>
      </c>
      <c r="G170" s="56">
        <v>287.94</v>
      </c>
      <c r="H170" s="56">
        <v>0</v>
      </c>
      <c r="I170" s="56">
        <f t="shared" si="41"/>
        <v>287.94</v>
      </c>
      <c r="J170" s="56">
        <f t="shared" si="42"/>
        <v>2212.06</v>
      </c>
      <c r="K170" s="57">
        <f t="shared" si="43"/>
        <v>0.88482399999999994</v>
      </c>
      <c r="L170" s="57">
        <f t="shared" si="44"/>
        <v>-0.88482399999999994</v>
      </c>
      <c r="M170" s="57">
        <f t="shared" si="45"/>
        <v>-0.80255542857142859</v>
      </c>
      <c r="R170" s="53"/>
      <c r="S170" s="53"/>
      <c r="T170" s="53"/>
      <c r="U170" s="53"/>
      <c r="V170" s="53"/>
    </row>
    <row r="171" spans="2:22" s="51" customFormat="1" x14ac:dyDescent="0.2">
      <c r="B171" s="51" t="s">
        <v>268</v>
      </c>
      <c r="C171" s="51" t="s">
        <v>269</v>
      </c>
      <c r="D171" s="56">
        <v>3830</v>
      </c>
      <c r="E171" s="56">
        <v>1303553</v>
      </c>
      <c r="F171" s="56">
        <v>285</v>
      </c>
      <c r="G171" s="56">
        <v>3434</v>
      </c>
      <c r="H171" s="56">
        <v>0</v>
      </c>
      <c r="I171" s="56">
        <f t="shared" si="41"/>
        <v>3434</v>
      </c>
      <c r="J171" s="56">
        <f t="shared" si="42"/>
        <v>1300119</v>
      </c>
      <c r="K171" s="57">
        <f t="shared" si="43"/>
        <v>0.99736566138852811</v>
      </c>
      <c r="L171" s="57">
        <f t="shared" si="44"/>
        <v>-0.99978136677219875</v>
      </c>
      <c r="M171" s="57">
        <f t="shared" si="45"/>
        <v>-0.99548399095176254</v>
      </c>
      <c r="R171" s="53"/>
      <c r="S171" s="53"/>
      <c r="T171" s="53"/>
      <c r="U171" s="53"/>
      <c r="V171" s="53"/>
    </row>
    <row r="172" spans="2:22" s="51" customFormat="1" x14ac:dyDescent="0.2">
      <c r="B172" s="51" t="s">
        <v>274</v>
      </c>
      <c r="C172" s="51" t="s">
        <v>275</v>
      </c>
      <c r="D172" s="56">
        <v>80557.210000000006</v>
      </c>
      <c r="E172" s="56">
        <v>62570.510000000009</v>
      </c>
      <c r="F172" s="56">
        <v>3004.5299999999997</v>
      </c>
      <c r="G172" s="56">
        <v>8727.66</v>
      </c>
      <c r="H172" s="56">
        <v>0</v>
      </c>
      <c r="I172" s="56">
        <f t="shared" si="41"/>
        <v>8727.66</v>
      </c>
      <c r="J172" s="56">
        <f t="shared" si="42"/>
        <v>53842.850000000006</v>
      </c>
      <c r="K172" s="57">
        <f t="shared" si="43"/>
        <v>0.86051480162140281</v>
      </c>
      <c r="L172" s="57">
        <f t="shared" si="44"/>
        <v>-0.95198169233397656</v>
      </c>
      <c r="M172" s="57">
        <f t="shared" si="45"/>
        <v>-0.760882517065262</v>
      </c>
      <c r="R172" s="53"/>
      <c r="S172" s="53"/>
      <c r="T172" s="53"/>
      <c r="U172" s="53"/>
      <c r="V172" s="53"/>
    </row>
    <row r="173" spans="2:22" s="51" customFormat="1" x14ac:dyDescent="0.2">
      <c r="B173" s="51" t="s">
        <v>280</v>
      </c>
      <c r="C173" s="51" t="s">
        <v>281</v>
      </c>
      <c r="D173" s="56">
        <v>26566</v>
      </c>
      <c r="E173" s="56">
        <v>33766</v>
      </c>
      <c r="F173" s="56">
        <v>6700</v>
      </c>
      <c r="G173" s="56">
        <v>6700</v>
      </c>
      <c r="H173" s="56">
        <v>0</v>
      </c>
      <c r="I173" s="56">
        <f t="shared" si="41"/>
        <v>6700</v>
      </c>
      <c r="J173" s="56">
        <f t="shared" si="42"/>
        <v>27066</v>
      </c>
      <c r="K173" s="57">
        <f t="shared" si="43"/>
        <v>0.80157554936918796</v>
      </c>
      <c r="L173" s="57">
        <f t="shared" si="44"/>
        <v>-0.80157554936918796</v>
      </c>
      <c r="M173" s="57">
        <f t="shared" si="45"/>
        <v>-0.65984379891860789</v>
      </c>
      <c r="R173" s="53"/>
      <c r="S173" s="53"/>
      <c r="T173" s="53"/>
      <c r="U173" s="53"/>
      <c r="V173" s="53"/>
    </row>
    <row r="174" spans="2:22" s="51" customFormat="1" x14ac:dyDescent="0.2">
      <c r="B174" s="51" t="s">
        <v>282</v>
      </c>
      <c r="C174" s="51" t="s">
        <v>283</v>
      </c>
      <c r="D174" s="56">
        <v>287024.45999999996</v>
      </c>
      <c r="E174" s="56">
        <v>322453.87000000011</v>
      </c>
      <c r="F174" s="56">
        <v>30148.169999999995</v>
      </c>
      <c r="G174" s="56">
        <v>118569.70999999998</v>
      </c>
      <c r="H174" s="56">
        <v>19506.160000000003</v>
      </c>
      <c r="I174" s="56">
        <f t="shared" si="41"/>
        <v>138075.87</v>
      </c>
      <c r="J174" s="56">
        <f t="shared" si="42"/>
        <v>184378.00000000012</v>
      </c>
      <c r="K174" s="57">
        <f t="shared" si="43"/>
        <v>0.57179651774686424</v>
      </c>
      <c r="L174" s="57">
        <f t="shared" si="44"/>
        <v>-0.90650392876351593</v>
      </c>
      <c r="M174" s="57">
        <f t="shared" si="45"/>
        <v>-0.36963895021635212</v>
      </c>
      <c r="R174" s="53"/>
      <c r="S174" s="53"/>
      <c r="T174" s="53"/>
      <c r="U174" s="53"/>
      <c r="V174" s="53"/>
    </row>
    <row r="175" spans="2:22" s="51" customFormat="1" x14ac:dyDescent="0.2">
      <c r="B175" s="51" t="s">
        <v>286</v>
      </c>
      <c r="C175" s="51" t="s">
        <v>287</v>
      </c>
      <c r="D175" s="56">
        <v>23053</v>
      </c>
      <c r="E175" s="56">
        <v>8383.36</v>
      </c>
      <c r="F175" s="56">
        <v>0</v>
      </c>
      <c r="G175" s="56">
        <v>302.19</v>
      </c>
      <c r="H175" s="56">
        <v>0</v>
      </c>
      <c r="I175" s="56">
        <f t="shared" si="41"/>
        <v>302.19</v>
      </c>
      <c r="J175" s="56">
        <f t="shared" si="42"/>
        <v>8081.170000000001</v>
      </c>
      <c r="K175" s="57">
        <f t="shared" si="43"/>
        <v>0.96395359378578527</v>
      </c>
      <c r="L175" s="57">
        <f t="shared" si="44"/>
        <v>-1</v>
      </c>
      <c r="M175" s="57">
        <f t="shared" si="45"/>
        <v>-0.93820616077563179</v>
      </c>
      <c r="R175" s="53"/>
      <c r="S175" s="53"/>
      <c r="T175" s="53"/>
      <c r="U175" s="53"/>
      <c r="V175" s="53"/>
    </row>
    <row r="176" spans="2:22" s="51" customFormat="1" x14ac:dyDescent="0.2">
      <c r="B176" s="51" t="s">
        <v>288</v>
      </c>
      <c r="C176" s="51" t="s">
        <v>289</v>
      </c>
      <c r="D176" s="56">
        <v>320231</v>
      </c>
      <c r="E176" s="56">
        <v>332594</v>
      </c>
      <c r="F176" s="56">
        <v>0</v>
      </c>
      <c r="G176" s="56">
        <v>1737.6</v>
      </c>
      <c r="H176" s="56">
        <v>76.97</v>
      </c>
      <c r="I176" s="56">
        <f t="shared" si="41"/>
        <v>1814.57</v>
      </c>
      <c r="J176" s="56">
        <f t="shared" si="42"/>
        <v>330779.43</v>
      </c>
      <c r="K176" s="57">
        <f t="shared" si="43"/>
        <v>0.99454418901122688</v>
      </c>
      <c r="L176" s="57">
        <f t="shared" si="44"/>
        <v>-1</v>
      </c>
      <c r="M176" s="57">
        <f t="shared" si="45"/>
        <v>-0.99104390681388455</v>
      </c>
      <c r="R176" s="53"/>
      <c r="S176" s="53"/>
      <c r="T176" s="53"/>
      <c r="U176" s="53"/>
      <c r="V176" s="53"/>
    </row>
    <row r="177" spans="1:22" s="51" customFormat="1" x14ac:dyDescent="0.2">
      <c r="B177" s="51" t="s">
        <v>290</v>
      </c>
      <c r="C177" s="51" t="s">
        <v>291</v>
      </c>
      <c r="D177" s="56">
        <v>35300</v>
      </c>
      <c r="E177" s="56">
        <v>78428.179999999993</v>
      </c>
      <c r="F177" s="56">
        <v>10344.84</v>
      </c>
      <c r="G177" s="56">
        <v>40275.409999999982</v>
      </c>
      <c r="H177" s="56">
        <v>8149.3</v>
      </c>
      <c r="I177" s="56">
        <f t="shared" si="41"/>
        <v>48424.709999999985</v>
      </c>
      <c r="J177" s="56">
        <f t="shared" si="42"/>
        <v>30003.470000000008</v>
      </c>
      <c r="K177" s="57">
        <f t="shared" si="43"/>
        <v>0.3825598145972533</v>
      </c>
      <c r="L177" s="57">
        <f t="shared" si="44"/>
        <v>-0.86809792092587135</v>
      </c>
      <c r="M177" s="57">
        <f t="shared" si="45"/>
        <v>-0.11965877571046571</v>
      </c>
      <c r="R177" s="53"/>
      <c r="S177" s="53"/>
      <c r="T177" s="53"/>
      <c r="U177" s="53"/>
      <c r="V177" s="53"/>
    </row>
    <row r="178" spans="1:22" s="51" customFormat="1" x14ac:dyDescent="0.2">
      <c r="B178" s="51" t="s">
        <v>294</v>
      </c>
      <c r="C178" s="51" t="s">
        <v>295</v>
      </c>
      <c r="D178" s="56">
        <v>27634</v>
      </c>
      <c r="E178" s="56">
        <v>25173</v>
      </c>
      <c r="F178" s="56">
        <v>482.85</v>
      </c>
      <c r="G178" s="56">
        <v>47287.87</v>
      </c>
      <c r="H178" s="56">
        <v>0</v>
      </c>
      <c r="I178" s="56">
        <f t="shared" si="41"/>
        <v>47287.87</v>
      </c>
      <c r="J178" s="56">
        <f t="shared" si="42"/>
        <v>-22114.870000000003</v>
      </c>
      <c r="K178" s="57">
        <f t="shared" si="43"/>
        <v>-0.87851547292734289</v>
      </c>
      <c r="L178" s="57">
        <f t="shared" si="44"/>
        <v>-0.98081873435824107</v>
      </c>
      <c r="M178" s="57">
        <f t="shared" si="45"/>
        <v>2.2203122393040164</v>
      </c>
      <c r="R178" s="53"/>
      <c r="S178" s="53"/>
      <c r="T178" s="53"/>
      <c r="U178" s="53"/>
      <c r="V178" s="53"/>
    </row>
    <row r="179" spans="1:22" s="51" customFormat="1" x14ac:dyDescent="0.2">
      <c r="B179" s="51" t="s">
        <v>300</v>
      </c>
      <c r="C179" s="51" t="s">
        <v>301</v>
      </c>
      <c r="D179" s="56">
        <v>0</v>
      </c>
      <c r="E179" s="56">
        <v>0</v>
      </c>
      <c r="F179" s="56">
        <v>0</v>
      </c>
      <c r="G179" s="56">
        <v>0</v>
      </c>
      <c r="H179" s="56">
        <v>0</v>
      </c>
      <c r="I179" s="56">
        <f t="shared" si="41"/>
        <v>0</v>
      </c>
      <c r="J179" s="56">
        <f t="shared" si="42"/>
        <v>0</v>
      </c>
      <c r="K179" s="57" t="str">
        <f t="shared" si="43"/>
        <v>NA</v>
      </c>
      <c r="L179" s="57" t="str">
        <f t="shared" si="44"/>
        <v>NA</v>
      </c>
      <c r="M179" s="57" t="str">
        <f t="shared" si="45"/>
        <v>NA</v>
      </c>
      <c r="R179" s="53"/>
      <c r="S179" s="53"/>
      <c r="T179" s="53"/>
      <c r="U179" s="53"/>
      <c r="V179" s="53"/>
    </row>
    <row r="180" spans="1:22" s="51" customFormat="1" x14ac:dyDescent="0.2">
      <c r="B180" s="51" t="s">
        <v>302</v>
      </c>
      <c r="C180" s="51" t="s">
        <v>303</v>
      </c>
      <c r="D180" s="56">
        <v>8100</v>
      </c>
      <c r="E180" s="56">
        <v>26683.58</v>
      </c>
      <c r="F180" s="56">
        <v>1058.05</v>
      </c>
      <c r="G180" s="56">
        <v>4914.6899999999996</v>
      </c>
      <c r="H180" s="56">
        <v>1185.33</v>
      </c>
      <c r="I180" s="56">
        <f t="shared" si="41"/>
        <v>6100.0199999999995</v>
      </c>
      <c r="J180" s="56">
        <f t="shared" si="42"/>
        <v>20583.560000000001</v>
      </c>
      <c r="K180" s="57">
        <f t="shared" si="43"/>
        <v>0.77139424320124961</v>
      </c>
      <c r="L180" s="57">
        <f t="shared" si="44"/>
        <v>-0.96034827410714763</v>
      </c>
      <c r="M180" s="57">
        <f t="shared" si="45"/>
        <v>-0.68425590355031607</v>
      </c>
      <c r="R180" s="53"/>
      <c r="S180" s="53"/>
      <c r="T180" s="53"/>
      <c r="U180" s="53"/>
      <c r="V180" s="53"/>
    </row>
    <row r="181" spans="1:22" s="51" customFormat="1" x14ac:dyDescent="0.2">
      <c r="B181" s="51" t="s">
        <v>308</v>
      </c>
      <c r="C181" s="51" t="s">
        <v>309</v>
      </c>
      <c r="D181" s="56">
        <v>1000</v>
      </c>
      <c r="E181" s="56">
        <v>1000</v>
      </c>
      <c r="F181" s="56">
        <v>0</v>
      </c>
      <c r="G181" s="56">
        <v>0</v>
      </c>
      <c r="H181" s="56">
        <v>0</v>
      </c>
      <c r="I181" s="56">
        <f t="shared" si="41"/>
        <v>0</v>
      </c>
      <c r="J181" s="56">
        <f t="shared" si="42"/>
        <v>1000</v>
      </c>
      <c r="K181" s="57">
        <f t="shared" si="43"/>
        <v>1</v>
      </c>
      <c r="L181" s="57">
        <f t="shared" si="44"/>
        <v>-1</v>
      </c>
      <c r="M181" s="57">
        <f t="shared" si="45"/>
        <v>-1</v>
      </c>
      <c r="R181" s="53"/>
      <c r="S181" s="53"/>
      <c r="T181" s="53"/>
      <c r="U181" s="53"/>
      <c r="V181" s="53"/>
    </row>
    <row r="182" spans="1:22" s="51" customFormat="1" x14ac:dyDescent="0.2">
      <c r="B182" s="51" t="s">
        <v>312</v>
      </c>
      <c r="C182" s="51" t="s">
        <v>313</v>
      </c>
      <c r="D182" s="56">
        <v>48335</v>
      </c>
      <c r="E182" s="56">
        <v>37235</v>
      </c>
      <c r="F182" s="56">
        <v>629</v>
      </c>
      <c r="G182" s="56">
        <v>10578</v>
      </c>
      <c r="H182" s="56">
        <v>0</v>
      </c>
      <c r="I182" s="56">
        <f t="shared" si="41"/>
        <v>10578</v>
      </c>
      <c r="J182" s="56">
        <f t="shared" si="42"/>
        <v>26657</v>
      </c>
      <c r="K182" s="57">
        <f t="shared" si="43"/>
        <v>0.7159124479656237</v>
      </c>
      <c r="L182" s="57">
        <f t="shared" si="44"/>
        <v>-0.98310729152678933</v>
      </c>
      <c r="M182" s="57">
        <f t="shared" si="45"/>
        <v>-0.51299276794106918</v>
      </c>
      <c r="R182" s="53"/>
      <c r="S182" s="53"/>
      <c r="T182" s="53"/>
      <c r="U182" s="53"/>
      <c r="V182" s="53"/>
    </row>
    <row r="183" spans="1:22" s="51" customFormat="1" x14ac:dyDescent="0.2">
      <c r="B183" s="51" t="s">
        <v>514</v>
      </c>
      <c r="C183" s="51" t="s">
        <v>145</v>
      </c>
      <c r="D183" s="56">
        <v>0</v>
      </c>
      <c r="E183" s="56">
        <v>0</v>
      </c>
      <c r="F183" s="56">
        <v>0</v>
      </c>
      <c r="G183" s="56">
        <v>0</v>
      </c>
      <c r="H183" s="56">
        <v>0</v>
      </c>
      <c r="I183" s="56">
        <f t="shared" si="41"/>
        <v>0</v>
      </c>
      <c r="J183" s="56">
        <f t="shared" si="42"/>
        <v>0</v>
      </c>
      <c r="K183" s="57" t="str">
        <f t="shared" si="43"/>
        <v>NA</v>
      </c>
      <c r="L183" s="57" t="str">
        <f t="shared" si="44"/>
        <v>NA</v>
      </c>
      <c r="M183" s="57" t="str">
        <f t="shared" si="45"/>
        <v>NA</v>
      </c>
      <c r="R183" s="53"/>
      <c r="S183" s="53"/>
      <c r="T183" s="53"/>
      <c r="U183" s="53"/>
      <c r="V183" s="53"/>
    </row>
    <row r="184" spans="1:22" s="51" customFormat="1" x14ac:dyDescent="0.2">
      <c r="A184" s="63" t="s">
        <v>360</v>
      </c>
      <c r="B184" s="63"/>
      <c r="C184" s="63"/>
      <c r="D184" s="64">
        <v>28598776.380000003</v>
      </c>
      <c r="E184" s="64">
        <v>5197941.29</v>
      </c>
      <c r="F184" s="64">
        <v>269230.53999999998</v>
      </c>
      <c r="G184" s="64">
        <v>1182821.5</v>
      </c>
      <c r="H184" s="64">
        <v>28917.760000000002</v>
      </c>
      <c r="I184" s="64">
        <f t="shared" si="41"/>
        <v>1211739.26</v>
      </c>
      <c r="J184" s="64">
        <f t="shared" si="42"/>
        <v>3986202.0300000003</v>
      </c>
      <c r="K184" s="65">
        <f t="shared" si="43"/>
        <v>0.76688092604447256</v>
      </c>
      <c r="L184" s="65">
        <f t="shared" si="44"/>
        <v>-0.94820438997301559</v>
      </c>
      <c r="M184" s="65">
        <f t="shared" si="45"/>
        <v>-0.60990440505725674</v>
      </c>
      <c r="R184" s="53"/>
      <c r="S184" s="53"/>
      <c r="T184" s="53"/>
      <c r="U184" s="53"/>
      <c r="V184" s="53"/>
    </row>
    <row r="185" spans="1:22" s="51" customFormat="1" x14ac:dyDescent="0.2">
      <c r="A185" s="51" t="s">
        <v>361</v>
      </c>
      <c r="B185" s="51" t="s">
        <v>197</v>
      </c>
      <c r="C185" s="51" t="s">
        <v>198</v>
      </c>
      <c r="D185" s="56">
        <v>0</v>
      </c>
      <c r="E185" s="56">
        <v>45189</v>
      </c>
      <c r="F185" s="56">
        <v>180</v>
      </c>
      <c r="G185" s="56">
        <v>8660</v>
      </c>
      <c r="H185" s="56">
        <v>0</v>
      </c>
      <c r="I185" s="56">
        <f t="shared" si="41"/>
        <v>8660</v>
      </c>
      <c r="J185" s="56">
        <f t="shared" si="42"/>
        <v>36529</v>
      </c>
      <c r="K185" s="57">
        <f t="shared" si="43"/>
        <v>0.80836044170041377</v>
      </c>
      <c r="L185" s="57">
        <f t="shared" si="44"/>
        <v>-0.99601672973511257</v>
      </c>
      <c r="M185" s="57">
        <f t="shared" si="45"/>
        <v>-0.67147504291499516</v>
      </c>
      <c r="R185" s="53"/>
      <c r="S185" s="53"/>
      <c r="T185" s="53"/>
      <c r="U185" s="53"/>
      <c r="V185" s="53"/>
    </row>
    <row r="186" spans="1:22" s="51" customFormat="1" x14ac:dyDescent="0.2">
      <c r="B186" s="51" t="s">
        <v>199</v>
      </c>
      <c r="C186" s="51" t="s">
        <v>198</v>
      </c>
      <c r="D186" s="56">
        <v>0</v>
      </c>
      <c r="E186" s="56">
        <v>89935</v>
      </c>
      <c r="F186" s="56">
        <v>540</v>
      </c>
      <c r="G186" s="56">
        <v>3160</v>
      </c>
      <c r="H186" s="56">
        <v>0</v>
      </c>
      <c r="I186" s="56">
        <f t="shared" si="41"/>
        <v>3160</v>
      </c>
      <c r="J186" s="56">
        <f t="shared" si="42"/>
        <v>86775</v>
      </c>
      <c r="K186" s="57">
        <f t="shared" si="43"/>
        <v>0.96486351253683211</v>
      </c>
      <c r="L186" s="57">
        <f t="shared" si="44"/>
        <v>-0.99399566353477509</v>
      </c>
      <c r="M186" s="57">
        <f t="shared" si="45"/>
        <v>-0.93976602149171229</v>
      </c>
      <c r="R186" s="53"/>
      <c r="S186" s="53"/>
      <c r="T186" s="53"/>
      <c r="U186" s="53"/>
      <c r="V186" s="53"/>
    </row>
    <row r="187" spans="1:22" s="51" customFormat="1" x14ac:dyDescent="0.2">
      <c r="B187" s="51" t="s">
        <v>202</v>
      </c>
      <c r="C187" s="51" t="s">
        <v>203</v>
      </c>
      <c r="D187" s="56">
        <v>79226</v>
      </c>
      <c r="E187" s="56">
        <v>8266063.5</v>
      </c>
      <c r="F187" s="56">
        <v>19067.5</v>
      </c>
      <c r="G187" s="56">
        <v>858893.95</v>
      </c>
      <c r="H187" s="56">
        <v>0</v>
      </c>
      <c r="I187" s="56">
        <f t="shared" si="41"/>
        <v>858893.95</v>
      </c>
      <c r="J187" s="56">
        <f t="shared" si="42"/>
        <v>7407169.5499999998</v>
      </c>
      <c r="K187" s="57">
        <f t="shared" si="43"/>
        <v>0.89609395693609173</v>
      </c>
      <c r="L187" s="57">
        <f t="shared" si="44"/>
        <v>-0.99769327927374374</v>
      </c>
      <c r="M187" s="57">
        <f t="shared" si="45"/>
        <v>-0.82187535474758588</v>
      </c>
      <c r="R187" s="53"/>
      <c r="S187" s="53"/>
      <c r="T187" s="53"/>
      <c r="U187" s="53"/>
      <c r="V187" s="53"/>
    </row>
    <row r="188" spans="1:22" s="51" customFormat="1" x14ac:dyDescent="0.2">
      <c r="B188" s="51" t="s">
        <v>204</v>
      </c>
      <c r="C188" s="51" t="s">
        <v>205</v>
      </c>
      <c r="D188" s="56">
        <v>0</v>
      </c>
      <c r="E188" s="56">
        <v>0</v>
      </c>
      <c r="F188" s="56">
        <v>0</v>
      </c>
      <c r="G188" s="56">
        <v>150661.48000000001</v>
      </c>
      <c r="H188" s="56">
        <v>0</v>
      </c>
      <c r="I188" s="56">
        <f t="shared" si="41"/>
        <v>150661.48000000001</v>
      </c>
      <c r="J188" s="56">
        <f t="shared" si="42"/>
        <v>-150661.48000000001</v>
      </c>
      <c r="K188" s="57" t="str">
        <f t="shared" si="43"/>
        <v>NA</v>
      </c>
      <c r="L188" s="57" t="str">
        <f t="shared" si="44"/>
        <v>NA</v>
      </c>
      <c r="M188" s="57" t="str">
        <f t="shared" si="45"/>
        <v>NA</v>
      </c>
      <c r="R188" s="53"/>
      <c r="S188" s="53"/>
      <c r="T188" s="53"/>
      <c r="U188" s="53"/>
      <c r="V188" s="53"/>
    </row>
    <row r="189" spans="1:22" s="51" customFormat="1" x14ac:dyDescent="0.2">
      <c r="B189" s="51" t="s">
        <v>216</v>
      </c>
      <c r="C189" s="51" t="s">
        <v>217</v>
      </c>
      <c r="D189" s="56">
        <v>10204</v>
      </c>
      <c r="E189" s="56">
        <v>10204</v>
      </c>
      <c r="F189" s="56">
        <v>0</v>
      </c>
      <c r="G189" s="56">
        <v>0</v>
      </c>
      <c r="H189" s="56">
        <v>0</v>
      </c>
      <c r="I189" s="56">
        <f t="shared" si="41"/>
        <v>0</v>
      </c>
      <c r="J189" s="56">
        <f t="shared" si="42"/>
        <v>10204</v>
      </c>
      <c r="K189" s="57">
        <f t="shared" si="43"/>
        <v>1</v>
      </c>
      <c r="L189" s="57">
        <f t="shared" si="44"/>
        <v>-1</v>
      </c>
      <c r="M189" s="57">
        <f t="shared" si="45"/>
        <v>-1</v>
      </c>
      <c r="R189" s="53"/>
      <c r="S189" s="53"/>
      <c r="T189" s="53"/>
      <c r="U189" s="53"/>
      <c r="V189" s="53"/>
    </row>
    <row r="190" spans="1:22" s="51" customFormat="1" x14ac:dyDescent="0.2">
      <c r="B190" s="51" t="s">
        <v>224</v>
      </c>
      <c r="C190" s="51" t="s">
        <v>225</v>
      </c>
      <c r="D190" s="56">
        <v>0</v>
      </c>
      <c r="E190" s="56">
        <v>88950</v>
      </c>
      <c r="F190" s="56">
        <v>0</v>
      </c>
      <c r="G190" s="56">
        <v>5400</v>
      </c>
      <c r="H190" s="56">
        <v>0</v>
      </c>
      <c r="I190" s="56">
        <f t="shared" si="41"/>
        <v>5400</v>
      </c>
      <c r="J190" s="56">
        <f t="shared" si="42"/>
        <v>83550</v>
      </c>
      <c r="K190" s="57">
        <f t="shared" si="43"/>
        <v>0.93929173693085999</v>
      </c>
      <c r="L190" s="57">
        <f t="shared" si="44"/>
        <v>-1</v>
      </c>
      <c r="M190" s="57">
        <f t="shared" si="45"/>
        <v>-0.89592869188147439</v>
      </c>
      <c r="R190" s="53"/>
      <c r="S190" s="53"/>
      <c r="T190" s="53"/>
      <c r="U190" s="53"/>
      <c r="V190" s="53"/>
    </row>
    <row r="191" spans="1:22" s="51" customFormat="1" x14ac:dyDescent="0.2">
      <c r="B191" s="51" t="s">
        <v>330</v>
      </c>
      <c r="C191" s="51" t="s">
        <v>331</v>
      </c>
      <c r="D191" s="56">
        <v>13343501.399999999</v>
      </c>
      <c r="E191" s="56">
        <v>16481357.779999999</v>
      </c>
      <c r="F191" s="56">
        <v>1668156.94</v>
      </c>
      <c r="G191" s="56">
        <v>6885533.410000002</v>
      </c>
      <c r="H191" s="56">
        <v>0</v>
      </c>
      <c r="I191" s="56">
        <f t="shared" si="41"/>
        <v>6885533.410000002</v>
      </c>
      <c r="J191" s="56">
        <f t="shared" si="42"/>
        <v>9595824.3699999973</v>
      </c>
      <c r="K191" s="57">
        <f t="shared" si="43"/>
        <v>0.58222292714526569</v>
      </c>
      <c r="L191" s="57">
        <f t="shared" si="44"/>
        <v>-0.89878522374993308</v>
      </c>
      <c r="M191" s="57">
        <f t="shared" si="45"/>
        <v>-0.28381073224902686</v>
      </c>
      <c r="R191" s="53"/>
      <c r="S191" s="53"/>
      <c r="T191" s="53"/>
      <c r="U191" s="53"/>
      <c r="V191" s="53"/>
    </row>
    <row r="192" spans="1:22" s="51" customFormat="1" x14ac:dyDescent="0.2">
      <c r="B192" s="51" t="s">
        <v>226</v>
      </c>
      <c r="C192" s="51" t="s">
        <v>227</v>
      </c>
      <c r="D192" s="56">
        <v>1890000</v>
      </c>
      <c r="E192" s="56">
        <v>2760478.6399999997</v>
      </c>
      <c r="F192" s="56">
        <v>-16138.79</v>
      </c>
      <c r="G192" s="56">
        <v>343289.33</v>
      </c>
      <c r="H192" s="56">
        <v>0</v>
      </c>
      <c r="I192" s="56">
        <f t="shared" si="41"/>
        <v>343289.33</v>
      </c>
      <c r="J192" s="56">
        <f t="shared" si="42"/>
        <v>2417189.3099999996</v>
      </c>
      <c r="K192" s="57">
        <f t="shared" si="43"/>
        <v>0.87564137427993283</v>
      </c>
      <c r="L192" s="57">
        <f t="shared" si="44"/>
        <v>-1.0058463738013201</v>
      </c>
      <c r="M192" s="57">
        <f t="shared" si="45"/>
        <v>-0.78681378447988481</v>
      </c>
      <c r="R192" s="53"/>
      <c r="S192" s="53"/>
      <c r="T192" s="53"/>
      <c r="U192" s="53"/>
      <c r="V192" s="53"/>
    </row>
    <row r="193" spans="2:22" s="51" customFormat="1" x14ac:dyDescent="0.2">
      <c r="B193" s="51" t="s">
        <v>230</v>
      </c>
      <c r="C193" s="51" t="s">
        <v>231</v>
      </c>
      <c r="D193" s="56">
        <v>0</v>
      </c>
      <c r="E193" s="56">
        <v>135334</v>
      </c>
      <c r="F193" s="56">
        <v>0</v>
      </c>
      <c r="G193" s="56">
        <v>0</v>
      </c>
      <c r="H193" s="56">
        <v>0</v>
      </c>
      <c r="I193" s="56">
        <f t="shared" si="41"/>
        <v>0</v>
      </c>
      <c r="J193" s="56">
        <f t="shared" si="42"/>
        <v>135334</v>
      </c>
      <c r="K193" s="57">
        <f t="shared" si="43"/>
        <v>1</v>
      </c>
      <c r="L193" s="57">
        <f t="shared" si="44"/>
        <v>-1</v>
      </c>
      <c r="M193" s="57">
        <f t="shared" si="45"/>
        <v>-1</v>
      </c>
      <c r="R193" s="53"/>
      <c r="S193" s="53"/>
      <c r="T193" s="53"/>
      <c r="U193" s="53"/>
      <c r="V193" s="53"/>
    </row>
    <row r="194" spans="2:22" s="51" customFormat="1" x14ac:dyDescent="0.2">
      <c r="B194" s="51" t="s">
        <v>232</v>
      </c>
      <c r="C194" s="51" t="s">
        <v>233</v>
      </c>
      <c r="D194" s="56">
        <v>2092500</v>
      </c>
      <c r="E194" s="56">
        <v>3514770</v>
      </c>
      <c r="F194" s="56">
        <v>253225</v>
      </c>
      <c r="G194" s="56">
        <v>1269660.3500000001</v>
      </c>
      <c r="H194" s="56">
        <v>0</v>
      </c>
      <c r="I194" s="56">
        <f t="shared" si="41"/>
        <v>1269660.3500000001</v>
      </c>
      <c r="J194" s="56">
        <f t="shared" si="42"/>
        <v>2245109.65</v>
      </c>
      <c r="K194" s="57">
        <f t="shared" si="43"/>
        <v>0.63876431459242</v>
      </c>
      <c r="L194" s="57">
        <f t="shared" si="44"/>
        <v>-0.92795403397661869</v>
      </c>
      <c r="M194" s="57">
        <f t="shared" si="45"/>
        <v>-0.3807388250155771</v>
      </c>
      <c r="R194" s="53"/>
      <c r="S194" s="53"/>
      <c r="T194" s="53"/>
      <c r="U194" s="53"/>
      <c r="V194" s="53"/>
    </row>
    <row r="195" spans="2:22" s="51" customFormat="1" x14ac:dyDescent="0.2">
      <c r="B195" s="51" t="s">
        <v>234</v>
      </c>
      <c r="C195" s="51" t="s">
        <v>235</v>
      </c>
      <c r="D195" s="56">
        <v>0</v>
      </c>
      <c r="E195" s="56">
        <v>0</v>
      </c>
      <c r="F195" s="56">
        <v>8042.66</v>
      </c>
      <c r="G195" s="56">
        <v>19155.27</v>
      </c>
      <c r="H195" s="56">
        <v>0</v>
      </c>
      <c r="I195" s="56">
        <f t="shared" si="41"/>
        <v>19155.27</v>
      </c>
      <c r="J195" s="56">
        <f t="shared" si="42"/>
        <v>-19155.27</v>
      </c>
      <c r="K195" s="57" t="str">
        <f t="shared" si="43"/>
        <v>NA</v>
      </c>
      <c r="L195" s="57" t="str">
        <f t="shared" si="44"/>
        <v>NA</v>
      </c>
      <c r="M195" s="57" t="str">
        <f t="shared" si="45"/>
        <v>NA</v>
      </c>
      <c r="R195" s="53"/>
      <c r="S195" s="53"/>
      <c r="T195" s="53"/>
      <c r="U195" s="53"/>
      <c r="V195" s="53"/>
    </row>
    <row r="196" spans="2:22" s="51" customFormat="1" x14ac:dyDescent="0.2">
      <c r="B196" s="51" t="s">
        <v>236</v>
      </c>
      <c r="C196" s="51" t="s">
        <v>237</v>
      </c>
      <c r="D196" s="56">
        <v>2661889.5700000003</v>
      </c>
      <c r="E196" s="56">
        <v>3369780</v>
      </c>
      <c r="F196" s="56">
        <v>294045.3</v>
      </c>
      <c r="G196" s="56">
        <v>1345072.4599999993</v>
      </c>
      <c r="H196" s="56">
        <v>0</v>
      </c>
      <c r="I196" s="56">
        <f t="shared" si="41"/>
        <v>1345072.4599999993</v>
      </c>
      <c r="J196" s="56">
        <f t="shared" si="42"/>
        <v>2024707.5400000007</v>
      </c>
      <c r="K196" s="57">
        <f t="shared" si="43"/>
        <v>0.60084264848150348</v>
      </c>
      <c r="L196" s="57">
        <f t="shared" si="44"/>
        <v>-0.91274050531488704</v>
      </c>
      <c r="M196" s="57">
        <f t="shared" si="45"/>
        <v>-0.3157302545397202</v>
      </c>
      <c r="R196" s="53"/>
      <c r="S196" s="53"/>
      <c r="T196" s="53"/>
      <c r="U196" s="53"/>
      <c r="V196" s="53"/>
    </row>
    <row r="197" spans="2:22" s="51" customFormat="1" x14ac:dyDescent="0.2">
      <c r="B197" s="51" t="s">
        <v>250</v>
      </c>
      <c r="C197" s="51" t="s">
        <v>251</v>
      </c>
      <c r="D197" s="56">
        <v>407820.19000000012</v>
      </c>
      <c r="E197" s="56">
        <v>1711796.5899999978</v>
      </c>
      <c r="F197" s="56">
        <v>47070.520000000011</v>
      </c>
      <c r="G197" s="56">
        <v>268427.36000000004</v>
      </c>
      <c r="H197" s="56">
        <v>0</v>
      </c>
      <c r="I197" s="56">
        <f t="shared" si="41"/>
        <v>268427.36000000004</v>
      </c>
      <c r="J197" s="56">
        <f t="shared" si="42"/>
        <v>1443369.2299999977</v>
      </c>
      <c r="K197" s="57">
        <f t="shared" si="43"/>
        <v>0.84318968645684678</v>
      </c>
      <c r="L197" s="57">
        <f t="shared" si="44"/>
        <v>-0.97250227026097769</v>
      </c>
      <c r="M197" s="57">
        <f t="shared" si="45"/>
        <v>-0.73118231964030878</v>
      </c>
      <c r="R197" s="53"/>
      <c r="S197" s="53"/>
      <c r="T197" s="53"/>
      <c r="U197" s="53"/>
      <c r="V197" s="53"/>
    </row>
    <row r="198" spans="2:22" s="51" customFormat="1" x14ac:dyDescent="0.2">
      <c r="B198" s="51" t="s">
        <v>252</v>
      </c>
      <c r="C198" s="51" t="s">
        <v>253</v>
      </c>
      <c r="D198" s="56">
        <v>27381567.93</v>
      </c>
      <c r="E198" s="56">
        <v>5464363.3399999999</v>
      </c>
      <c r="F198" s="56">
        <v>33929.69</v>
      </c>
      <c r="G198" s="56">
        <v>506484.03000000009</v>
      </c>
      <c r="H198" s="56">
        <v>452968.51</v>
      </c>
      <c r="I198" s="56">
        <f t="shared" si="41"/>
        <v>959452.54</v>
      </c>
      <c r="J198" s="56">
        <f t="shared" si="42"/>
        <v>4504910.8</v>
      </c>
      <c r="K198" s="57">
        <f t="shared" si="43"/>
        <v>0.82441640859116072</v>
      </c>
      <c r="L198" s="57">
        <f t="shared" si="44"/>
        <v>-0.99379073317624589</v>
      </c>
      <c r="M198" s="57">
        <f t="shared" si="45"/>
        <v>-0.84110530667185512</v>
      </c>
      <c r="R198" s="53"/>
      <c r="S198" s="53"/>
      <c r="T198" s="53"/>
      <c r="U198" s="53"/>
      <c r="V198" s="53"/>
    </row>
    <row r="199" spans="2:22" s="51" customFormat="1" x14ac:dyDescent="0.2">
      <c r="B199" s="51" t="s">
        <v>258</v>
      </c>
      <c r="C199" s="51" t="s">
        <v>259</v>
      </c>
      <c r="D199" s="56">
        <v>0</v>
      </c>
      <c r="E199" s="56">
        <v>98040</v>
      </c>
      <c r="F199" s="56">
        <v>46894.17</v>
      </c>
      <c r="G199" s="56">
        <v>59449.86</v>
      </c>
      <c r="H199" s="56">
        <v>3675</v>
      </c>
      <c r="I199" s="56">
        <f t="shared" si="41"/>
        <v>63124.86</v>
      </c>
      <c r="J199" s="56">
        <f t="shared" si="42"/>
        <v>34915.14</v>
      </c>
      <c r="K199" s="57">
        <f t="shared" si="43"/>
        <v>0.35613157894736841</v>
      </c>
      <c r="L199" s="57">
        <f t="shared" si="44"/>
        <v>-0.52168329253365975</v>
      </c>
      <c r="M199" s="57">
        <f t="shared" si="45"/>
        <v>3.9514950166112964E-2</v>
      </c>
      <c r="R199" s="53"/>
      <c r="S199" s="53"/>
      <c r="T199" s="53"/>
      <c r="U199" s="53"/>
      <c r="V199" s="53"/>
    </row>
    <row r="200" spans="2:22" s="51" customFormat="1" x14ac:dyDescent="0.2">
      <c r="B200" s="51" t="s">
        <v>515</v>
      </c>
      <c r="C200" s="51" t="s">
        <v>516</v>
      </c>
      <c r="D200" s="56">
        <v>0</v>
      </c>
      <c r="E200" s="56">
        <v>45926</v>
      </c>
      <c r="F200" s="56">
        <v>0</v>
      </c>
      <c r="G200" s="56">
        <v>2399.94</v>
      </c>
      <c r="H200" s="56">
        <v>0</v>
      </c>
      <c r="I200" s="56">
        <f t="shared" si="41"/>
        <v>2399.94</v>
      </c>
      <c r="J200" s="56">
        <f t="shared" si="42"/>
        <v>43526.06</v>
      </c>
      <c r="K200" s="57">
        <f t="shared" si="43"/>
        <v>0.94774332622044155</v>
      </c>
      <c r="L200" s="57">
        <f t="shared" si="44"/>
        <v>-1</v>
      </c>
      <c r="M200" s="57">
        <f t="shared" si="45"/>
        <v>-0.91041713066361418</v>
      </c>
      <c r="R200" s="53"/>
      <c r="S200" s="53"/>
      <c r="T200" s="53"/>
      <c r="U200" s="53"/>
      <c r="V200" s="53"/>
    </row>
    <row r="201" spans="2:22" s="51" customFormat="1" x14ac:dyDescent="0.2">
      <c r="B201" s="51" t="s">
        <v>517</v>
      </c>
      <c r="C201" s="51" t="s">
        <v>518</v>
      </c>
      <c r="D201" s="56">
        <v>0</v>
      </c>
      <c r="E201" s="56">
        <v>0</v>
      </c>
      <c r="F201" s="56">
        <v>0</v>
      </c>
      <c r="G201" s="56">
        <v>0</v>
      </c>
      <c r="H201" s="56">
        <v>0</v>
      </c>
      <c r="I201" s="56">
        <f t="shared" si="41"/>
        <v>0</v>
      </c>
      <c r="J201" s="56">
        <f t="shared" si="42"/>
        <v>0</v>
      </c>
      <c r="K201" s="57" t="str">
        <f t="shared" si="43"/>
        <v>NA</v>
      </c>
      <c r="L201" s="57" t="str">
        <f t="shared" si="44"/>
        <v>NA</v>
      </c>
      <c r="M201" s="57" t="str">
        <f t="shared" si="45"/>
        <v>NA</v>
      </c>
      <c r="R201" s="53"/>
      <c r="S201" s="53"/>
      <c r="T201" s="53"/>
      <c r="U201" s="53"/>
      <c r="V201" s="53"/>
    </row>
    <row r="202" spans="2:22" s="51" customFormat="1" x14ac:dyDescent="0.2">
      <c r="B202" s="51" t="s">
        <v>268</v>
      </c>
      <c r="C202" s="51" t="s">
        <v>269</v>
      </c>
      <c r="D202" s="56">
        <v>51649</v>
      </c>
      <c r="E202" s="56">
        <v>2007488</v>
      </c>
      <c r="F202" s="56">
        <v>0</v>
      </c>
      <c r="G202" s="56">
        <v>17816.64</v>
      </c>
      <c r="H202" s="56">
        <v>0</v>
      </c>
      <c r="I202" s="56">
        <f t="shared" si="41"/>
        <v>17816.64</v>
      </c>
      <c r="J202" s="56">
        <f t="shared" si="42"/>
        <v>1989671.36</v>
      </c>
      <c r="K202" s="57">
        <f t="shared" si="43"/>
        <v>0.99112490834316325</v>
      </c>
      <c r="L202" s="57">
        <f t="shared" si="44"/>
        <v>-1</v>
      </c>
      <c r="M202" s="57">
        <f t="shared" si="45"/>
        <v>-0.98478555715970839</v>
      </c>
      <c r="R202" s="53"/>
      <c r="S202" s="53"/>
      <c r="T202" s="53"/>
      <c r="U202" s="53"/>
      <c r="V202" s="53"/>
    </row>
    <row r="203" spans="2:22" s="51" customFormat="1" x14ac:dyDescent="0.2">
      <c r="B203" s="51" t="s">
        <v>519</v>
      </c>
      <c r="C203" s="51" t="s">
        <v>520</v>
      </c>
      <c r="D203" s="56">
        <v>0</v>
      </c>
      <c r="E203" s="56">
        <v>10875</v>
      </c>
      <c r="F203" s="56">
        <v>10875</v>
      </c>
      <c r="G203" s="56">
        <v>10875</v>
      </c>
      <c r="H203" s="56">
        <v>0</v>
      </c>
      <c r="I203" s="56">
        <f t="shared" si="41"/>
        <v>10875</v>
      </c>
      <c r="J203" s="56">
        <f t="shared" si="42"/>
        <v>0</v>
      </c>
      <c r="K203" s="57">
        <f t="shared" si="43"/>
        <v>0</v>
      </c>
      <c r="L203" s="57">
        <f t="shared" si="44"/>
        <v>0</v>
      </c>
      <c r="M203" s="57">
        <f t="shared" si="45"/>
        <v>0.7142857142857143</v>
      </c>
      <c r="R203" s="53"/>
      <c r="S203" s="53"/>
      <c r="T203" s="53"/>
      <c r="U203" s="53"/>
      <c r="V203" s="53"/>
    </row>
    <row r="204" spans="2:22" s="51" customFormat="1" x14ac:dyDescent="0.2">
      <c r="B204" s="51" t="s">
        <v>274</v>
      </c>
      <c r="C204" s="51" t="s">
        <v>275</v>
      </c>
      <c r="D204" s="56">
        <v>157007</v>
      </c>
      <c r="E204" s="56">
        <v>1398253.55</v>
      </c>
      <c r="F204" s="56">
        <v>40874.31</v>
      </c>
      <c r="G204" s="56">
        <v>192373.63</v>
      </c>
      <c r="H204" s="56">
        <v>14371.789999999997</v>
      </c>
      <c r="I204" s="56">
        <f t="shared" si="41"/>
        <v>206745.42</v>
      </c>
      <c r="J204" s="56">
        <f t="shared" si="42"/>
        <v>1191508.1300000001</v>
      </c>
      <c r="K204" s="57">
        <f t="shared" si="43"/>
        <v>0.85214025024288342</v>
      </c>
      <c r="L204" s="57">
        <f t="shared" si="44"/>
        <v>-0.97076759790811895</v>
      </c>
      <c r="M204" s="57">
        <f t="shared" si="45"/>
        <v>-0.7641462339113777</v>
      </c>
      <c r="R204" s="53"/>
      <c r="S204" s="53"/>
      <c r="T204" s="53"/>
      <c r="U204" s="53"/>
      <c r="V204" s="53"/>
    </row>
    <row r="205" spans="2:22" s="51" customFormat="1" x14ac:dyDescent="0.2">
      <c r="B205" s="51" t="s">
        <v>280</v>
      </c>
      <c r="C205" s="51" t="s">
        <v>281</v>
      </c>
      <c r="D205" s="56">
        <v>0</v>
      </c>
      <c r="E205" s="56">
        <v>40598</v>
      </c>
      <c r="F205" s="56">
        <v>0</v>
      </c>
      <c r="G205" s="56">
        <v>0</v>
      </c>
      <c r="H205" s="56">
        <v>0</v>
      </c>
      <c r="I205" s="56">
        <f t="shared" si="41"/>
        <v>0</v>
      </c>
      <c r="J205" s="56">
        <f t="shared" si="42"/>
        <v>40598</v>
      </c>
      <c r="K205" s="57">
        <f t="shared" si="43"/>
        <v>1</v>
      </c>
      <c r="L205" s="57">
        <f t="shared" si="44"/>
        <v>-1</v>
      </c>
      <c r="M205" s="57">
        <f t="shared" si="45"/>
        <v>-1</v>
      </c>
      <c r="R205" s="53"/>
      <c r="S205" s="53"/>
      <c r="T205" s="53"/>
      <c r="U205" s="53"/>
      <c r="V205" s="53"/>
    </row>
    <row r="206" spans="2:22" s="51" customFormat="1" x14ac:dyDescent="0.2">
      <c r="B206" s="51" t="s">
        <v>282</v>
      </c>
      <c r="C206" s="51" t="s">
        <v>283</v>
      </c>
      <c r="D206" s="56">
        <v>164719.66999999998</v>
      </c>
      <c r="E206" s="56">
        <v>727220.09</v>
      </c>
      <c r="F206" s="56">
        <v>3973.7999999999997</v>
      </c>
      <c r="G206" s="56">
        <v>114075.05</v>
      </c>
      <c r="H206" s="56">
        <v>33461.359999999993</v>
      </c>
      <c r="I206" s="56">
        <f t="shared" si="41"/>
        <v>147536.41</v>
      </c>
      <c r="J206" s="56">
        <f t="shared" si="42"/>
        <v>579683.67999999993</v>
      </c>
      <c r="K206" s="57">
        <f t="shared" si="43"/>
        <v>0.79712275275563405</v>
      </c>
      <c r="L206" s="57">
        <f t="shared" si="44"/>
        <v>-0.99453562950935526</v>
      </c>
      <c r="M206" s="57">
        <f t="shared" si="45"/>
        <v>-0.7310893479697067</v>
      </c>
      <c r="R206" s="53"/>
      <c r="S206" s="53"/>
      <c r="T206" s="53"/>
      <c r="U206" s="53"/>
      <c r="V206" s="53"/>
    </row>
    <row r="207" spans="2:22" s="51" customFormat="1" x14ac:dyDescent="0.2">
      <c r="B207" s="51" t="s">
        <v>286</v>
      </c>
      <c r="C207" s="51" t="s">
        <v>287</v>
      </c>
      <c r="D207" s="56">
        <v>36359</v>
      </c>
      <c r="E207" s="56">
        <v>25080</v>
      </c>
      <c r="F207" s="56">
        <v>0</v>
      </c>
      <c r="G207" s="56">
        <v>0</v>
      </c>
      <c r="H207" s="56">
        <v>307.5</v>
      </c>
      <c r="I207" s="56">
        <f t="shared" si="41"/>
        <v>307.5</v>
      </c>
      <c r="J207" s="56">
        <f t="shared" si="42"/>
        <v>24772.5</v>
      </c>
      <c r="K207" s="57">
        <f t="shared" si="43"/>
        <v>0.98773923444976075</v>
      </c>
      <c r="L207" s="57">
        <f t="shared" si="44"/>
        <v>-1</v>
      </c>
      <c r="M207" s="57">
        <f t="shared" si="45"/>
        <v>-1</v>
      </c>
      <c r="R207" s="53"/>
      <c r="S207" s="53"/>
      <c r="T207" s="53"/>
      <c r="U207" s="53"/>
      <c r="V207" s="53"/>
    </row>
    <row r="208" spans="2:22" s="51" customFormat="1" x14ac:dyDescent="0.2">
      <c r="B208" s="51" t="s">
        <v>288</v>
      </c>
      <c r="C208" s="51" t="s">
        <v>289</v>
      </c>
      <c r="D208" s="56">
        <v>0</v>
      </c>
      <c r="E208" s="56">
        <v>0</v>
      </c>
      <c r="F208" s="56">
        <v>0</v>
      </c>
      <c r="G208" s="56">
        <v>0</v>
      </c>
      <c r="H208" s="56">
        <v>0</v>
      </c>
      <c r="I208" s="56">
        <f t="shared" si="41"/>
        <v>0</v>
      </c>
      <c r="J208" s="56">
        <f t="shared" si="42"/>
        <v>0</v>
      </c>
      <c r="K208" s="57" t="str">
        <f t="shared" si="43"/>
        <v>NA</v>
      </c>
      <c r="L208" s="57" t="str">
        <f t="shared" si="44"/>
        <v>NA</v>
      </c>
      <c r="M208" s="57" t="str">
        <f t="shared" si="45"/>
        <v>NA</v>
      </c>
      <c r="R208" s="53"/>
      <c r="S208" s="53"/>
      <c r="T208" s="53"/>
      <c r="U208" s="53"/>
      <c r="V208" s="53"/>
    </row>
    <row r="209" spans="1:22" s="51" customFormat="1" x14ac:dyDescent="0.2">
      <c r="B209" s="51" t="s">
        <v>290</v>
      </c>
      <c r="C209" s="51" t="s">
        <v>291</v>
      </c>
      <c r="D209" s="56">
        <v>2400</v>
      </c>
      <c r="E209" s="56">
        <v>717663</v>
      </c>
      <c r="F209" s="56">
        <v>0</v>
      </c>
      <c r="G209" s="56">
        <v>0</v>
      </c>
      <c r="H209" s="56">
        <v>476.1</v>
      </c>
      <c r="I209" s="56">
        <f t="shared" si="41"/>
        <v>476.1</v>
      </c>
      <c r="J209" s="56">
        <f t="shared" si="42"/>
        <v>717186.9</v>
      </c>
      <c r="K209" s="57">
        <f t="shared" si="43"/>
        <v>0.99933659670346675</v>
      </c>
      <c r="L209" s="57">
        <f t="shared" si="44"/>
        <v>-1</v>
      </c>
      <c r="M209" s="57">
        <f t="shared" si="45"/>
        <v>-1</v>
      </c>
      <c r="R209" s="53"/>
      <c r="S209" s="53"/>
      <c r="T209" s="53"/>
      <c r="U209" s="53"/>
      <c r="V209" s="53"/>
    </row>
    <row r="210" spans="1:22" s="51" customFormat="1" x14ac:dyDescent="0.2">
      <c r="B210" s="51" t="s">
        <v>294</v>
      </c>
      <c r="C210" s="51" t="s">
        <v>295</v>
      </c>
      <c r="D210" s="56">
        <v>96840</v>
      </c>
      <c r="E210" s="56">
        <v>423128.74</v>
      </c>
      <c r="F210" s="56">
        <v>168708.68</v>
      </c>
      <c r="G210" s="56">
        <v>168708.68</v>
      </c>
      <c r="H210" s="56">
        <v>106359.82</v>
      </c>
      <c r="I210" s="56">
        <f t="shared" si="41"/>
        <v>275068.5</v>
      </c>
      <c r="J210" s="56">
        <f t="shared" si="42"/>
        <v>148060.24</v>
      </c>
      <c r="K210" s="57">
        <f t="shared" si="43"/>
        <v>0.3499177106239581</v>
      </c>
      <c r="L210" s="57">
        <f t="shared" si="44"/>
        <v>-0.60128286251602758</v>
      </c>
      <c r="M210" s="57">
        <f t="shared" si="45"/>
        <v>-0.31648490717033306</v>
      </c>
      <c r="R210" s="53"/>
      <c r="S210" s="53"/>
      <c r="T210" s="53"/>
      <c r="U210" s="53"/>
      <c r="V210" s="53"/>
    </row>
    <row r="211" spans="1:22" s="51" customFormat="1" x14ac:dyDescent="0.2">
      <c r="B211" s="51" t="s">
        <v>298</v>
      </c>
      <c r="C211" s="51" t="s">
        <v>299</v>
      </c>
      <c r="D211" s="56">
        <v>0</v>
      </c>
      <c r="E211" s="56">
        <v>0</v>
      </c>
      <c r="F211" s="56">
        <v>0</v>
      </c>
      <c r="G211" s="56">
        <v>0</v>
      </c>
      <c r="H211" s="56">
        <v>0</v>
      </c>
      <c r="I211" s="56">
        <f t="shared" si="41"/>
        <v>0</v>
      </c>
      <c r="J211" s="56">
        <f t="shared" si="42"/>
        <v>0</v>
      </c>
      <c r="K211" s="57" t="str">
        <f t="shared" si="43"/>
        <v>NA</v>
      </c>
      <c r="L211" s="57" t="str">
        <f t="shared" si="44"/>
        <v>NA</v>
      </c>
      <c r="M211" s="57" t="str">
        <f t="shared" si="45"/>
        <v>NA</v>
      </c>
      <c r="R211" s="53"/>
      <c r="S211" s="53"/>
      <c r="T211" s="53"/>
      <c r="U211" s="53"/>
      <c r="V211" s="53"/>
    </row>
    <row r="212" spans="1:22" s="51" customFormat="1" x14ac:dyDescent="0.2">
      <c r="B212" s="51" t="s">
        <v>302</v>
      </c>
      <c r="C212" s="51" t="s">
        <v>303</v>
      </c>
      <c r="D212" s="56">
        <v>389390.71</v>
      </c>
      <c r="E212" s="56">
        <v>4097128.57</v>
      </c>
      <c r="F212" s="56">
        <v>2505.75</v>
      </c>
      <c r="G212" s="56">
        <v>71002.03</v>
      </c>
      <c r="H212" s="56">
        <v>29067.809999999998</v>
      </c>
      <c r="I212" s="56">
        <f t="shared" si="41"/>
        <v>100069.84</v>
      </c>
      <c r="J212" s="56">
        <f t="shared" si="42"/>
        <v>3997058.73</v>
      </c>
      <c r="K212" s="57">
        <f t="shared" si="43"/>
        <v>0.97557561636392587</v>
      </c>
      <c r="L212" s="57">
        <f t="shared" si="44"/>
        <v>-0.9993884131393026</v>
      </c>
      <c r="M212" s="57">
        <f t="shared" si="45"/>
        <v>-0.97029193406193615</v>
      </c>
      <c r="R212" s="53"/>
      <c r="S212" s="53"/>
      <c r="T212" s="53"/>
      <c r="U212" s="53"/>
      <c r="V212" s="53"/>
    </row>
    <row r="213" spans="1:22" s="51" customFormat="1" x14ac:dyDescent="0.2">
      <c r="B213" s="51" t="s">
        <v>312</v>
      </c>
      <c r="C213" s="51" t="s">
        <v>313</v>
      </c>
      <c r="D213" s="56">
        <v>2298451.7000000002</v>
      </c>
      <c r="E213" s="56">
        <v>3204733.9000000004</v>
      </c>
      <c r="F213" s="56">
        <v>27992</v>
      </c>
      <c r="G213" s="56">
        <v>113441.73999999999</v>
      </c>
      <c r="H213" s="56">
        <v>40835</v>
      </c>
      <c r="I213" s="56">
        <f t="shared" si="41"/>
        <v>154276.74</v>
      </c>
      <c r="J213" s="56">
        <f t="shared" si="42"/>
        <v>3050457.16</v>
      </c>
      <c r="K213" s="57">
        <f t="shared" si="43"/>
        <v>0.9518597347505201</v>
      </c>
      <c r="L213" s="57">
        <f t="shared" si="44"/>
        <v>-0.99126542144419538</v>
      </c>
      <c r="M213" s="57">
        <f t="shared" si="45"/>
        <v>-0.93931740969641375</v>
      </c>
      <c r="R213" s="53"/>
      <c r="S213" s="53"/>
      <c r="T213" s="53"/>
      <c r="U213" s="53"/>
      <c r="V213" s="53"/>
    </row>
    <row r="214" spans="1:22" s="51" customFormat="1" x14ac:dyDescent="0.2">
      <c r="B214" s="51" t="s">
        <v>314</v>
      </c>
      <c r="C214" s="51" t="s">
        <v>315</v>
      </c>
      <c r="D214" s="56">
        <v>0</v>
      </c>
      <c r="E214" s="56">
        <v>65982</v>
      </c>
      <c r="F214" s="56">
        <v>0</v>
      </c>
      <c r="G214" s="56">
        <v>0</v>
      </c>
      <c r="H214" s="56">
        <v>0</v>
      </c>
      <c r="I214" s="56">
        <f t="shared" si="41"/>
        <v>0</v>
      </c>
      <c r="J214" s="56">
        <f t="shared" si="42"/>
        <v>65982</v>
      </c>
      <c r="K214" s="57">
        <f t="shared" si="43"/>
        <v>1</v>
      </c>
      <c r="L214" s="57">
        <f t="shared" si="44"/>
        <v>-1</v>
      </c>
      <c r="M214" s="57">
        <f t="shared" si="45"/>
        <v>-1</v>
      </c>
      <c r="R214" s="53"/>
      <c r="S214" s="53"/>
      <c r="T214" s="53"/>
      <c r="U214" s="53"/>
      <c r="V214" s="53"/>
    </row>
    <row r="215" spans="1:22" s="51" customFormat="1" x14ac:dyDescent="0.2">
      <c r="A215" s="63" t="s">
        <v>362</v>
      </c>
      <c r="B215" s="63"/>
      <c r="C215" s="63"/>
      <c r="D215" s="64">
        <v>51063526.170000009</v>
      </c>
      <c r="E215" s="64">
        <v>54800338.699999996</v>
      </c>
      <c r="F215" s="64">
        <v>2609942.5299999998</v>
      </c>
      <c r="G215" s="64">
        <v>12414540.209999999</v>
      </c>
      <c r="H215" s="64">
        <v>681522.8899999999</v>
      </c>
      <c r="I215" s="64">
        <f t="shared" si="41"/>
        <v>13096063.1</v>
      </c>
      <c r="J215" s="64">
        <f t="shared" si="42"/>
        <v>41704275.599999994</v>
      </c>
      <c r="K215" s="65">
        <f t="shared" si="43"/>
        <v>0.76102222339001702</v>
      </c>
      <c r="L215" s="65">
        <f t="shared" si="44"/>
        <v>-0.95237360585875352</v>
      </c>
      <c r="M215" s="65">
        <f t="shared" si="45"/>
        <v>-0.61164347819206866</v>
      </c>
      <c r="R215" s="53"/>
      <c r="S215" s="53"/>
      <c r="T215" s="53"/>
      <c r="U215" s="53"/>
      <c r="V215" s="53"/>
    </row>
    <row r="216" spans="1:22" s="51" customFormat="1" x14ac:dyDescent="0.2">
      <c r="A216" s="51" t="s">
        <v>363</v>
      </c>
      <c r="B216" s="51" t="s">
        <v>212</v>
      </c>
      <c r="C216" s="51" t="s">
        <v>213</v>
      </c>
      <c r="D216" s="56">
        <v>0</v>
      </c>
      <c r="E216" s="56">
        <v>0</v>
      </c>
      <c r="F216" s="56">
        <v>0</v>
      </c>
      <c r="G216" s="56">
        <v>0</v>
      </c>
      <c r="H216" s="56">
        <v>0</v>
      </c>
      <c r="I216" s="56">
        <f t="shared" si="41"/>
        <v>0</v>
      </c>
      <c r="J216" s="56">
        <f t="shared" si="42"/>
        <v>0</v>
      </c>
      <c r="K216" s="57" t="str">
        <f t="shared" si="43"/>
        <v>NA</v>
      </c>
      <c r="L216" s="57" t="str">
        <f t="shared" si="44"/>
        <v>NA</v>
      </c>
      <c r="M216" s="57" t="str">
        <f t="shared" si="45"/>
        <v>NA</v>
      </c>
      <c r="R216" s="53"/>
      <c r="S216" s="53"/>
      <c r="T216" s="53"/>
      <c r="U216" s="53"/>
      <c r="V216" s="53"/>
    </row>
    <row r="217" spans="1:22" s="51" customFormat="1" x14ac:dyDescent="0.2">
      <c r="B217" s="51" t="s">
        <v>364</v>
      </c>
      <c r="C217" s="51" t="s">
        <v>365</v>
      </c>
      <c r="D217" s="56">
        <v>0</v>
      </c>
      <c r="E217" s="56">
        <v>0</v>
      </c>
      <c r="F217" s="56">
        <v>0</v>
      </c>
      <c r="G217" s="56">
        <v>0</v>
      </c>
      <c r="H217" s="56">
        <v>0</v>
      </c>
      <c r="I217" s="56">
        <f t="shared" ref="I217:I250" si="46">SUM(G217:H217)</f>
        <v>0</v>
      </c>
      <c r="J217" s="56">
        <f t="shared" ref="J217:J250" si="47">E217-I217</f>
        <v>0</v>
      </c>
      <c r="K217" s="57" t="str">
        <f t="shared" ref="K217:K250" si="48">IF(E217=0,"NA",J217/E217)</f>
        <v>NA</v>
      </c>
      <c r="L217" s="57" t="str">
        <f t="shared" ref="L217:L250" si="49">IF(E217=0,"NA",(  ( F217 - (E217/$L$6)) / (E217/$L$6)))</f>
        <v>NA</v>
      </c>
      <c r="M217" s="57" t="str">
        <f t="shared" ref="M217:M250" si="50">IF(E217=0,"NA",(  ( G217 - ($M$6*(E217/12))) / ($M$6*(E217/12))))</f>
        <v>NA</v>
      </c>
      <c r="R217" s="53"/>
      <c r="S217" s="53"/>
      <c r="T217" s="53"/>
      <c r="U217" s="53"/>
      <c r="V217" s="53"/>
    </row>
    <row r="218" spans="1:22" s="51" customFormat="1" x14ac:dyDescent="0.2">
      <c r="B218" s="51" t="s">
        <v>226</v>
      </c>
      <c r="C218" s="51" t="s">
        <v>227</v>
      </c>
      <c r="D218" s="56">
        <v>2800000</v>
      </c>
      <c r="E218" s="56">
        <v>2800500</v>
      </c>
      <c r="F218" s="56">
        <v>0</v>
      </c>
      <c r="G218" s="56">
        <v>244000</v>
      </c>
      <c r="H218" s="56">
        <v>0</v>
      </c>
      <c r="I218" s="56">
        <f t="shared" si="46"/>
        <v>244000</v>
      </c>
      <c r="J218" s="56">
        <f t="shared" si="47"/>
        <v>2556500</v>
      </c>
      <c r="K218" s="57">
        <f t="shared" si="48"/>
        <v>0.91287270130333864</v>
      </c>
      <c r="L218" s="57">
        <f t="shared" si="49"/>
        <v>-1</v>
      </c>
      <c r="M218" s="57">
        <f t="shared" si="50"/>
        <v>-0.85063891652000923</v>
      </c>
      <c r="R218" s="53"/>
      <c r="S218" s="53"/>
      <c r="T218" s="53"/>
      <c r="U218" s="53"/>
      <c r="V218" s="53"/>
    </row>
    <row r="219" spans="1:22" s="51" customFormat="1" x14ac:dyDescent="0.2">
      <c r="B219" s="51" t="s">
        <v>232</v>
      </c>
      <c r="C219" s="51" t="s">
        <v>233</v>
      </c>
      <c r="D219" s="56">
        <v>0</v>
      </c>
      <c r="E219" s="56">
        <v>0</v>
      </c>
      <c r="F219" s="56">
        <v>0</v>
      </c>
      <c r="G219" s="56">
        <v>0</v>
      </c>
      <c r="H219" s="56">
        <v>0</v>
      </c>
      <c r="I219" s="56">
        <f t="shared" si="46"/>
        <v>0</v>
      </c>
      <c r="J219" s="56">
        <f t="shared" si="47"/>
        <v>0</v>
      </c>
      <c r="K219" s="57" t="str">
        <f t="shared" si="48"/>
        <v>NA</v>
      </c>
      <c r="L219" s="57" t="str">
        <f t="shared" si="49"/>
        <v>NA</v>
      </c>
      <c r="M219" s="57" t="str">
        <f t="shared" si="50"/>
        <v>NA</v>
      </c>
      <c r="R219" s="53"/>
      <c r="S219" s="53"/>
      <c r="T219" s="53"/>
      <c r="U219" s="53"/>
      <c r="V219" s="53"/>
    </row>
    <row r="220" spans="1:22" s="51" customFormat="1" x14ac:dyDescent="0.2">
      <c r="B220" s="51" t="s">
        <v>236</v>
      </c>
      <c r="C220" s="51" t="s">
        <v>237</v>
      </c>
      <c r="D220" s="56">
        <v>0</v>
      </c>
      <c r="E220" s="56">
        <v>0</v>
      </c>
      <c r="F220" s="56">
        <v>0</v>
      </c>
      <c r="G220" s="56">
        <v>0</v>
      </c>
      <c r="H220" s="56">
        <v>0</v>
      </c>
      <c r="I220" s="56">
        <f t="shared" si="46"/>
        <v>0</v>
      </c>
      <c r="J220" s="56">
        <f t="shared" si="47"/>
        <v>0</v>
      </c>
      <c r="K220" s="57" t="str">
        <f t="shared" si="48"/>
        <v>NA</v>
      </c>
      <c r="L220" s="57" t="str">
        <f t="shared" si="49"/>
        <v>NA</v>
      </c>
      <c r="M220" s="57" t="str">
        <f t="shared" si="50"/>
        <v>NA</v>
      </c>
      <c r="R220" s="53"/>
      <c r="S220" s="53"/>
      <c r="T220" s="53"/>
      <c r="U220" s="53"/>
      <c r="V220" s="53"/>
    </row>
    <row r="221" spans="1:22" s="51" customFormat="1" x14ac:dyDescent="0.2">
      <c r="B221" s="51" t="s">
        <v>250</v>
      </c>
      <c r="C221" s="51" t="s">
        <v>251</v>
      </c>
      <c r="D221" s="56">
        <v>74200</v>
      </c>
      <c r="E221" s="56">
        <v>74200</v>
      </c>
      <c r="F221" s="56">
        <v>0</v>
      </c>
      <c r="G221" s="56">
        <v>6391</v>
      </c>
      <c r="H221" s="56">
        <v>0</v>
      </c>
      <c r="I221" s="56">
        <f t="shared" si="46"/>
        <v>6391</v>
      </c>
      <c r="J221" s="56">
        <f t="shared" si="47"/>
        <v>67809</v>
      </c>
      <c r="K221" s="57">
        <f t="shared" si="48"/>
        <v>0.9138679245283019</v>
      </c>
      <c r="L221" s="57">
        <f t="shared" si="49"/>
        <v>-1</v>
      </c>
      <c r="M221" s="57">
        <f t="shared" si="50"/>
        <v>-0.85234501347708891</v>
      </c>
      <c r="R221" s="53"/>
      <c r="S221" s="53"/>
      <c r="T221" s="53"/>
      <c r="U221" s="53"/>
      <c r="V221" s="53"/>
    </row>
    <row r="222" spans="1:22" s="51" customFormat="1" x14ac:dyDescent="0.2">
      <c r="B222" s="51" t="s">
        <v>252</v>
      </c>
      <c r="C222" s="51" t="s">
        <v>253</v>
      </c>
      <c r="D222" s="56">
        <v>0</v>
      </c>
      <c r="E222" s="56">
        <v>215882</v>
      </c>
      <c r="F222" s="56">
        <v>0</v>
      </c>
      <c r="G222" s="56">
        <v>0</v>
      </c>
      <c r="H222" s="56">
        <v>0</v>
      </c>
      <c r="I222" s="56">
        <f t="shared" si="46"/>
        <v>0</v>
      </c>
      <c r="J222" s="56">
        <f t="shared" si="47"/>
        <v>215882</v>
      </c>
      <c r="K222" s="57">
        <f t="shared" si="48"/>
        <v>1</v>
      </c>
      <c r="L222" s="57">
        <f t="shared" si="49"/>
        <v>-1</v>
      </c>
      <c r="M222" s="57">
        <f t="shared" si="50"/>
        <v>-1</v>
      </c>
      <c r="R222" s="53"/>
      <c r="S222" s="53"/>
      <c r="T222" s="53"/>
      <c r="U222" s="53"/>
      <c r="V222" s="53"/>
    </row>
    <row r="223" spans="1:22" s="51" customFormat="1" x14ac:dyDescent="0.2">
      <c r="B223" s="51" t="s">
        <v>290</v>
      </c>
      <c r="C223" s="51" t="s">
        <v>291</v>
      </c>
      <c r="D223" s="56">
        <v>5000</v>
      </c>
      <c r="E223" s="56">
        <v>5000</v>
      </c>
      <c r="F223" s="56">
        <v>0</v>
      </c>
      <c r="G223" s="56">
        <v>0</v>
      </c>
      <c r="H223" s="56">
        <v>0</v>
      </c>
      <c r="I223" s="56">
        <f t="shared" si="46"/>
        <v>0</v>
      </c>
      <c r="J223" s="56">
        <f t="shared" si="47"/>
        <v>5000</v>
      </c>
      <c r="K223" s="57">
        <f t="shared" si="48"/>
        <v>1</v>
      </c>
      <c r="L223" s="57">
        <f t="shared" si="49"/>
        <v>-1</v>
      </c>
      <c r="M223" s="57">
        <f t="shared" si="50"/>
        <v>-1</v>
      </c>
      <c r="R223" s="53"/>
      <c r="S223" s="53"/>
      <c r="T223" s="53"/>
      <c r="U223" s="53"/>
      <c r="V223" s="53"/>
    </row>
    <row r="224" spans="1:22" s="51" customFormat="1" x14ac:dyDescent="0.2">
      <c r="B224" s="51" t="s">
        <v>302</v>
      </c>
      <c r="C224" s="51" t="s">
        <v>303</v>
      </c>
      <c r="D224" s="56">
        <v>14375</v>
      </c>
      <c r="E224" s="56">
        <v>30184</v>
      </c>
      <c r="F224" s="56">
        <v>5833.63</v>
      </c>
      <c r="G224" s="56">
        <v>25860.53</v>
      </c>
      <c r="H224" s="56">
        <v>15287.54</v>
      </c>
      <c r="I224" s="56">
        <f t="shared" si="46"/>
        <v>41148.07</v>
      </c>
      <c r="J224" s="56">
        <f t="shared" si="47"/>
        <v>-10964.07</v>
      </c>
      <c r="K224" s="57">
        <f t="shared" si="48"/>
        <v>-0.36324112112377416</v>
      </c>
      <c r="L224" s="57">
        <f t="shared" si="49"/>
        <v>-0.80673104956268216</v>
      </c>
      <c r="M224" s="57">
        <f t="shared" si="50"/>
        <v>0.46873632198705056</v>
      </c>
      <c r="R224" s="53"/>
      <c r="S224" s="53"/>
      <c r="T224" s="53"/>
      <c r="U224" s="53"/>
      <c r="V224" s="53"/>
    </row>
    <row r="225" spans="1:22" s="51" customFormat="1" x14ac:dyDescent="0.2">
      <c r="A225" s="63" t="s">
        <v>366</v>
      </c>
      <c r="B225" s="63"/>
      <c r="C225" s="63"/>
      <c r="D225" s="64">
        <v>2893575</v>
      </c>
      <c r="E225" s="64">
        <v>3125766</v>
      </c>
      <c r="F225" s="64">
        <v>5833.63</v>
      </c>
      <c r="G225" s="64">
        <v>276251.53000000003</v>
      </c>
      <c r="H225" s="64">
        <v>15287.54</v>
      </c>
      <c r="I225" s="64">
        <f t="shared" si="46"/>
        <v>291539.07</v>
      </c>
      <c r="J225" s="64">
        <f t="shared" si="47"/>
        <v>2834226.93</v>
      </c>
      <c r="K225" s="65">
        <f t="shared" si="48"/>
        <v>0.90673035985419259</v>
      </c>
      <c r="L225" s="65">
        <f t="shared" si="49"/>
        <v>-0.99813369586846878</v>
      </c>
      <c r="M225" s="65">
        <f t="shared" si="50"/>
        <v>-0.84849344083064071</v>
      </c>
      <c r="R225" s="53"/>
      <c r="S225" s="53"/>
      <c r="T225" s="53"/>
      <c r="U225" s="53"/>
      <c r="V225" s="53"/>
    </row>
    <row r="226" spans="1:22" s="51" customFormat="1" x14ac:dyDescent="0.2">
      <c r="A226" s="51" t="s">
        <v>521</v>
      </c>
      <c r="B226" s="51" t="s">
        <v>199</v>
      </c>
      <c r="C226" s="51" t="s">
        <v>198</v>
      </c>
      <c r="D226" s="56">
        <v>0</v>
      </c>
      <c r="E226" s="56">
        <v>0</v>
      </c>
      <c r="F226" s="56">
        <v>0</v>
      </c>
      <c r="G226" s="56">
        <v>0</v>
      </c>
      <c r="H226" s="56">
        <v>0</v>
      </c>
      <c r="I226" s="56">
        <f t="shared" si="46"/>
        <v>0</v>
      </c>
      <c r="J226" s="56">
        <f t="shared" si="47"/>
        <v>0</v>
      </c>
      <c r="K226" s="57" t="str">
        <f t="shared" si="48"/>
        <v>NA</v>
      </c>
      <c r="L226" s="57" t="str">
        <f t="shared" si="49"/>
        <v>NA</v>
      </c>
      <c r="M226" s="57" t="str">
        <f t="shared" si="50"/>
        <v>NA</v>
      </c>
      <c r="R226" s="53"/>
      <c r="S226" s="53"/>
      <c r="T226" s="53"/>
      <c r="U226" s="53"/>
      <c r="V226" s="53"/>
    </row>
    <row r="227" spans="1:22" s="51" customFormat="1" x14ac:dyDescent="0.2">
      <c r="B227" s="51" t="s">
        <v>202</v>
      </c>
      <c r="C227" s="51" t="s">
        <v>203</v>
      </c>
      <c r="D227" s="56">
        <v>0</v>
      </c>
      <c r="E227" s="56">
        <v>5000</v>
      </c>
      <c r="F227" s="56">
        <v>0</v>
      </c>
      <c r="G227" s="56">
        <v>0</v>
      </c>
      <c r="H227" s="56">
        <v>0</v>
      </c>
      <c r="I227" s="56">
        <f t="shared" si="46"/>
        <v>0</v>
      </c>
      <c r="J227" s="56">
        <f t="shared" si="47"/>
        <v>5000</v>
      </c>
      <c r="K227" s="57">
        <f t="shared" si="48"/>
        <v>1</v>
      </c>
      <c r="L227" s="57">
        <f t="shared" si="49"/>
        <v>-1</v>
      </c>
      <c r="M227" s="57">
        <f t="shared" si="50"/>
        <v>-1</v>
      </c>
      <c r="R227" s="53"/>
      <c r="S227" s="53"/>
      <c r="T227" s="53"/>
      <c r="U227" s="53"/>
      <c r="V227" s="53"/>
    </row>
    <row r="228" spans="1:22" s="51" customFormat="1" x14ac:dyDescent="0.2">
      <c r="B228" s="51" t="s">
        <v>522</v>
      </c>
      <c r="C228" s="51" t="s">
        <v>523</v>
      </c>
      <c r="D228" s="56">
        <v>0</v>
      </c>
      <c r="E228" s="56">
        <v>0</v>
      </c>
      <c r="F228" s="56">
        <v>6359.86</v>
      </c>
      <c r="G228" s="56">
        <v>17079.580000000002</v>
      </c>
      <c r="H228" s="56">
        <v>0</v>
      </c>
      <c r="I228" s="56">
        <f t="shared" si="46"/>
        <v>17079.580000000002</v>
      </c>
      <c r="J228" s="56">
        <f t="shared" si="47"/>
        <v>-17079.580000000002</v>
      </c>
      <c r="K228" s="57" t="str">
        <f t="shared" si="48"/>
        <v>NA</v>
      </c>
      <c r="L228" s="57" t="str">
        <f t="shared" si="49"/>
        <v>NA</v>
      </c>
      <c r="M228" s="57" t="str">
        <f t="shared" si="50"/>
        <v>NA</v>
      </c>
      <c r="R228" s="53"/>
      <c r="S228" s="53"/>
      <c r="T228" s="53"/>
      <c r="U228" s="53"/>
      <c r="V228" s="53"/>
    </row>
    <row r="229" spans="1:22" s="51" customFormat="1" x14ac:dyDescent="0.2">
      <c r="B229" s="51" t="s">
        <v>212</v>
      </c>
      <c r="C229" s="51" t="s">
        <v>213</v>
      </c>
      <c r="D229" s="56">
        <v>55936.34</v>
      </c>
      <c r="E229" s="56">
        <v>217848</v>
      </c>
      <c r="F229" s="56">
        <v>18317.080000000002</v>
      </c>
      <c r="G229" s="56">
        <v>111675.09999999999</v>
      </c>
      <c r="H229" s="56">
        <v>0</v>
      </c>
      <c r="I229" s="56">
        <f t="shared" si="46"/>
        <v>111675.09999999999</v>
      </c>
      <c r="J229" s="56">
        <f t="shared" si="47"/>
        <v>106172.90000000001</v>
      </c>
      <c r="K229" s="57">
        <f t="shared" si="48"/>
        <v>0.48737147001579084</v>
      </c>
      <c r="L229" s="57">
        <f t="shared" si="49"/>
        <v>-0.91591807131577974</v>
      </c>
      <c r="M229" s="57">
        <f t="shared" si="50"/>
        <v>-0.12120823431278434</v>
      </c>
      <c r="R229" s="53"/>
      <c r="S229" s="53"/>
      <c r="T229" s="53"/>
      <c r="U229" s="53"/>
      <c r="V229" s="53"/>
    </row>
    <row r="230" spans="1:22" s="51" customFormat="1" x14ac:dyDescent="0.2">
      <c r="B230" s="51" t="s">
        <v>413</v>
      </c>
      <c r="C230" s="51" t="s">
        <v>414</v>
      </c>
      <c r="D230" s="56">
        <v>0</v>
      </c>
      <c r="E230" s="56">
        <v>0</v>
      </c>
      <c r="F230" s="56">
        <v>0</v>
      </c>
      <c r="G230" s="56">
        <v>0</v>
      </c>
      <c r="H230" s="56">
        <v>0</v>
      </c>
      <c r="I230" s="56">
        <f t="shared" si="46"/>
        <v>0</v>
      </c>
      <c r="J230" s="56">
        <f t="shared" si="47"/>
        <v>0</v>
      </c>
      <c r="K230" s="57" t="str">
        <f t="shared" si="48"/>
        <v>NA</v>
      </c>
      <c r="L230" s="57" t="str">
        <f t="shared" si="49"/>
        <v>NA</v>
      </c>
      <c r="M230" s="57" t="str">
        <f t="shared" si="50"/>
        <v>NA</v>
      </c>
      <c r="R230" s="53"/>
      <c r="S230" s="53"/>
      <c r="T230" s="53"/>
      <c r="U230" s="53"/>
      <c r="V230" s="53"/>
    </row>
    <row r="231" spans="1:22" s="51" customFormat="1" x14ac:dyDescent="0.2">
      <c r="B231" s="51" t="s">
        <v>326</v>
      </c>
      <c r="C231" s="51" t="s">
        <v>327</v>
      </c>
      <c r="D231" s="56">
        <v>0</v>
      </c>
      <c r="E231" s="56">
        <v>0</v>
      </c>
      <c r="F231" s="56">
        <v>0</v>
      </c>
      <c r="G231" s="56">
        <v>0</v>
      </c>
      <c r="H231" s="56">
        <v>0</v>
      </c>
      <c r="I231" s="56">
        <f t="shared" si="46"/>
        <v>0</v>
      </c>
      <c r="J231" s="56">
        <f t="shared" si="47"/>
        <v>0</v>
      </c>
      <c r="K231" s="57" t="str">
        <f t="shared" si="48"/>
        <v>NA</v>
      </c>
      <c r="L231" s="57" t="str">
        <f t="shared" si="49"/>
        <v>NA</v>
      </c>
      <c r="M231" s="57" t="str">
        <f t="shared" si="50"/>
        <v>NA</v>
      </c>
      <c r="R231" s="53"/>
      <c r="S231" s="53"/>
      <c r="T231" s="53"/>
      <c r="U231" s="53"/>
      <c r="V231" s="53"/>
    </row>
    <row r="232" spans="1:22" s="51" customFormat="1" x14ac:dyDescent="0.2">
      <c r="B232" s="51" t="s">
        <v>328</v>
      </c>
      <c r="C232" s="51" t="s">
        <v>329</v>
      </c>
      <c r="D232" s="56">
        <v>0</v>
      </c>
      <c r="E232" s="56">
        <v>0</v>
      </c>
      <c r="F232" s="56">
        <v>0</v>
      </c>
      <c r="G232" s="56">
        <v>0</v>
      </c>
      <c r="H232" s="56">
        <v>0</v>
      </c>
      <c r="I232" s="56">
        <f t="shared" si="46"/>
        <v>0</v>
      </c>
      <c r="J232" s="56">
        <f t="shared" si="47"/>
        <v>0</v>
      </c>
      <c r="K232" s="57" t="str">
        <f t="shared" si="48"/>
        <v>NA</v>
      </c>
      <c r="L232" s="57" t="str">
        <f t="shared" si="49"/>
        <v>NA</v>
      </c>
      <c r="M232" s="57" t="str">
        <f t="shared" si="50"/>
        <v>NA</v>
      </c>
      <c r="R232" s="53"/>
      <c r="S232" s="53"/>
      <c r="T232" s="53"/>
      <c r="U232" s="53"/>
      <c r="V232" s="53"/>
    </row>
    <row r="233" spans="1:22" s="51" customFormat="1" x14ac:dyDescent="0.2">
      <c r="B233" s="51" t="s">
        <v>224</v>
      </c>
      <c r="C233" s="51" t="s">
        <v>225</v>
      </c>
      <c r="D233" s="56">
        <v>256510.99</v>
      </c>
      <c r="E233" s="56">
        <v>379839</v>
      </c>
      <c r="F233" s="56">
        <v>123851.24</v>
      </c>
      <c r="G233" s="56">
        <v>427313.64999999997</v>
      </c>
      <c r="H233" s="56">
        <v>0</v>
      </c>
      <c r="I233" s="56">
        <f t="shared" si="46"/>
        <v>427313.64999999997</v>
      </c>
      <c r="J233" s="56">
        <f t="shared" si="47"/>
        <v>-47474.649999999965</v>
      </c>
      <c r="K233" s="57">
        <f t="shared" si="48"/>
        <v>-0.12498624417187273</v>
      </c>
      <c r="L233" s="57">
        <f t="shared" si="49"/>
        <v>-0.67393753669317791</v>
      </c>
      <c r="M233" s="57">
        <f t="shared" si="50"/>
        <v>0.92854784715178185</v>
      </c>
      <c r="R233" s="53"/>
      <c r="S233" s="53"/>
      <c r="T233" s="53"/>
      <c r="U233" s="53"/>
      <c r="V233" s="53"/>
    </row>
    <row r="234" spans="1:22" s="51" customFormat="1" x14ac:dyDescent="0.2">
      <c r="B234" s="51" t="s">
        <v>330</v>
      </c>
      <c r="C234" s="51" t="s">
        <v>331</v>
      </c>
      <c r="D234" s="56">
        <v>2410599.91</v>
      </c>
      <c r="E234" s="56">
        <v>3514517.84</v>
      </c>
      <c r="F234" s="56">
        <v>255042.2</v>
      </c>
      <c r="G234" s="56">
        <v>1327174.21</v>
      </c>
      <c r="H234" s="56">
        <v>0</v>
      </c>
      <c r="I234" s="56">
        <f t="shared" si="46"/>
        <v>1327174.21</v>
      </c>
      <c r="J234" s="56">
        <f t="shared" si="47"/>
        <v>2187343.63</v>
      </c>
      <c r="K234" s="57">
        <f t="shared" si="48"/>
        <v>0.62237374501419518</v>
      </c>
      <c r="L234" s="57">
        <f t="shared" si="49"/>
        <v>-0.92743180953663895</v>
      </c>
      <c r="M234" s="57">
        <f t="shared" si="50"/>
        <v>-0.35264070573862027</v>
      </c>
      <c r="R234" s="53"/>
      <c r="S234" s="53"/>
      <c r="T234" s="53"/>
      <c r="U234" s="53"/>
      <c r="V234" s="53"/>
    </row>
    <row r="235" spans="1:22" s="51" customFormat="1" x14ac:dyDescent="0.2">
      <c r="B235" s="51" t="s">
        <v>226</v>
      </c>
      <c r="C235" s="51" t="s">
        <v>227</v>
      </c>
      <c r="D235" s="56">
        <v>1200000</v>
      </c>
      <c r="E235" s="56">
        <v>1622080.69</v>
      </c>
      <c r="F235" s="56">
        <v>0</v>
      </c>
      <c r="G235" s="56">
        <v>52000</v>
      </c>
      <c r="H235" s="56">
        <v>0</v>
      </c>
      <c r="I235" s="56">
        <f t="shared" si="46"/>
        <v>52000</v>
      </c>
      <c r="J235" s="56">
        <f t="shared" si="47"/>
        <v>1570080.69</v>
      </c>
      <c r="K235" s="57">
        <f t="shared" si="48"/>
        <v>0.96794240858634473</v>
      </c>
      <c r="L235" s="57">
        <f t="shared" si="49"/>
        <v>-1</v>
      </c>
      <c r="M235" s="57">
        <f t="shared" si="50"/>
        <v>-0.94504412900516244</v>
      </c>
      <c r="R235" s="53"/>
      <c r="S235" s="53"/>
      <c r="T235" s="53"/>
      <c r="U235" s="53"/>
      <c r="V235" s="53"/>
    </row>
    <row r="236" spans="1:22" s="51" customFormat="1" x14ac:dyDescent="0.2">
      <c r="B236" s="51" t="s">
        <v>228</v>
      </c>
      <c r="C236" s="51" t="s">
        <v>229</v>
      </c>
      <c r="D236" s="56">
        <v>0</v>
      </c>
      <c r="E236" s="56">
        <v>0</v>
      </c>
      <c r="F236" s="56">
        <v>0</v>
      </c>
      <c r="G236" s="56">
        <v>0</v>
      </c>
      <c r="H236" s="56">
        <v>0</v>
      </c>
      <c r="I236" s="56">
        <f t="shared" si="46"/>
        <v>0</v>
      </c>
      <c r="J236" s="56">
        <f t="shared" si="47"/>
        <v>0</v>
      </c>
      <c r="K236" s="57" t="str">
        <f t="shared" si="48"/>
        <v>NA</v>
      </c>
      <c r="L236" s="57" t="str">
        <f t="shared" si="49"/>
        <v>NA</v>
      </c>
      <c r="M236" s="57" t="str">
        <f t="shared" si="50"/>
        <v>NA</v>
      </c>
      <c r="R236" s="53"/>
      <c r="S236" s="53"/>
      <c r="T236" s="53"/>
      <c r="U236" s="53"/>
      <c r="V236" s="53"/>
    </row>
    <row r="237" spans="1:22" s="51" customFormat="1" x14ac:dyDescent="0.2">
      <c r="B237" s="51" t="s">
        <v>232</v>
      </c>
      <c r="C237" s="51" t="s">
        <v>233</v>
      </c>
      <c r="D237" s="56">
        <v>354375</v>
      </c>
      <c r="E237" s="56">
        <v>695313.95</v>
      </c>
      <c r="F237" s="56">
        <v>33220</v>
      </c>
      <c r="G237" s="56">
        <v>231083.75</v>
      </c>
      <c r="H237" s="56">
        <v>0</v>
      </c>
      <c r="I237" s="56">
        <f t="shared" si="46"/>
        <v>231083.75</v>
      </c>
      <c r="J237" s="56">
        <f t="shared" si="47"/>
        <v>464230.19999999995</v>
      </c>
      <c r="K237" s="57">
        <f t="shared" si="48"/>
        <v>0.66765552452960275</v>
      </c>
      <c r="L237" s="57">
        <f t="shared" si="49"/>
        <v>-0.95222302098210454</v>
      </c>
      <c r="M237" s="57">
        <f t="shared" si="50"/>
        <v>-0.43026661347931899</v>
      </c>
      <c r="R237" s="53"/>
      <c r="S237" s="53"/>
      <c r="T237" s="53"/>
      <c r="U237" s="53"/>
      <c r="V237" s="53"/>
    </row>
    <row r="238" spans="1:22" s="51" customFormat="1" x14ac:dyDescent="0.2">
      <c r="B238" s="51" t="s">
        <v>234</v>
      </c>
      <c r="C238" s="51" t="s">
        <v>235</v>
      </c>
      <c r="D238" s="56">
        <v>0</v>
      </c>
      <c r="E238" s="56">
        <v>0</v>
      </c>
      <c r="F238" s="56">
        <v>5013.74</v>
      </c>
      <c r="G238" s="56">
        <v>13997.570000000002</v>
      </c>
      <c r="H238" s="56">
        <v>0</v>
      </c>
      <c r="I238" s="56">
        <f t="shared" si="46"/>
        <v>13997.570000000002</v>
      </c>
      <c r="J238" s="56">
        <f t="shared" si="47"/>
        <v>-13997.570000000002</v>
      </c>
      <c r="K238" s="57" t="str">
        <f t="shared" si="48"/>
        <v>NA</v>
      </c>
      <c r="L238" s="57" t="str">
        <f t="shared" si="49"/>
        <v>NA</v>
      </c>
      <c r="M238" s="57" t="str">
        <f t="shared" si="50"/>
        <v>NA</v>
      </c>
      <c r="R238" s="53"/>
      <c r="S238" s="53"/>
      <c r="T238" s="53"/>
      <c r="U238" s="53"/>
      <c r="V238" s="53"/>
    </row>
    <row r="239" spans="1:22" s="51" customFormat="1" x14ac:dyDescent="0.2">
      <c r="B239" s="51" t="s">
        <v>236</v>
      </c>
      <c r="C239" s="51" t="s">
        <v>237</v>
      </c>
      <c r="D239" s="56">
        <v>532853.9</v>
      </c>
      <c r="E239" s="56">
        <v>939062.45</v>
      </c>
      <c r="F239" s="56">
        <v>69011.73</v>
      </c>
      <c r="G239" s="56">
        <v>417978.85000000003</v>
      </c>
      <c r="H239" s="56">
        <v>0</v>
      </c>
      <c r="I239" s="56">
        <f t="shared" si="46"/>
        <v>417978.85000000003</v>
      </c>
      <c r="J239" s="56">
        <f t="shared" si="47"/>
        <v>521083.59999999992</v>
      </c>
      <c r="K239" s="57">
        <f t="shared" si="48"/>
        <v>0.55489770674996108</v>
      </c>
      <c r="L239" s="57">
        <f t="shared" si="49"/>
        <v>-0.92650996746808478</v>
      </c>
      <c r="M239" s="57">
        <f t="shared" si="50"/>
        <v>-0.23696749728564756</v>
      </c>
      <c r="R239" s="53"/>
      <c r="S239" s="53"/>
      <c r="T239" s="53"/>
      <c r="U239" s="53"/>
      <c r="V239" s="53"/>
    </row>
    <row r="240" spans="1:22" s="51" customFormat="1" x14ac:dyDescent="0.2">
      <c r="B240" s="51" t="s">
        <v>250</v>
      </c>
      <c r="C240" s="51" t="s">
        <v>251</v>
      </c>
      <c r="D240" s="56">
        <v>106766.28999999998</v>
      </c>
      <c r="E240" s="56">
        <v>215401.99</v>
      </c>
      <c r="F240" s="56">
        <v>8866.5400000000009</v>
      </c>
      <c r="G240" s="56">
        <v>56965.5</v>
      </c>
      <c r="H240" s="56">
        <v>0</v>
      </c>
      <c r="I240" s="56">
        <f t="shared" si="46"/>
        <v>56965.5</v>
      </c>
      <c r="J240" s="56">
        <f t="shared" si="47"/>
        <v>158436.49</v>
      </c>
      <c r="K240" s="57">
        <f t="shared" si="48"/>
        <v>0.73553865495857307</v>
      </c>
      <c r="L240" s="57">
        <f t="shared" si="49"/>
        <v>-0.95883724194005815</v>
      </c>
      <c r="M240" s="57">
        <f t="shared" si="50"/>
        <v>-0.54663769421469666</v>
      </c>
      <c r="R240" s="53"/>
      <c r="S240" s="53"/>
      <c r="T240" s="53"/>
      <c r="U240" s="53"/>
      <c r="V240" s="53"/>
    </row>
    <row r="241" spans="1:22" s="51" customFormat="1" x14ac:dyDescent="0.2">
      <c r="B241" s="51" t="s">
        <v>252</v>
      </c>
      <c r="C241" s="51" t="s">
        <v>253</v>
      </c>
      <c r="D241" s="56">
        <v>-5635750</v>
      </c>
      <c r="E241" s="56">
        <v>634466.32999999996</v>
      </c>
      <c r="F241" s="56">
        <v>26137.16</v>
      </c>
      <c r="G241" s="56">
        <v>167940.38</v>
      </c>
      <c r="H241" s="56">
        <v>32558.01</v>
      </c>
      <c r="I241" s="56">
        <f t="shared" si="46"/>
        <v>200498.39</v>
      </c>
      <c r="J241" s="56">
        <f t="shared" si="47"/>
        <v>433967.93999999994</v>
      </c>
      <c r="K241" s="57">
        <f t="shared" si="48"/>
        <v>0.68398892026311309</v>
      </c>
      <c r="L241" s="57">
        <f t="shared" si="49"/>
        <v>-0.95880449637098941</v>
      </c>
      <c r="M241" s="57">
        <f t="shared" si="50"/>
        <v>-0.54623629234081761</v>
      </c>
      <c r="R241" s="53"/>
      <c r="S241" s="53"/>
      <c r="T241" s="53"/>
      <c r="U241" s="53"/>
      <c r="V241" s="53"/>
    </row>
    <row r="242" spans="1:22" s="51" customFormat="1" x14ac:dyDescent="0.2">
      <c r="B242" s="51" t="s">
        <v>524</v>
      </c>
      <c r="C242" s="51" t="s">
        <v>525</v>
      </c>
      <c r="D242" s="56">
        <v>0</v>
      </c>
      <c r="E242" s="56">
        <v>0</v>
      </c>
      <c r="F242" s="56">
        <v>0</v>
      </c>
      <c r="G242" s="56">
        <v>0</v>
      </c>
      <c r="H242" s="56">
        <v>0</v>
      </c>
      <c r="I242" s="56">
        <f t="shared" si="46"/>
        <v>0</v>
      </c>
      <c r="J242" s="56">
        <f t="shared" si="47"/>
        <v>0</v>
      </c>
      <c r="K242" s="57" t="str">
        <f t="shared" si="48"/>
        <v>NA</v>
      </c>
      <c r="L242" s="57" t="str">
        <f t="shared" si="49"/>
        <v>NA</v>
      </c>
      <c r="M242" s="57" t="str">
        <f t="shared" si="50"/>
        <v>NA</v>
      </c>
      <c r="R242" s="53"/>
      <c r="S242" s="53"/>
      <c r="T242" s="53"/>
      <c r="U242" s="53"/>
      <c r="V242" s="53"/>
    </row>
    <row r="243" spans="1:22" s="51" customFormat="1" x14ac:dyDescent="0.2">
      <c r="B243" s="51" t="s">
        <v>258</v>
      </c>
      <c r="C243" s="51" t="s">
        <v>259</v>
      </c>
      <c r="D243" s="56">
        <v>0</v>
      </c>
      <c r="E243" s="56">
        <v>0</v>
      </c>
      <c r="F243" s="56">
        <v>0</v>
      </c>
      <c r="G243" s="56">
        <v>0</v>
      </c>
      <c r="H243" s="56">
        <v>0</v>
      </c>
      <c r="I243" s="56">
        <f t="shared" si="46"/>
        <v>0</v>
      </c>
      <c r="J243" s="56">
        <f t="shared" si="47"/>
        <v>0</v>
      </c>
      <c r="K243" s="57" t="str">
        <f t="shared" si="48"/>
        <v>NA</v>
      </c>
      <c r="L243" s="57" t="str">
        <f t="shared" si="49"/>
        <v>NA</v>
      </c>
      <c r="M243" s="57" t="str">
        <f t="shared" si="50"/>
        <v>NA</v>
      </c>
      <c r="R243" s="53"/>
      <c r="S243" s="53"/>
      <c r="T243" s="53"/>
      <c r="U243" s="53"/>
      <c r="V243" s="53"/>
    </row>
    <row r="244" spans="1:22" s="51" customFormat="1" x14ac:dyDescent="0.2">
      <c r="B244" s="51" t="s">
        <v>266</v>
      </c>
      <c r="C244" s="51" t="s">
        <v>267</v>
      </c>
      <c r="D244" s="56">
        <v>1575</v>
      </c>
      <c r="E244" s="56">
        <v>10000</v>
      </c>
      <c r="F244" s="56">
        <v>0</v>
      </c>
      <c r="G244" s="56">
        <v>83.25</v>
      </c>
      <c r="H244" s="56">
        <v>0</v>
      </c>
      <c r="I244" s="56">
        <f t="shared" si="46"/>
        <v>83.25</v>
      </c>
      <c r="J244" s="56">
        <f t="shared" si="47"/>
        <v>9916.75</v>
      </c>
      <c r="K244" s="57">
        <f t="shared" si="48"/>
        <v>0.99167499999999997</v>
      </c>
      <c r="L244" s="57">
        <f t="shared" si="49"/>
        <v>-1</v>
      </c>
      <c r="M244" s="57">
        <f t="shared" si="50"/>
        <v>-0.9857285714285714</v>
      </c>
      <c r="R244" s="53"/>
      <c r="S244" s="53"/>
      <c r="T244" s="53"/>
      <c r="U244" s="53"/>
      <c r="V244" s="53"/>
    </row>
    <row r="245" spans="1:22" s="51" customFormat="1" x14ac:dyDescent="0.2">
      <c r="B245" s="51" t="s">
        <v>268</v>
      </c>
      <c r="C245" s="51" t="s">
        <v>269</v>
      </c>
      <c r="D245" s="56">
        <v>5000</v>
      </c>
      <c r="E245" s="56">
        <v>3000</v>
      </c>
      <c r="F245" s="56">
        <v>0</v>
      </c>
      <c r="G245" s="56">
        <v>0</v>
      </c>
      <c r="H245" s="56">
        <v>0</v>
      </c>
      <c r="I245" s="56">
        <f t="shared" si="46"/>
        <v>0</v>
      </c>
      <c r="J245" s="56">
        <f t="shared" si="47"/>
        <v>3000</v>
      </c>
      <c r="K245" s="57">
        <f t="shared" si="48"/>
        <v>1</v>
      </c>
      <c r="L245" s="57">
        <f t="shared" si="49"/>
        <v>-1</v>
      </c>
      <c r="M245" s="57">
        <f t="shared" si="50"/>
        <v>-1</v>
      </c>
      <c r="R245" s="53"/>
      <c r="S245" s="53"/>
      <c r="T245" s="53"/>
      <c r="U245" s="53"/>
      <c r="V245" s="53"/>
    </row>
    <row r="246" spans="1:22" s="51" customFormat="1" x14ac:dyDescent="0.2">
      <c r="B246" s="51" t="s">
        <v>274</v>
      </c>
      <c r="C246" s="51" t="s">
        <v>275</v>
      </c>
      <c r="D246" s="56">
        <v>14300</v>
      </c>
      <c r="E246" s="56">
        <v>58500</v>
      </c>
      <c r="F246" s="56">
        <v>840.48</v>
      </c>
      <c r="G246" s="56">
        <v>10696.65</v>
      </c>
      <c r="H246" s="56">
        <v>0</v>
      </c>
      <c r="I246" s="56">
        <f t="shared" si="46"/>
        <v>10696.65</v>
      </c>
      <c r="J246" s="56">
        <f t="shared" si="47"/>
        <v>47803.35</v>
      </c>
      <c r="K246" s="57">
        <f t="shared" si="48"/>
        <v>0.81715128205128207</v>
      </c>
      <c r="L246" s="57">
        <f t="shared" si="49"/>
        <v>-0.98563282051282042</v>
      </c>
      <c r="M246" s="57">
        <f t="shared" si="50"/>
        <v>-0.68654505494505491</v>
      </c>
      <c r="R246" s="53"/>
      <c r="S246" s="53"/>
      <c r="T246" s="53"/>
      <c r="U246" s="53"/>
      <c r="V246" s="53"/>
    </row>
    <row r="247" spans="1:22" s="51" customFormat="1" x14ac:dyDescent="0.2">
      <c r="B247" s="51" t="s">
        <v>282</v>
      </c>
      <c r="C247" s="51" t="s">
        <v>283</v>
      </c>
      <c r="D247" s="56">
        <v>4085638</v>
      </c>
      <c r="E247" s="56">
        <v>154636.4</v>
      </c>
      <c r="F247" s="56">
        <v>4475.09</v>
      </c>
      <c r="G247" s="56">
        <v>15425.710000000001</v>
      </c>
      <c r="H247" s="56">
        <v>6076.6999999999989</v>
      </c>
      <c r="I247" s="56">
        <f t="shared" si="46"/>
        <v>21502.41</v>
      </c>
      <c r="J247" s="56">
        <f t="shared" si="47"/>
        <v>133133.99</v>
      </c>
      <c r="K247" s="57">
        <f t="shared" si="48"/>
        <v>0.86094858649063222</v>
      </c>
      <c r="L247" s="57">
        <f t="shared" si="49"/>
        <v>-0.97106056530027862</v>
      </c>
      <c r="M247" s="57">
        <f t="shared" si="50"/>
        <v>-0.82899191726065602</v>
      </c>
      <c r="R247" s="53"/>
      <c r="S247" s="53"/>
      <c r="T247" s="53"/>
      <c r="U247" s="53"/>
      <c r="V247" s="53"/>
    </row>
    <row r="248" spans="1:22" s="51" customFormat="1" x14ac:dyDescent="0.2">
      <c r="B248" s="51" t="s">
        <v>286</v>
      </c>
      <c r="C248" s="51" t="s">
        <v>287</v>
      </c>
      <c r="D248" s="56">
        <v>2500</v>
      </c>
      <c r="E248" s="56">
        <v>5400</v>
      </c>
      <c r="F248" s="56">
        <v>79.92</v>
      </c>
      <c r="G248" s="56">
        <v>98.4</v>
      </c>
      <c r="H248" s="56">
        <v>178.62</v>
      </c>
      <c r="I248" s="56">
        <f t="shared" si="46"/>
        <v>277.02</v>
      </c>
      <c r="J248" s="56">
        <f t="shared" si="47"/>
        <v>5122.9799999999996</v>
      </c>
      <c r="K248" s="57">
        <f t="shared" si="48"/>
        <v>0.94869999999999988</v>
      </c>
      <c r="L248" s="57">
        <f t="shared" si="49"/>
        <v>-0.98519999999999996</v>
      </c>
      <c r="M248" s="57">
        <f t="shared" si="50"/>
        <v>-0.96876190476190471</v>
      </c>
      <c r="R248" s="53"/>
      <c r="S248" s="53"/>
      <c r="T248" s="53"/>
      <c r="U248" s="53"/>
      <c r="V248" s="53"/>
    </row>
    <row r="249" spans="1:22" s="51" customFormat="1" x14ac:dyDescent="0.2">
      <c r="B249" s="51" t="s">
        <v>288</v>
      </c>
      <c r="C249" s="51" t="s">
        <v>289</v>
      </c>
      <c r="D249" s="56">
        <v>0</v>
      </c>
      <c r="E249" s="56">
        <v>0</v>
      </c>
      <c r="F249" s="56">
        <v>0</v>
      </c>
      <c r="G249" s="56">
        <v>0</v>
      </c>
      <c r="H249" s="56">
        <v>0</v>
      </c>
      <c r="I249" s="56">
        <f t="shared" si="46"/>
        <v>0</v>
      </c>
      <c r="J249" s="56">
        <f t="shared" si="47"/>
        <v>0</v>
      </c>
      <c r="K249" s="57" t="str">
        <f t="shared" si="48"/>
        <v>NA</v>
      </c>
      <c r="L249" s="57" t="str">
        <f t="shared" si="49"/>
        <v>NA</v>
      </c>
      <c r="M249" s="57" t="str">
        <f t="shared" si="50"/>
        <v>NA</v>
      </c>
      <c r="R249" s="53"/>
      <c r="S249" s="53"/>
      <c r="T249" s="53"/>
      <c r="U249" s="53"/>
      <c r="V249" s="53"/>
    </row>
    <row r="250" spans="1:22" s="51" customFormat="1" x14ac:dyDescent="0.2">
      <c r="B250" s="51" t="s">
        <v>290</v>
      </c>
      <c r="C250" s="51" t="s">
        <v>291</v>
      </c>
      <c r="D250" s="56">
        <v>56000</v>
      </c>
      <c r="E250" s="56">
        <v>65505</v>
      </c>
      <c r="F250" s="56">
        <v>164.94</v>
      </c>
      <c r="G250" s="56">
        <v>1804.22</v>
      </c>
      <c r="H250" s="56">
        <v>63.47</v>
      </c>
      <c r="I250" s="56">
        <f t="shared" si="46"/>
        <v>1867.69</v>
      </c>
      <c r="J250" s="56">
        <f t="shared" si="47"/>
        <v>63637.31</v>
      </c>
      <c r="K250" s="57">
        <f t="shared" si="48"/>
        <v>0.97148782535684297</v>
      </c>
      <c r="L250" s="57">
        <f t="shared" si="49"/>
        <v>-0.99748202427295618</v>
      </c>
      <c r="M250" s="57">
        <f t="shared" si="50"/>
        <v>-0.95278301547319177</v>
      </c>
      <c r="R250" s="53"/>
      <c r="S250" s="53"/>
      <c r="T250" s="53"/>
      <c r="U250" s="53"/>
      <c r="V250" s="53"/>
    </row>
    <row r="251" spans="1:22" s="51" customFormat="1" x14ac:dyDescent="0.2">
      <c r="B251" s="51" t="s">
        <v>294</v>
      </c>
      <c r="C251" s="51" t="s">
        <v>295</v>
      </c>
      <c r="D251" s="56">
        <v>65852</v>
      </c>
      <c r="E251" s="56">
        <v>242620</v>
      </c>
      <c r="F251" s="56">
        <v>0</v>
      </c>
      <c r="G251" s="56">
        <v>15430.02</v>
      </c>
      <c r="H251" s="56">
        <v>9275</v>
      </c>
      <c r="I251" s="56">
        <f t="shared" si="36"/>
        <v>24705.02</v>
      </c>
      <c r="J251" s="56">
        <f t="shared" si="37"/>
        <v>217914.98</v>
      </c>
      <c r="K251" s="57">
        <f t="shared" si="38"/>
        <v>0.89817401698128763</v>
      </c>
      <c r="L251" s="57">
        <f t="shared" si="39"/>
        <v>-1</v>
      </c>
      <c r="M251" s="57">
        <f t="shared" si="40"/>
        <v>-0.89097575279390462</v>
      </c>
      <c r="R251" s="53"/>
      <c r="S251" s="53"/>
      <c r="T251" s="53"/>
      <c r="U251" s="53"/>
      <c r="V251" s="53"/>
    </row>
    <row r="252" spans="1:22" s="51" customFormat="1" x14ac:dyDescent="0.2">
      <c r="B252" s="51" t="s">
        <v>302</v>
      </c>
      <c r="C252" s="51" t="s">
        <v>303</v>
      </c>
      <c r="D252" s="56">
        <v>0</v>
      </c>
      <c r="E252" s="56">
        <v>2000</v>
      </c>
      <c r="F252" s="56">
        <v>0</v>
      </c>
      <c r="G252" s="56">
        <v>0</v>
      </c>
      <c r="H252" s="56">
        <v>0</v>
      </c>
      <c r="I252" s="56">
        <f t="shared" si="36"/>
        <v>0</v>
      </c>
      <c r="J252" s="56">
        <f t="shared" si="37"/>
        <v>2000</v>
      </c>
      <c r="K252" s="57">
        <f t="shared" si="38"/>
        <v>1</v>
      </c>
      <c r="L252" s="57">
        <f t="shared" si="39"/>
        <v>-1</v>
      </c>
      <c r="M252" s="57">
        <f t="shared" si="40"/>
        <v>-1</v>
      </c>
      <c r="R252" s="53"/>
      <c r="S252" s="53"/>
      <c r="T252" s="53"/>
      <c r="U252" s="53"/>
      <c r="V252" s="53"/>
    </row>
    <row r="253" spans="1:22" s="51" customFormat="1" x14ac:dyDescent="0.2">
      <c r="B253" s="51" t="s">
        <v>312</v>
      </c>
      <c r="C253" s="51" t="s">
        <v>313</v>
      </c>
      <c r="D253" s="56">
        <v>8000</v>
      </c>
      <c r="E253" s="56">
        <v>28000</v>
      </c>
      <c r="F253" s="56">
        <v>0</v>
      </c>
      <c r="G253" s="56">
        <v>1966</v>
      </c>
      <c r="H253" s="56">
        <v>0</v>
      </c>
      <c r="I253" s="56">
        <f t="shared" si="36"/>
        <v>1966</v>
      </c>
      <c r="J253" s="56">
        <f t="shared" si="37"/>
        <v>26034</v>
      </c>
      <c r="K253" s="57">
        <f t="shared" si="38"/>
        <v>0.92978571428571433</v>
      </c>
      <c r="L253" s="57">
        <f t="shared" si="39"/>
        <v>-1</v>
      </c>
      <c r="M253" s="57">
        <f t="shared" si="40"/>
        <v>-0.87963265306122451</v>
      </c>
      <c r="R253" s="53"/>
      <c r="S253" s="53"/>
      <c r="T253" s="53"/>
      <c r="U253" s="53"/>
      <c r="V253" s="53"/>
    </row>
    <row r="254" spans="1:22" s="51" customFormat="1" x14ac:dyDescent="0.2">
      <c r="B254" s="51" t="s">
        <v>526</v>
      </c>
      <c r="C254" s="51" t="s">
        <v>527</v>
      </c>
      <c r="D254" s="56">
        <v>0</v>
      </c>
      <c r="E254" s="56">
        <v>0</v>
      </c>
      <c r="F254" s="56">
        <v>0</v>
      </c>
      <c r="G254" s="56">
        <v>0</v>
      </c>
      <c r="H254" s="56">
        <v>0</v>
      </c>
      <c r="I254" s="56">
        <f t="shared" si="36"/>
        <v>0</v>
      </c>
      <c r="J254" s="56">
        <f t="shared" si="37"/>
        <v>0</v>
      </c>
      <c r="K254" s="57" t="str">
        <f t="shared" si="38"/>
        <v>NA</v>
      </c>
      <c r="L254" s="57" t="str">
        <f t="shared" si="39"/>
        <v>NA</v>
      </c>
      <c r="M254" s="57" t="str">
        <f t="shared" si="40"/>
        <v>NA</v>
      </c>
      <c r="R254" s="53"/>
      <c r="S254" s="53"/>
      <c r="T254" s="53"/>
      <c r="U254" s="53"/>
      <c r="V254" s="53"/>
    </row>
    <row r="255" spans="1:22" s="51" customFormat="1" x14ac:dyDescent="0.2">
      <c r="A255" s="63" t="s">
        <v>528</v>
      </c>
      <c r="B255" s="63"/>
      <c r="C255" s="63"/>
      <c r="D255" s="64">
        <v>3520157.4300000006</v>
      </c>
      <c r="E255" s="64">
        <v>8793191.6500000004</v>
      </c>
      <c r="F255" s="64">
        <v>551379.97999999986</v>
      </c>
      <c r="G255" s="64">
        <v>2868712.84</v>
      </c>
      <c r="H255" s="64">
        <v>48151.8</v>
      </c>
      <c r="I255" s="64">
        <f t="shared" si="36"/>
        <v>2916864.6399999997</v>
      </c>
      <c r="J255" s="64">
        <f t="shared" si="37"/>
        <v>5876327.0100000007</v>
      </c>
      <c r="K255" s="65">
        <f t="shared" si="38"/>
        <v>0.66828146637745589</v>
      </c>
      <c r="L255" s="65">
        <f t="shared" si="39"/>
        <v>-0.93729467047383197</v>
      </c>
      <c r="M255" s="65">
        <f t="shared" si="40"/>
        <v>-0.4407271402983694</v>
      </c>
      <c r="R255" s="53"/>
      <c r="S255" s="53"/>
      <c r="T255" s="53"/>
      <c r="U255" s="53"/>
      <c r="V255" s="53"/>
    </row>
    <row r="256" spans="1:22" s="51" customFormat="1" x14ac:dyDescent="0.2">
      <c r="A256" s="51" t="s">
        <v>367</v>
      </c>
      <c r="B256" s="51" t="s">
        <v>368</v>
      </c>
      <c r="C256" s="51" t="s">
        <v>369</v>
      </c>
      <c r="D256" s="56">
        <v>0</v>
      </c>
      <c r="E256" s="56">
        <v>0</v>
      </c>
      <c r="F256" s="56">
        <v>0</v>
      </c>
      <c r="G256" s="56">
        <v>0</v>
      </c>
      <c r="H256" s="56">
        <v>0</v>
      </c>
      <c r="I256" s="56">
        <f t="shared" si="36"/>
        <v>0</v>
      </c>
      <c r="J256" s="56">
        <f t="shared" si="37"/>
        <v>0</v>
      </c>
      <c r="K256" s="57" t="str">
        <f t="shared" si="38"/>
        <v>NA</v>
      </c>
      <c r="L256" s="57" t="str">
        <f t="shared" si="39"/>
        <v>NA</v>
      </c>
      <c r="M256" s="57" t="str">
        <f t="shared" si="40"/>
        <v>NA</v>
      </c>
      <c r="R256" s="53"/>
      <c r="S256" s="53"/>
      <c r="T256" s="53"/>
      <c r="U256" s="53"/>
      <c r="V256" s="53"/>
    </row>
    <row r="257" spans="2:22" s="51" customFormat="1" x14ac:dyDescent="0.2">
      <c r="B257" s="51" t="s">
        <v>370</v>
      </c>
      <c r="C257" s="51" t="s">
        <v>371</v>
      </c>
      <c r="D257" s="56">
        <v>0</v>
      </c>
      <c r="E257" s="56">
        <v>0</v>
      </c>
      <c r="F257" s="56">
        <v>0</v>
      </c>
      <c r="G257" s="56">
        <v>0</v>
      </c>
      <c r="H257" s="56">
        <v>0</v>
      </c>
      <c r="I257" s="56">
        <f t="shared" si="36"/>
        <v>0</v>
      </c>
      <c r="J257" s="56">
        <f t="shared" si="37"/>
        <v>0</v>
      </c>
      <c r="K257" s="57" t="str">
        <f t="shared" si="38"/>
        <v>NA</v>
      </c>
      <c r="L257" s="57" t="str">
        <f t="shared" si="39"/>
        <v>NA</v>
      </c>
      <c r="M257" s="57" t="str">
        <f t="shared" si="40"/>
        <v>NA</v>
      </c>
      <c r="R257" s="53"/>
      <c r="S257" s="53"/>
      <c r="T257" s="53"/>
      <c r="U257" s="53"/>
      <c r="V257" s="53"/>
    </row>
    <row r="258" spans="2:22" s="51" customFormat="1" x14ac:dyDescent="0.2">
      <c r="B258" s="51" t="s">
        <v>348</v>
      </c>
      <c r="C258" s="51" t="s">
        <v>349</v>
      </c>
      <c r="D258" s="56">
        <v>0</v>
      </c>
      <c r="E258" s="56">
        <v>0</v>
      </c>
      <c r="F258" s="56">
        <v>0</v>
      </c>
      <c r="G258" s="56">
        <v>0</v>
      </c>
      <c r="H258" s="56">
        <v>0</v>
      </c>
      <c r="I258" s="56">
        <f t="shared" si="36"/>
        <v>0</v>
      </c>
      <c r="J258" s="56">
        <f t="shared" si="37"/>
        <v>0</v>
      </c>
      <c r="K258" s="57" t="str">
        <f t="shared" si="38"/>
        <v>NA</v>
      </c>
      <c r="L258" s="57" t="str">
        <f t="shared" si="39"/>
        <v>NA</v>
      </c>
      <c r="M258" s="57" t="str">
        <f t="shared" si="40"/>
        <v>NA</v>
      </c>
      <c r="R258" s="53"/>
      <c r="S258" s="53"/>
      <c r="T258" s="53"/>
      <c r="U258" s="53"/>
      <c r="V258" s="53"/>
    </row>
    <row r="259" spans="2:22" s="51" customFormat="1" x14ac:dyDescent="0.2">
      <c r="B259" s="51" t="s">
        <v>212</v>
      </c>
      <c r="C259" s="51" t="s">
        <v>213</v>
      </c>
      <c r="D259" s="56">
        <v>52839.09</v>
      </c>
      <c r="E259" s="56">
        <v>100027</v>
      </c>
      <c r="F259" s="56">
        <v>13661.54</v>
      </c>
      <c r="G259" s="56">
        <v>60269.760000000002</v>
      </c>
      <c r="H259" s="56">
        <v>0</v>
      </c>
      <c r="I259" s="56">
        <f t="shared" si="36"/>
        <v>60269.760000000002</v>
      </c>
      <c r="J259" s="56">
        <f t="shared" si="37"/>
        <v>39757.24</v>
      </c>
      <c r="K259" s="57">
        <f t="shared" si="38"/>
        <v>0.39746508442720463</v>
      </c>
      <c r="L259" s="57">
        <f t="shared" si="39"/>
        <v>-0.86342147620142551</v>
      </c>
      <c r="M259" s="57">
        <f t="shared" si="40"/>
        <v>3.2916998124792013E-2</v>
      </c>
      <c r="R259" s="53"/>
      <c r="S259" s="53"/>
      <c r="T259" s="53"/>
      <c r="U259" s="53"/>
      <c r="V259" s="53"/>
    </row>
    <row r="260" spans="2:22" s="51" customFormat="1" x14ac:dyDescent="0.2">
      <c r="B260" s="51" t="s">
        <v>224</v>
      </c>
      <c r="C260" s="51" t="s">
        <v>225</v>
      </c>
      <c r="D260" s="56">
        <v>0</v>
      </c>
      <c r="E260" s="56">
        <v>62606.58</v>
      </c>
      <c r="F260" s="56">
        <v>0</v>
      </c>
      <c r="G260" s="56">
        <v>0</v>
      </c>
      <c r="H260" s="56">
        <v>0</v>
      </c>
      <c r="I260" s="56">
        <f t="shared" si="36"/>
        <v>0</v>
      </c>
      <c r="J260" s="56">
        <f t="shared" si="37"/>
        <v>62606.58</v>
      </c>
      <c r="K260" s="57">
        <f t="shared" si="38"/>
        <v>1</v>
      </c>
      <c r="L260" s="57">
        <f t="shared" si="39"/>
        <v>-1</v>
      </c>
      <c r="M260" s="57">
        <f t="shared" si="40"/>
        <v>-1</v>
      </c>
      <c r="R260" s="53"/>
      <c r="S260" s="53"/>
      <c r="T260" s="53"/>
      <c r="U260" s="53"/>
      <c r="V260" s="53"/>
    </row>
    <row r="261" spans="2:22" s="51" customFormat="1" x14ac:dyDescent="0.2">
      <c r="B261" s="51" t="s">
        <v>330</v>
      </c>
      <c r="C261" s="51" t="s">
        <v>331</v>
      </c>
      <c r="D261" s="56">
        <v>537900.48</v>
      </c>
      <c r="E261" s="56">
        <v>757324.74</v>
      </c>
      <c r="F261" s="56">
        <v>150682.28</v>
      </c>
      <c r="G261" s="56">
        <v>681768.98999999987</v>
      </c>
      <c r="H261" s="56">
        <v>0</v>
      </c>
      <c r="I261" s="56">
        <f t="shared" si="36"/>
        <v>681768.98999999987</v>
      </c>
      <c r="J261" s="56">
        <f t="shared" si="37"/>
        <v>75555.750000000116</v>
      </c>
      <c r="K261" s="57">
        <f t="shared" si="38"/>
        <v>9.976664700007043E-2</v>
      </c>
      <c r="L261" s="57">
        <f t="shared" si="39"/>
        <v>-0.80103346419133226</v>
      </c>
      <c r="M261" s="57">
        <f t="shared" si="40"/>
        <v>0.54325717657130801</v>
      </c>
      <c r="R261" s="53"/>
      <c r="S261" s="53"/>
      <c r="T261" s="53"/>
      <c r="U261" s="53"/>
      <c r="V261" s="53"/>
    </row>
    <row r="262" spans="2:22" s="51" customFormat="1" x14ac:dyDescent="0.2">
      <c r="B262" s="51" t="s">
        <v>226</v>
      </c>
      <c r="C262" s="51" t="s">
        <v>227</v>
      </c>
      <c r="D262" s="56">
        <v>1700000</v>
      </c>
      <c r="E262" s="56">
        <v>2411172.35</v>
      </c>
      <c r="F262" s="56">
        <v>0</v>
      </c>
      <c r="G262" s="56">
        <v>323594.39</v>
      </c>
      <c r="H262" s="56">
        <v>0</v>
      </c>
      <c r="I262" s="56">
        <f t="shared" si="36"/>
        <v>323594.39</v>
      </c>
      <c r="J262" s="56">
        <f t="shared" si="37"/>
        <v>2087577.96</v>
      </c>
      <c r="K262" s="57">
        <f t="shared" si="38"/>
        <v>0.86579375381440482</v>
      </c>
      <c r="L262" s="57">
        <f t="shared" si="39"/>
        <v>-1</v>
      </c>
      <c r="M262" s="57">
        <f t="shared" si="40"/>
        <v>-0.76993214939612253</v>
      </c>
      <c r="R262" s="53"/>
      <c r="S262" s="53"/>
      <c r="T262" s="53"/>
      <c r="U262" s="53"/>
      <c r="V262" s="53"/>
    </row>
    <row r="263" spans="2:22" s="51" customFormat="1" x14ac:dyDescent="0.2">
      <c r="B263" s="51" t="s">
        <v>230</v>
      </c>
      <c r="C263" s="51" t="s">
        <v>231</v>
      </c>
      <c r="D263" s="56">
        <v>0</v>
      </c>
      <c r="E263" s="56">
        <v>0</v>
      </c>
      <c r="F263" s="56">
        <v>0</v>
      </c>
      <c r="G263" s="56">
        <v>0</v>
      </c>
      <c r="H263" s="56">
        <v>0</v>
      </c>
      <c r="I263" s="56">
        <f t="shared" si="36"/>
        <v>0</v>
      </c>
      <c r="J263" s="56">
        <f t="shared" si="37"/>
        <v>0</v>
      </c>
      <c r="K263" s="57" t="str">
        <f t="shared" si="38"/>
        <v>NA</v>
      </c>
      <c r="L263" s="57" t="str">
        <f t="shared" si="39"/>
        <v>NA</v>
      </c>
      <c r="M263" s="57" t="str">
        <f t="shared" si="40"/>
        <v>NA</v>
      </c>
      <c r="R263" s="53"/>
      <c r="S263" s="53"/>
      <c r="T263" s="53"/>
      <c r="U263" s="53"/>
      <c r="V263" s="53"/>
    </row>
    <row r="264" spans="2:22" s="51" customFormat="1" x14ac:dyDescent="0.2">
      <c r="B264" s="51" t="s">
        <v>232</v>
      </c>
      <c r="C264" s="51" t="s">
        <v>233</v>
      </c>
      <c r="D264" s="56">
        <v>81000</v>
      </c>
      <c r="E264" s="56">
        <v>201180</v>
      </c>
      <c r="F264" s="56">
        <v>16610</v>
      </c>
      <c r="G264" s="56">
        <v>125110</v>
      </c>
      <c r="H264" s="56">
        <v>0</v>
      </c>
      <c r="I264" s="56">
        <f t="shared" si="36"/>
        <v>125110</v>
      </c>
      <c r="J264" s="56">
        <f t="shared" si="37"/>
        <v>76070</v>
      </c>
      <c r="K264" s="57">
        <f t="shared" si="38"/>
        <v>0.37811909732577792</v>
      </c>
      <c r="L264" s="57">
        <f t="shared" si="39"/>
        <v>-0.91743712098618158</v>
      </c>
      <c r="M264" s="57">
        <f t="shared" si="40"/>
        <v>6.6081547441523586E-2</v>
      </c>
      <c r="R264" s="53"/>
      <c r="S264" s="53"/>
      <c r="T264" s="53"/>
      <c r="U264" s="53"/>
      <c r="V264" s="53"/>
    </row>
    <row r="265" spans="2:22" s="51" customFormat="1" x14ac:dyDescent="0.2">
      <c r="B265" s="51" t="s">
        <v>234</v>
      </c>
      <c r="C265" s="51" t="s">
        <v>235</v>
      </c>
      <c r="D265" s="56">
        <v>0</v>
      </c>
      <c r="E265" s="56">
        <v>0</v>
      </c>
      <c r="F265" s="56">
        <v>2242.9900000000002</v>
      </c>
      <c r="G265" s="56">
        <v>6266.5599999999995</v>
      </c>
      <c r="H265" s="56">
        <v>0</v>
      </c>
      <c r="I265" s="56">
        <f t="shared" si="36"/>
        <v>6266.5599999999995</v>
      </c>
      <c r="J265" s="56">
        <f t="shared" si="37"/>
        <v>-6266.5599999999995</v>
      </c>
      <c r="K265" s="57" t="str">
        <f t="shared" si="38"/>
        <v>NA</v>
      </c>
      <c r="L265" s="57" t="str">
        <f t="shared" si="39"/>
        <v>NA</v>
      </c>
      <c r="M265" s="57" t="str">
        <f t="shared" si="40"/>
        <v>NA</v>
      </c>
      <c r="R265" s="53"/>
      <c r="S265" s="53"/>
      <c r="T265" s="53"/>
      <c r="U265" s="53"/>
      <c r="V265" s="53"/>
    </row>
    <row r="266" spans="2:22" s="51" customFormat="1" x14ac:dyDescent="0.2">
      <c r="B266" s="51" t="s">
        <v>236</v>
      </c>
      <c r="C266" s="51" t="s">
        <v>237</v>
      </c>
      <c r="D266" s="56">
        <v>112715.08</v>
      </c>
      <c r="E266" s="56">
        <v>144911.14000000001</v>
      </c>
      <c r="F266" s="56">
        <v>30178.499999999996</v>
      </c>
      <c r="G266" s="56">
        <v>156332.38</v>
      </c>
      <c r="H266" s="56">
        <v>0</v>
      </c>
      <c r="I266" s="56">
        <f t="shared" si="36"/>
        <v>156332.38</v>
      </c>
      <c r="J266" s="56">
        <f t="shared" si="37"/>
        <v>-11421.239999999991</v>
      </c>
      <c r="K266" s="57">
        <f t="shared" si="38"/>
        <v>-7.8815472709689471E-2</v>
      </c>
      <c r="L266" s="57">
        <f t="shared" si="39"/>
        <v>-0.79174478925498759</v>
      </c>
      <c r="M266" s="57">
        <f t="shared" si="40"/>
        <v>0.84939795321661027</v>
      </c>
      <c r="R266" s="53"/>
      <c r="S266" s="53"/>
      <c r="T266" s="53"/>
      <c r="U266" s="53"/>
      <c r="V266" s="53"/>
    </row>
    <row r="267" spans="2:22" s="51" customFormat="1" x14ac:dyDescent="0.2">
      <c r="B267" s="51" t="s">
        <v>250</v>
      </c>
      <c r="C267" s="51" t="s">
        <v>251</v>
      </c>
      <c r="D267" s="56">
        <v>62034.59</v>
      </c>
      <c r="E267" s="56">
        <v>125573.29000000002</v>
      </c>
      <c r="F267" s="56">
        <v>2199.36</v>
      </c>
      <c r="G267" s="56">
        <v>28031.94</v>
      </c>
      <c r="H267" s="56">
        <v>0</v>
      </c>
      <c r="I267" s="56">
        <f t="shared" si="36"/>
        <v>28031.94</v>
      </c>
      <c r="J267" s="56">
        <f t="shared" si="37"/>
        <v>97541.35000000002</v>
      </c>
      <c r="K267" s="57">
        <f t="shared" si="38"/>
        <v>0.77676829204681985</v>
      </c>
      <c r="L267" s="57">
        <f t="shared" si="39"/>
        <v>-0.98248544734314125</v>
      </c>
      <c r="M267" s="57">
        <f t="shared" si="40"/>
        <v>-0.61731707208026254</v>
      </c>
      <c r="R267" s="53"/>
      <c r="S267" s="53"/>
      <c r="T267" s="53"/>
      <c r="U267" s="53"/>
      <c r="V267" s="53"/>
    </row>
    <row r="268" spans="2:22" s="51" customFormat="1" x14ac:dyDescent="0.2">
      <c r="B268" s="51" t="s">
        <v>252</v>
      </c>
      <c r="C268" s="51" t="s">
        <v>253</v>
      </c>
      <c r="D268" s="56">
        <v>26148145</v>
      </c>
      <c r="E268" s="56">
        <v>513436.57</v>
      </c>
      <c r="F268" s="56">
        <v>0</v>
      </c>
      <c r="G268" s="56">
        <v>14203</v>
      </c>
      <c r="H268" s="56">
        <v>0</v>
      </c>
      <c r="I268" s="56">
        <f t="shared" si="36"/>
        <v>14203</v>
      </c>
      <c r="J268" s="56">
        <f t="shared" si="37"/>
        <v>499233.57</v>
      </c>
      <c r="K268" s="57">
        <f t="shared" si="38"/>
        <v>0.97233738142181814</v>
      </c>
      <c r="L268" s="57">
        <f t="shared" si="39"/>
        <v>-1</v>
      </c>
      <c r="M268" s="57">
        <f t="shared" si="40"/>
        <v>-0.95257836815168817</v>
      </c>
      <c r="R268" s="53"/>
      <c r="S268" s="53"/>
      <c r="T268" s="53"/>
      <c r="U268" s="53"/>
      <c r="V268" s="53"/>
    </row>
    <row r="269" spans="2:22" s="51" customFormat="1" x14ac:dyDescent="0.2">
      <c r="B269" s="51" t="s">
        <v>524</v>
      </c>
      <c r="C269" s="51" t="s">
        <v>525</v>
      </c>
      <c r="D269" s="56">
        <v>0</v>
      </c>
      <c r="E269" s="56">
        <v>0</v>
      </c>
      <c r="F269" s="56">
        <v>0</v>
      </c>
      <c r="G269" s="56">
        <v>0</v>
      </c>
      <c r="H269" s="56">
        <v>0</v>
      </c>
      <c r="I269" s="56">
        <f t="shared" si="36"/>
        <v>0</v>
      </c>
      <c r="J269" s="56">
        <f t="shared" si="37"/>
        <v>0</v>
      </c>
      <c r="K269" s="57" t="str">
        <f t="shared" si="38"/>
        <v>NA</v>
      </c>
      <c r="L269" s="57" t="str">
        <f t="shared" si="39"/>
        <v>NA</v>
      </c>
      <c r="M269" s="57" t="str">
        <f t="shared" si="40"/>
        <v>NA</v>
      </c>
      <c r="R269" s="53"/>
      <c r="S269" s="53"/>
      <c r="T269" s="53"/>
      <c r="U269" s="53"/>
      <c r="V269" s="53"/>
    </row>
    <row r="270" spans="2:22" s="51" customFormat="1" x14ac:dyDescent="0.2">
      <c r="B270" s="51" t="s">
        <v>264</v>
      </c>
      <c r="C270" s="51" t="s">
        <v>265</v>
      </c>
      <c r="D270" s="56">
        <v>1650</v>
      </c>
      <c r="E270" s="56">
        <v>3750</v>
      </c>
      <c r="F270" s="56">
        <v>0</v>
      </c>
      <c r="G270" s="56">
        <v>3675</v>
      </c>
      <c r="H270" s="56">
        <v>1438.18</v>
      </c>
      <c r="I270" s="56">
        <f t="shared" si="36"/>
        <v>5113.18</v>
      </c>
      <c r="J270" s="56">
        <f t="shared" si="37"/>
        <v>-1363.1800000000003</v>
      </c>
      <c r="K270" s="57">
        <f t="shared" si="38"/>
        <v>-0.36351466666666676</v>
      </c>
      <c r="L270" s="57">
        <f t="shared" si="39"/>
        <v>-1</v>
      </c>
      <c r="M270" s="57">
        <f t="shared" si="40"/>
        <v>0.68</v>
      </c>
      <c r="R270" s="53"/>
      <c r="S270" s="53"/>
      <c r="T270" s="53"/>
      <c r="U270" s="53"/>
      <c r="V270" s="53"/>
    </row>
    <row r="271" spans="2:22" s="51" customFormat="1" x14ac:dyDescent="0.2">
      <c r="B271" s="51" t="s">
        <v>268</v>
      </c>
      <c r="C271" s="51" t="s">
        <v>269</v>
      </c>
      <c r="D271" s="56">
        <v>275433</v>
      </c>
      <c r="E271" s="56">
        <v>0</v>
      </c>
      <c r="F271" s="56">
        <v>0</v>
      </c>
      <c r="G271" s="56">
        <v>0</v>
      </c>
      <c r="H271" s="56">
        <v>0</v>
      </c>
      <c r="I271" s="56">
        <f t="shared" si="36"/>
        <v>0</v>
      </c>
      <c r="J271" s="56">
        <f t="shared" si="37"/>
        <v>0</v>
      </c>
      <c r="K271" s="57" t="str">
        <f t="shared" si="38"/>
        <v>NA</v>
      </c>
      <c r="L271" s="57" t="str">
        <f t="shared" si="39"/>
        <v>NA</v>
      </c>
      <c r="M271" s="57" t="str">
        <f t="shared" si="40"/>
        <v>NA</v>
      </c>
      <c r="R271" s="53"/>
      <c r="S271" s="53"/>
      <c r="T271" s="53"/>
      <c r="U271" s="53"/>
      <c r="V271" s="53"/>
    </row>
    <row r="272" spans="2:22" s="51" customFormat="1" x14ac:dyDescent="0.2">
      <c r="B272" s="51" t="s">
        <v>274</v>
      </c>
      <c r="C272" s="51" t="s">
        <v>275</v>
      </c>
      <c r="D272" s="56">
        <v>0</v>
      </c>
      <c r="E272" s="56">
        <v>0</v>
      </c>
      <c r="F272" s="56">
        <v>0</v>
      </c>
      <c r="G272" s="56">
        <v>0</v>
      </c>
      <c r="H272" s="56">
        <v>0</v>
      </c>
      <c r="I272" s="56">
        <f t="shared" si="36"/>
        <v>0</v>
      </c>
      <c r="J272" s="56">
        <f t="shared" si="37"/>
        <v>0</v>
      </c>
      <c r="K272" s="57" t="str">
        <f t="shared" si="38"/>
        <v>NA</v>
      </c>
      <c r="L272" s="57" t="str">
        <f t="shared" si="39"/>
        <v>NA</v>
      </c>
      <c r="M272" s="57" t="str">
        <f t="shared" si="40"/>
        <v>NA</v>
      </c>
      <c r="R272" s="53"/>
      <c r="S272" s="53"/>
      <c r="T272" s="53"/>
      <c r="U272" s="53"/>
      <c r="V272" s="53"/>
    </row>
    <row r="273" spans="1:22" s="51" customFormat="1" x14ac:dyDescent="0.2">
      <c r="B273" s="51" t="s">
        <v>280</v>
      </c>
      <c r="C273" s="51" t="s">
        <v>281</v>
      </c>
      <c r="D273" s="56">
        <v>0</v>
      </c>
      <c r="E273" s="56">
        <v>0</v>
      </c>
      <c r="F273" s="56">
        <v>0</v>
      </c>
      <c r="G273" s="56">
        <v>0</v>
      </c>
      <c r="H273" s="56">
        <v>0</v>
      </c>
      <c r="I273" s="56">
        <f t="shared" si="36"/>
        <v>0</v>
      </c>
      <c r="J273" s="56">
        <f t="shared" si="37"/>
        <v>0</v>
      </c>
      <c r="K273" s="57" t="str">
        <f t="shared" si="38"/>
        <v>NA</v>
      </c>
      <c r="L273" s="57" t="str">
        <f t="shared" si="39"/>
        <v>NA</v>
      </c>
      <c r="M273" s="57" t="str">
        <f t="shared" si="40"/>
        <v>NA</v>
      </c>
      <c r="R273" s="53"/>
      <c r="S273" s="53"/>
      <c r="T273" s="53"/>
      <c r="U273" s="53"/>
      <c r="V273" s="53"/>
    </row>
    <row r="274" spans="1:22" s="51" customFormat="1" x14ac:dyDescent="0.2">
      <c r="B274" s="51" t="s">
        <v>282</v>
      </c>
      <c r="C274" s="51" t="s">
        <v>283</v>
      </c>
      <c r="D274" s="56">
        <v>43490.66</v>
      </c>
      <c r="E274" s="56">
        <v>41390.660000000003</v>
      </c>
      <c r="F274" s="56">
        <v>580</v>
      </c>
      <c r="G274" s="56">
        <v>834.91</v>
      </c>
      <c r="H274" s="56">
        <v>673.79</v>
      </c>
      <c r="I274" s="56">
        <f t="shared" si="36"/>
        <v>1508.6999999999998</v>
      </c>
      <c r="J274" s="56">
        <f t="shared" si="37"/>
        <v>39881.960000000006</v>
      </c>
      <c r="K274" s="57">
        <f t="shared" si="38"/>
        <v>0.96354974769670265</v>
      </c>
      <c r="L274" s="57">
        <f t="shared" si="39"/>
        <v>-0.98598717681718528</v>
      </c>
      <c r="M274" s="57">
        <f t="shared" si="40"/>
        <v>-0.9654203560485799</v>
      </c>
      <c r="R274" s="53"/>
      <c r="S274" s="53"/>
      <c r="T274" s="53"/>
      <c r="U274" s="53"/>
      <c r="V274" s="53"/>
    </row>
    <row r="275" spans="1:22" s="51" customFormat="1" x14ac:dyDescent="0.2">
      <c r="B275" s="51" t="s">
        <v>286</v>
      </c>
      <c r="C275" s="51" t="s">
        <v>287</v>
      </c>
      <c r="D275" s="56">
        <v>845000</v>
      </c>
      <c r="E275" s="56">
        <v>0</v>
      </c>
      <c r="F275" s="56">
        <v>0</v>
      </c>
      <c r="G275" s="56">
        <v>0</v>
      </c>
      <c r="H275" s="56">
        <v>0</v>
      </c>
      <c r="I275" s="56">
        <f t="shared" si="36"/>
        <v>0</v>
      </c>
      <c r="J275" s="56">
        <f t="shared" si="37"/>
        <v>0</v>
      </c>
      <c r="K275" s="57" t="str">
        <f t="shared" si="38"/>
        <v>NA</v>
      </c>
      <c r="L275" s="57" t="str">
        <f t="shared" si="39"/>
        <v>NA</v>
      </c>
      <c r="M275" s="57" t="str">
        <f t="shared" si="40"/>
        <v>NA</v>
      </c>
      <c r="R275" s="53"/>
      <c r="S275" s="53"/>
      <c r="T275" s="53"/>
      <c r="U275" s="53"/>
      <c r="V275" s="53"/>
    </row>
    <row r="276" spans="1:22" s="51" customFormat="1" x14ac:dyDescent="0.2">
      <c r="B276" s="51" t="s">
        <v>288</v>
      </c>
      <c r="C276" s="51" t="s">
        <v>289</v>
      </c>
      <c r="D276" s="56">
        <v>1396752.5</v>
      </c>
      <c r="E276" s="56">
        <v>0</v>
      </c>
      <c r="F276" s="56">
        <v>0</v>
      </c>
      <c r="G276" s="56">
        <v>0</v>
      </c>
      <c r="H276" s="56">
        <v>0</v>
      </c>
      <c r="I276" s="56">
        <f t="shared" si="36"/>
        <v>0</v>
      </c>
      <c r="J276" s="56">
        <f t="shared" si="37"/>
        <v>0</v>
      </c>
      <c r="K276" s="57" t="str">
        <f t="shared" si="38"/>
        <v>NA</v>
      </c>
      <c r="L276" s="57" t="str">
        <f t="shared" si="39"/>
        <v>NA</v>
      </c>
      <c r="M276" s="57" t="str">
        <f t="shared" si="40"/>
        <v>NA</v>
      </c>
      <c r="R276" s="53"/>
      <c r="S276" s="53"/>
      <c r="T276" s="53"/>
      <c r="U276" s="53"/>
      <c r="V276" s="53"/>
    </row>
    <row r="277" spans="1:22" s="51" customFormat="1" x14ac:dyDescent="0.2">
      <c r="B277" s="51" t="s">
        <v>290</v>
      </c>
      <c r="C277" s="51" t="s">
        <v>291</v>
      </c>
      <c r="D277" s="56">
        <v>3620</v>
      </c>
      <c r="E277" s="56">
        <v>3620</v>
      </c>
      <c r="F277" s="56">
        <v>0</v>
      </c>
      <c r="G277" s="56">
        <v>0</v>
      </c>
      <c r="H277" s="56">
        <v>0</v>
      </c>
      <c r="I277" s="56">
        <f t="shared" si="36"/>
        <v>0</v>
      </c>
      <c r="J277" s="56">
        <f t="shared" si="37"/>
        <v>3620</v>
      </c>
      <c r="K277" s="57">
        <f t="shared" si="38"/>
        <v>1</v>
      </c>
      <c r="L277" s="57">
        <f t="shared" si="39"/>
        <v>-1</v>
      </c>
      <c r="M277" s="57">
        <f t="shared" si="40"/>
        <v>-1</v>
      </c>
      <c r="R277" s="53"/>
      <c r="S277" s="53"/>
      <c r="T277" s="53"/>
      <c r="U277" s="53"/>
      <c r="V277" s="53"/>
    </row>
    <row r="278" spans="1:22" s="51" customFormat="1" x14ac:dyDescent="0.2">
      <c r="B278" s="51" t="s">
        <v>294</v>
      </c>
      <c r="C278" s="51" t="s">
        <v>295</v>
      </c>
      <c r="D278" s="56">
        <v>0</v>
      </c>
      <c r="E278" s="56">
        <v>0</v>
      </c>
      <c r="F278" s="56">
        <v>0</v>
      </c>
      <c r="G278" s="56">
        <v>0</v>
      </c>
      <c r="H278" s="56">
        <v>0</v>
      </c>
      <c r="I278" s="56">
        <f t="shared" si="36"/>
        <v>0</v>
      </c>
      <c r="J278" s="56">
        <f t="shared" si="37"/>
        <v>0</v>
      </c>
      <c r="K278" s="57" t="str">
        <f t="shared" si="38"/>
        <v>NA</v>
      </c>
      <c r="L278" s="57" t="str">
        <f t="shared" si="39"/>
        <v>NA</v>
      </c>
      <c r="M278" s="57" t="str">
        <f t="shared" si="40"/>
        <v>NA</v>
      </c>
      <c r="R278" s="53"/>
      <c r="S278" s="53"/>
      <c r="T278" s="53"/>
      <c r="U278" s="53"/>
      <c r="V278" s="53"/>
    </row>
    <row r="279" spans="1:22" s="51" customFormat="1" x14ac:dyDescent="0.2">
      <c r="B279" s="51" t="s">
        <v>312</v>
      </c>
      <c r="C279" s="51" t="s">
        <v>313</v>
      </c>
      <c r="D279" s="56">
        <v>0</v>
      </c>
      <c r="E279" s="56">
        <v>0</v>
      </c>
      <c r="F279" s="56">
        <v>0</v>
      </c>
      <c r="G279" s="56">
        <v>0</v>
      </c>
      <c r="H279" s="56">
        <v>0</v>
      </c>
      <c r="I279" s="56">
        <f t="shared" si="36"/>
        <v>0</v>
      </c>
      <c r="J279" s="56">
        <f t="shared" si="37"/>
        <v>0</v>
      </c>
      <c r="K279" s="57" t="str">
        <f t="shared" si="38"/>
        <v>NA</v>
      </c>
      <c r="L279" s="57" t="str">
        <f t="shared" si="39"/>
        <v>NA</v>
      </c>
      <c r="M279" s="57" t="str">
        <f t="shared" si="40"/>
        <v>NA</v>
      </c>
      <c r="R279" s="53"/>
      <c r="S279" s="53"/>
      <c r="T279" s="53"/>
      <c r="U279" s="53"/>
      <c r="V279" s="53"/>
    </row>
    <row r="280" spans="1:22" s="51" customFormat="1" x14ac:dyDescent="0.2">
      <c r="B280" s="51" t="s">
        <v>526</v>
      </c>
      <c r="C280" s="51" t="s">
        <v>527</v>
      </c>
      <c r="D280" s="56">
        <v>21085705.280000001</v>
      </c>
      <c r="E280" s="56">
        <v>46200745.479999997</v>
      </c>
      <c r="F280" s="56">
        <v>0</v>
      </c>
      <c r="G280" s="56">
        <v>4223728.3600000003</v>
      </c>
      <c r="H280" s="56">
        <v>0</v>
      </c>
      <c r="I280" s="56">
        <f t="shared" si="36"/>
        <v>4223728.3600000003</v>
      </c>
      <c r="J280" s="56">
        <f t="shared" si="37"/>
        <v>41977017.119999997</v>
      </c>
      <c r="K280" s="57">
        <f t="shared" si="38"/>
        <v>0.9085787833915272</v>
      </c>
      <c r="L280" s="57">
        <f t="shared" si="39"/>
        <v>-1</v>
      </c>
      <c r="M280" s="57">
        <f t="shared" si="40"/>
        <v>-0.84327791438547517</v>
      </c>
      <c r="R280" s="53"/>
      <c r="S280" s="53"/>
      <c r="T280" s="53"/>
      <c r="U280" s="53"/>
      <c r="V280" s="53"/>
    </row>
    <row r="281" spans="1:22" s="51" customFormat="1" x14ac:dyDescent="0.2">
      <c r="B281" s="51" t="s">
        <v>314</v>
      </c>
      <c r="C281" s="51" t="s">
        <v>315</v>
      </c>
      <c r="D281" s="56">
        <v>0</v>
      </c>
      <c r="E281" s="56">
        <v>0</v>
      </c>
      <c r="F281" s="56">
        <v>0</v>
      </c>
      <c r="G281" s="56">
        <v>0</v>
      </c>
      <c r="H281" s="56">
        <v>0</v>
      </c>
      <c r="I281" s="56">
        <f t="shared" si="36"/>
        <v>0</v>
      </c>
      <c r="J281" s="56">
        <f t="shared" si="37"/>
        <v>0</v>
      </c>
      <c r="K281" s="57" t="str">
        <f t="shared" si="38"/>
        <v>NA</v>
      </c>
      <c r="L281" s="57" t="str">
        <f t="shared" si="39"/>
        <v>NA</v>
      </c>
      <c r="M281" s="57" t="str">
        <f t="shared" si="40"/>
        <v>NA</v>
      </c>
      <c r="R281" s="53"/>
      <c r="S281" s="53"/>
      <c r="T281" s="53"/>
      <c r="U281" s="53"/>
      <c r="V281" s="53"/>
    </row>
    <row r="282" spans="1:22" s="51" customFormat="1" x14ac:dyDescent="0.2">
      <c r="A282" s="63" t="s">
        <v>405</v>
      </c>
      <c r="B282" s="63"/>
      <c r="C282" s="63"/>
      <c r="D282" s="64">
        <v>52346285.68</v>
      </c>
      <c r="E282" s="64">
        <v>50565737.809999995</v>
      </c>
      <c r="F282" s="64">
        <v>216154.66999999998</v>
      </c>
      <c r="G282" s="64">
        <v>5623815.29</v>
      </c>
      <c r="H282" s="64">
        <v>2111.9700000000003</v>
      </c>
      <c r="I282" s="64">
        <f t="shared" si="36"/>
        <v>5625927.2599999998</v>
      </c>
      <c r="J282" s="64">
        <f t="shared" si="37"/>
        <v>44939810.549999997</v>
      </c>
      <c r="K282" s="65">
        <f t="shared" si="38"/>
        <v>0.88874033083153392</v>
      </c>
      <c r="L282" s="65">
        <f t="shared" si="39"/>
        <v>-0.99572527408158862</v>
      </c>
      <c r="M282" s="65">
        <f t="shared" si="40"/>
        <v>-0.80934073882885227</v>
      </c>
      <c r="R282" s="53"/>
      <c r="S282" s="53"/>
      <c r="T282" s="53"/>
      <c r="U282" s="53"/>
      <c r="V282" s="53"/>
    </row>
    <row r="283" spans="1:22" s="51" customFormat="1" x14ac:dyDescent="0.2">
      <c r="A283" s="51" t="s">
        <v>406</v>
      </c>
      <c r="B283" s="51" t="s">
        <v>199</v>
      </c>
      <c r="C283" s="51" t="s">
        <v>198</v>
      </c>
      <c r="D283" s="56">
        <v>0</v>
      </c>
      <c r="E283" s="56">
        <v>0</v>
      </c>
      <c r="F283" s="56">
        <v>480</v>
      </c>
      <c r="G283" s="56">
        <v>10511.3</v>
      </c>
      <c r="H283" s="56">
        <v>0</v>
      </c>
      <c r="I283" s="56">
        <f t="shared" si="36"/>
        <v>10511.3</v>
      </c>
      <c r="J283" s="56">
        <f t="shared" si="37"/>
        <v>-10511.3</v>
      </c>
      <c r="K283" s="57" t="str">
        <f t="shared" si="38"/>
        <v>NA</v>
      </c>
      <c r="L283" s="57" t="str">
        <f t="shared" si="39"/>
        <v>NA</v>
      </c>
      <c r="M283" s="57" t="str">
        <f t="shared" si="40"/>
        <v>NA</v>
      </c>
      <c r="R283" s="53"/>
      <c r="S283" s="53"/>
      <c r="T283" s="53"/>
      <c r="U283" s="53"/>
      <c r="V283" s="53"/>
    </row>
    <row r="284" spans="1:22" s="51" customFormat="1" x14ac:dyDescent="0.2">
      <c r="B284" s="51" t="s">
        <v>208</v>
      </c>
      <c r="C284" s="51" t="s">
        <v>209</v>
      </c>
      <c r="D284" s="56">
        <v>0</v>
      </c>
      <c r="E284" s="56">
        <v>0</v>
      </c>
      <c r="F284" s="56">
        <v>0</v>
      </c>
      <c r="G284" s="56">
        <v>0</v>
      </c>
      <c r="H284" s="56">
        <v>0</v>
      </c>
      <c r="I284" s="56">
        <f t="shared" si="36"/>
        <v>0</v>
      </c>
      <c r="J284" s="56">
        <f t="shared" si="37"/>
        <v>0</v>
      </c>
      <c r="K284" s="57" t="str">
        <f t="shared" si="38"/>
        <v>NA</v>
      </c>
      <c r="L284" s="57" t="str">
        <f t="shared" si="39"/>
        <v>NA</v>
      </c>
      <c r="M284" s="57" t="str">
        <f t="shared" si="40"/>
        <v>NA</v>
      </c>
      <c r="R284" s="53"/>
      <c r="S284" s="53"/>
      <c r="T284" s="53"/>
      <c r="U284" s="53"/>
      <c r="V284" s="53"/>
    </row>
    <row r="285" spans="1:22" s="51" customFormat="1" x14ac:dyDescent="0.2">
      <c r="B285" s="51" t="s">
        <v>407</v>
      </c>
      <c r="C285" s="51" t="s">
        <v>408</v>
      </c>
      <c r="D285" s="56">
        <v>0</v>
      </c>
      <c r="E285" s="56">
        <v>0</v>
      </c>
      <c r="F285" s="56">
        <v>0</v>
      </c>
      <c r="G285" s="56">
        <v>0</v>
      </c>
      <c r="H285" s="56">
        <v>0</v>
      </c>
      <c r="I285" s="56">
        <f t="shared" si="36"/>
        <v>0</v>
      </c>
      <c r="J285" s="56">
        <f t="shared" si="37"/>
        <v>0</v>
      </c>
      <c r="K285" s="57" t="str">
        <f t="shared" si="38"/>
        <v>NA</v>
      </c>
      <c r="L285" s="57" t="str">
        <f t="shared" si="39"/>
        <v>NA</v>
      </c>
      <c r="M285" s="57" t="str">
        <f t="shared" si="40"/>
        <v>NA</v>
      </c>
      <c r="R285" s="53"/>
      <c r="S285" s="53"/>
      <c r="T285" s="53"/>
      <c r="U285" s="53"/>
      <c r="V285" s="53"/>
    </row>
    <row r="286" spans="1:22" s="51" customFormat="1" x14ac:dyDescent="0.2">
      <c r="B286" s="51" t="s">
        <v>212</v>
      </c>
      <c r="C286" s="51" t="s">
        <v>213</v>
      </c>
      <c r="D286" s="56">
        <v>160790.86000000002</v>
      </c>
      <c r="E286" s="56">
        <v>139079</v>
      </c>
      <c r="F286" s="56">
        <v>21589.38</v>
      </c>
      <c r="G286" s="56">
        <v>99068.080000000016</v>
      </c>
      <c r="H286" s="56">
        <v>0</v>
      </c>
      <c r="I286" s="56">
        <f t="shared" ref="I286:I351" si="51">SUM(G286:H286)</f>
        <v>99068.080000000016</v>
      </c>
      <c r="J286" s="56">
        <f t="shared" ref="J286:J351" si="52">E286-I286</f>
        <v>40010.919999999984</v>
      </c>
      <c r="K286" s="57">
        <f t="shared" ref="K286:K351" si="53">IF(E286=0,"NA",J286/E286)</f>
        <v>0.28768484098965325</v>
      </c>
      <c r="L286" s="57">
        <f t="shared" ref="L286:L351" si="54">IF(E286=0,"NA",(  ( F286 - (E286/$L$6)) / (E286/$L$6)))</f>
        <v>-0.84476894426908444</v>
      </c>
      <c r="M286" s="57">
        <f t="shared" ref="M286:M351" si="55">IF(E286=0,"NA",(  ( G286 - ($M$6*(E286/12))) / ($M$6*(E286/12))))</f>
        <v>0.22111170116059459</v>
      </c>
      <c r="R286" s="53"/>
      <c r="S286" s="53"/>
      <c r="T286" s="53"/>
      <c r="U286" s="53"/>
      <c r="V286" s="53"/>
    </row>
    <row r="287" spans="1:22" s="51" customFormat="1" x14ac:dyDescent="0.2">
      <c r="B287" s="51" t="s">
        <v>413</v>
      </c>
      <c r="C287" s="51" t="s">
        <v>414</v>
      </c>
      <c r="D287" s="56">
        <v>0</v>
      </c>
      <c r="E287" s="56">
        <v>0</v>
      </c>
      <c r="F287" s="56">
        <v>24450.87</v>
      </c>
      <c r="G287" s="56">
        <v>129137.35</v>
      </c>
      <c r="H287" s="56">
        <v>0</v>
      </c>
      <c r="I287" s="56">
        <f t="shared" si="51"/>
        <v>129137.35</v>
      </c>
      <c r="J287" s="56">
        <f t="shared" si="52"/>
        <v>-129137.35</v>
      </c>
      <c r="K287" s="57" t="str">
        <f t="shared" si="53"/>
        <v>NA</v>
      </c>
      <c r="L287" s="57" t="str">
        <f t="shared" si="54"/>
        <v>NA</v>
      </c>
      <c r="M287" s="57" t="str">
        <f t="shared" si="55"/>
        <v>NA</v>
      </c>
      <c r="R287" s="53"/>
      <c r="S287" s="53"/>
      <c r="T287" s="53"/>
      <c r="U287" s="53"/>
      <c r="V287" s="53"/>
    </row>
    <row r="288" spans="1:22" s="51" customFormat="1" x14ac:dyDescent="0.2">
      <c r="B288" s="51" t="s">
        <v>224</v>
      </c>
      <c r="C288" s="51" t="s">
        <v>225</v>
      </c>
      <c r="D288" s="56">
        <v>0</v>
      </c>
      <c r="E288" s="56">
        <v>0</v>
      </c>
      <c r="F288" s="56">
        <v>0</v>
      </c>
      <c r="G288" s="56">
        <v>0</v>
      </c>
      <c r="H288" s="56">
        <v>0</v>
      </c>
      <c r="I288" s="56">
        <f t="shared" si="51"/>
        <v>0</v>
      </c>
      <c r="J288" s="56">
        <f t="shared" si="52"/>
        <v>0</v>
      </c>
      <c r="K288" s="57" t="str">
        <f t="shared" si="53"/>
        <v>NA</v>
      </c>
      <c r="L288" s="57" t="str">
        <f t="shared" si="54"/>
        <v>NA</v>
      </c>
      <c r="M288" s="57" t="str">
        <f t="shared" si="55"/>
        <v>NA</v>
      </c>
      <c r="R288" s="53"/>
      <c r="S288" s="53"/>
      <c r="T288" s="53"/>
      <c r="U288" s="53"/>
      <c r="V288" s="53"/>
    </row>
    <row r="289" spans="1:22" s="51" customFormat="1" x14ac:dyDescent="0.2">
      <c r="B289" s="51" t="s">
        <v>226</v>
      </c>
      <c r="C289" s="51" t="s">
        <v>227</v>
      </c>
      <c r="D289" s="56">
        <v>1500000</v>
      </c>
      <c r="E289" s="56">
        <v>5477143.0599999987</v>
      </c>
      <c r="F289" s="56">
        <v>0</v>
      </c>
      <c r="G289" s="56">
        <v>1479822.07</v>
      </c>
      <c r="H289" s="56">
        <v>0</v>
      </c>
      <c r="I289" s="56">
        <f t="shared" si="51"/>
        <v>1479822.07</v>
      </c>
      <c r="J289" s="56">
        <f t="shared" si="52"/>
        <v>3997320.9899999984</v>
      </c>
      <c r="K289" s="57">
        <f t="shared" si="53"/>
        <v>0.72981862007453191</v>
      </c>
      <c r="L289" s="57">
        <f t="shared" si="54"/>
        <v>-1</v>
      </c>
      <c r="M289" s="57">
        <f t="shared" si="55"/>
        <v>-0.53683192012776904</v>
      </c>
      <c r="R289" s="53"/>
      <c r="S289" s="53"/>
      <c r="T289" s="53"/>
      <c r="U289" s="53"/>
      <c r="V289" s="53"/>
    </row>
    <row r="290" spans="1:22" s="51" customFormat="1" x14ac:dyDescent="0.2">
      <c r="B290" s="51" t="s">
        <v>232</v>
      </c>
      <c r="C290" s="51" t="s">
        <v>233</v>
      </c>
      <c r="D290" s="56">
        <v>54000</v>
      </c>
      <c r="E290" s="56">
        <v>60600</v>
      </c>
      <c r="F290" s="56">
        <v>8365</v>
      </c>
      <c r="G290" s="56">
        <v>40355</v>
      </c>
      <c r="H290" s="56">
        <v>0</v>
      </c>
      <c r="I290" s="56">
        <f t="shared" si="51"/>
        <v>40355</v>
      </c>
      <c r="J290" s="56">
        <f t="shared" si="52"/>
        <v>20245</v>
      </c>
      <c r="K290" s="57">
        <f t="shared" si="53"/>
        <v>0.33407590759075906</v>
      </c>
      <c r="L290" s="57">
        <f t="shared" si="54"/>
        <v>-0.86196369636963699</v>
      </c>
      <c r="M290" s="57">
        <f t="shared" si="55"/>
        <v>0.14158415841584157</v>
      </c>
      <c r="R290" s="53"/>
      <c r="S290" s="53"/>
      <c r="T290" s="53"/>
      <c r="U290" s="53"/>
      <c r="V290" s="53"/>
    </row>
    <row r="291" spans="1:22" s="51" customFormat="1" x14ac:dyDescent="0.2">
      <c r="B291" s="51" t="s">
        <v>234</v>
      </c>
      <c r="C291" s="51" t="s">
        <v>235</v>
      </c>
      <c r="D291" s="56">
        <v>0</v>
      </c>
      <c r="E291" s="56">
        <v>0</v>
      </c>
      <c r="F291" s="56">
        <v>515.12</v>
      </c>
      <c r="G291" s="56">
        <v>1427.25</v>
      </c>
      <c r="H291" s="56">
        <v>0</v>
      </c>
      <c r="I291" s="56">
        <f t="shared" si="51"/>
        <v>1427.25</v>
      </c>
      <c r="J291" s="56">
        <f t="shared" si="52"/>
        <v>-1427.25</v>
      </c>
      <c r="K291" s="57" t="str">
        <f t="shared" si="53"/>
        <v>NA</v>
      </c>
      <c r="L291" s="57" t="str">
        <f t="shared" si="54"/>
        <v>NA</v>
      </c>
      <c r="M291" s="57" t="str">
        <f t="shared" si="55"/>
        <v>NA</v>
      </c>
      <c r="R291" s="53"/>
      <c r="S291" s="53"/>
      <c r="T291" s="53"/>
      <c r="U291" s="53"/>
      <c r="V291" s="53"/>
    </row>
    <row r="292" spans="1:22" s="51" customFormat="1" x14ac:dyDescent="0.2">
      <c r="B292" s="51" t="s">
        <v>236</v>
      </c>
      <c r="C292" s="51" t="s">
        <v>237</v>
      </c>
      <c r="D292" s="56">
        <v>32126.01</v>
      </c>
      <c r="E292" s="56">
        <v>21960</v>
      </c>
      <c r="F292" s="56">
        <v>7800.24</v>
      </c>
      <c r="G292" s="56">
        <v>35325.719999999994</v>
      </c>
      <c r="H292" s="56">
        <v>0</v>
      </c>
      <c r="I292" s="56">
        <f t="shared" si="51"/>
        <v>35325.719999999994</v>
      </c>
      <c r="J292" s="56">
        <f t="shared" si="52"/>
        <v>-13365.719999999994</v>
      </c>
      <c r="K292" s="57">
        <f t="shared" si="53"/>
        <v>-0.60863934426229482</v>
      </c>
      <c r="L292" s="57">
        <f t="shared" si="54"/>
        <v>-0.64479781420765026</v>
      </c>
      <c r="M292" s="57">
        <f t="shared" si="55"/>
        <v>1.757667447306791</v>
      </c>
      <c r="R292" s="53"/>
      <c r="S292" s="53"/>
      <c r="T292" s="53"/>
      <c r="U292" s="53"/>
      <c r="V292" s="53"/>
    </row>
    <row r="293" spans="1:22" s="51" customFormat="1" x14ac:dyDescent="0.2">
      <c r="B293" s="51" t="s">
        <v>250</v>
      </c>
      <c r="C293" s="51" t="s">
        <v>251</v>
      </c>
      <c r="D293" s="56">
        <v>44010.95</v>
      </c>
      <c r="E293" s="56">
        <v>149269.86000000002</v>
      </c>
      <c r="F293" s="56">
        <v>1421.1299999999999</v>
      </c>
      <c r="G293" s="56">
        <v>45814.55</v>
      </c>
      <c r="H293" s="56">
        <v>0</v>
      </c>
      <c r="I293" s="56">
        <f t="shared" si="51"/>
        <v>45814.55</v>
      </c>
      <c r="J293" s="56">
        <f t="shared" si="52"/>
        <v>103455.31000000001</v>
      </c>
      <c r="K293" s="57">
        <f t="shared" si="53"/>
        <v>0.69307568185566737</v>
      </c>
      <c r="L293" s="57">
        <f t="shared" si="54"/>
        <v>-0.99047945780883018</v>
      </c>
      <c r="M293" s="57">
        <f t="shared" si="55"/>
        <v>-0.47384402603828685</v>
      </c>
      <c r="R293" s="53"/>
      <c r="S293" s="53"/>
      <c r="T293" s="53"/>
      <c r="U293" s="53"/>
      <c r="V293" s="53"/>
    </row>
    <row r="294" spans="1:22" s="51" customFormat="1" x14ac:dyDescent="0.2">
      <c r="B294" s="51" t="s">
        <v>252</v>
      </c>
      <c r="C294" s="51" t="s">
        <v>253</v>
      </c>
      <c r="D294" s="56">
        <v>26152645</v>
      </c>
      <c r="E294" s="56">
        <v>501780.54000000004</v>
      </c>
      <c r="F294" s="56">
        <v>0</v>
      </c>
      <c r="G294" s="56">
        <v>17000</v>
      </c>
      <c r="H294" s="56">
        <v>0</v>
      </c>
      <c r="I294" s="56">
        <f t="shared" si="51"/>
        <v>17000</v>
      </c>
      <c r="J294" s="56">
        <f t="shared" si="52"/>
        <v>484780.54000000004</v>
      </c>
      <c r="K294" s="57">
        <f t="shared" si="53"/>
        <v>0.9661206470860747</v>
      </c>
      <c r="L294" s="57">
        <f t="shared" si="54"/>
        <v>-1</v>
      </c>
      <c r="M294" s="57">
        <f t="shared" si="55"/>
        <v>-0.94192110929041384</v>
      </c>
      <c r="R294" s="53"/>
      <c r="S294" s="53"/>
      <c r="T294" s="53"/>
      <c r="U294" s="53"/>
      <c r="V294" s="53"/>
    </row>
    <row r="295" spans="1:22" s="51" customFormat="1" x14ac:dyDescent="0.2">
      <c r="B295" s="51" t="s">
        <v>266</v>
      </c>
      <c r="C295" s="51" t="s">
        <v>267</v>
      </c>
      <c r="D295" s="56">
        <v>0</v>
      </c>
      <c r="E295" s="56">
        <v>0</v>
      </c>
      <c r="F295" s="56">
        <v>0</v>
      </c>
      <c r="G295" s="56">
        <v>96.33</v>
      </c>
      <c r="H295" s="56">
        <v>0</v>
      </c>
      <c r="I295" s="56">
        <f t="shared" si="51"/>
        <v>96.33</v>
      </c>
      <c r="J295" s="56">
        <f t="shared" si="52"/>
        <v>-96.33</v>
      </c>
      <c r="K295" s="57" t="str">
        <f t="shared" si="53"/>
        <v>NA</v>
      </c>
      <c r="L295" s="57" t="str">
        <f t="shared" si="54"/>
        <v>NA</v>
      </c>
      <c r="M295" s="57" t="str">
        <f t="shared" si="55"/>
        <v>NA</v>
      </c>
      <c r="R295" s="53"/>
      <c r="S295" s="53"/>
      <c r="T295" s="53"/>
      <c r="U295" s="53"/>
      <c r="V295" s="53"/>
    </row>
    <row r="296" spans="1:22" s="51" customFormat="1" x14ac:dyDescent="0.2">
      <c r="B296" s="51" t="s">
        <v>274</v>
      </c>
      <c r="C296" s="51" t="s">
        <v>275</v>
      </c>
      <c r="D296" s="56">
        <v>0</v>
      </c>
      <c r="E296" s="56">
        <v>0</v>
      </c>
      <c r="F296" s="56">
        <v>0</v>
      </c>
      <c r="G296" s="56">
        <v>0</v>
      </c>
      <c r="H296" s="56">
        <v>0</v>
      </c>
      <c r="I296" s="56">
        <f t="shared" si="51"/>
        <v>0</v>
      </c>
      <c r="J296" s="56">
        <f t="shared" si="52"/>
        <v>0</v>
      </c>
      <c r="K296" s="57" t="str">
        <f t="shared" si="53"/>
        <v>NA</v>
      </c>
      <c r="L296" s="57" t="str">
        <f t="shared" si="54"/>
        <v>NA</v>
      </c>
      <c r="M296" s="57" t="str">
        <f t="shared" si="55"/>
        <v>NA</v>
      </c>
      <c r="R296" s="53"/>
      <c r="S296" s="53"/>
      <c r="T296" s="53"/>
      <c r="U296" s="53"/>
      <c r="V296" s="53"/>
    </row>
    <row r="297" spans="1:22" s="51" customFormat="1" x14ac:dyDescent="0.2">
      <c r="B297" s="51" t="s">
        <v>280</v>
      </c>
      <c r="C297" s="51" t="s">
        <v>281</v>
      </c>
      <c r="D297" s="56">
        <v>0</v>
      </c>
      <c r="E297" s="56">
        <v>0</v>
      </c>
      <c r="F297" s="56">
        <v>0</v>
      </c>
      <c r="G297" s="56">
        <v>0</v>
      </c>
      <c r="H297" s="56">
        <v>0</v>
      </c>
      <c r="I297" s="56">
        <f t="shared" si="51"/>
        <v>0</v>
      </c>
      <c r="J297" s="56">
        <f t="shared" si="52"/>
        <v>0</v>
      </c>
      <c r="K297" s="57" t="str">
        <f t="shared" si="53"/>
        <v>NA</v>
      </c>
      <c r="L297" s="57" t="str">
        <f t="shared" si="54"/>
        <v>NA</v>
      </c>
      <c r="M297" s="57" t="str">
        <f t="shared" si="55"/>
        <v>NA</v>
      </c>
      <c r="R297" s="53"/>
      <c r="S297" s="53"/>
      <c r="T297" s="53"/>
      <c r="U297" s="53"/>
      <c r="V297" s="53"/>
    </row>
    <row r="298" spans="1:22" s="51" customFormat="1" x14ac:dyDescent="0.2">
      <c r="B298" s="51" t="s">
        <v>282</v>
      </c>
      <c r="C298" s="51" t="s">
        <v>283</v>
      </c>
      <c r="D298" s="56">
        <v>0</v>
      </c>
      <c r="E298" s="56">
        <v>0</v>
      </c>
      <c r="F298" s="56">
        <v>0</v>
      </c>
      <c r="G298" s="56">
        <v>0</v>
      </c>
      <c r="H298" s="56">
        <v>0</v>
      </c>
      <c r="I298" s="56">
        <f t="shared" si="51"/>
        <v>0</v>
      </c>
      <c r="J298" s="56">
        <f t="shared" si="52"/>
        <v>0</v>
      </c>
      <c r="K298" s="57" t="str">
        <f t="shared" si="53"/>
        <v>NA</v>
      </c>
      <c r="L298" s="57" t="str">
        <f t="shared" si="54"/>
        <v>NA</v>
      </c>
      <c r="M298" s="57" t="str">
        <f t="shared" si="55"/>
        <v>NA</v>
      </c>
      <c r="R298" s="53"/>
      <c r="S298" s="53"/>
      <c r="T298" s="53"/>
      <c r="U298" s="53"/>
      <c r="V298" s="53"/>
    </row>
    <row r="299" spans="1:22" s="51" customFormat="1" x14ac:dyDescent="0.2">
      <c r="B299" s="51" t="s">
        <v>288</v>
      </c>
      <c r="C299" s="51" t="s">
        <v>289</v>
      </c>
      <c r="D299" s="56">
        <v>15250</v>
      </c>
      <c r="E299" s="56">
        <v>15250</v>
      </c>
      <c r="F299" s="56">
        <v>0</v>
      </c>
      <c r="G299" s="56">
        <v>0</v>
      </c>
      <c r="H299" s="56">
        <v>0</v>
      </c>
      <c r="I299" s="56">
        <f t="shared" si="51"/>
        <v>0</v>
      </c>
      <c r="J299" s="56">
        <f t="shared" si="52"/>
        <v>15250</v>
      </c>
      <c r="K299" s="57">
        <f t="shared" si="53"/>
        <v>1</v>
      </c>
      <c r="L299" s="57">
        <f t="shared" si="54"/>
        <v>-1</v>
      </c>
      <c r="M299" s="57">
        <f t="shared" si="55"/>
        <v>-1</v>
      </c>
      <c r="R299" s="53"/>
      <c r="S299" s="53"/>
      <c r="T299" s="53"/>
      <c r="U299" s="53"/>
      <c r="V299" s="53"/>
    </row>
    <row r="300" spans="1:22" s="51" customFormat="1" x14ac:dyDescent="0.2">
      <c r="B300" s="51" t="s">
        <v>290</v>
      </c>
      <c r="C300" s="51" t="s">
        <v>291</v>
      </c>
      <c r="D300" s="56">
        <v>0</v>
      </c>
      <c r="E300" s="56">
        <v>5000</v>
      </c>
      <c r="F300" s="56">
        <v>0</v>
      </c>
      <c r="G300" s="56">
        <v>0</v>
      </c>
      <c r="H300" s="56">
        <v>0</v>
      </c>
      <c r="I300" s="56">
        <f t="shared" si="51"/>
        <v>0</v>
      </c>
      <c r="J300" s="56">
        <f t="shared" si="52"/>
        <v>5000</v>
      </c>
      <c r="K300" s="57">
        <f t="shared" si="53"/>
        <v>1</v>
      </c>
      <c r="L300" s="57">
        <f t="shared" si="54"/>
        <v>-1</v>
      </c>
      <c r="M300" s="57">
        <f t="shared" si="55"/>
        <v>-1</v>
      </c>
      <c r="R300" s="53"/>
      <c r="S300" s="53"/>
      <c r="T300" s="53"/>
      <c r="U300" s="53"/>
      <c r="V300" s="53"/>
    </row>
    <row r="301" spans="1:22" s="51" customFormat="1" x14ac:dyDescent="0.2">
      <c r="B301" s="51" t="s">
        <v>308</v>
      </c>
      <c r="C301" s="51" t="s">
        <v>309</v>
      </c>
      <c r="D301" s="56">
        <v>0</v>
      </c>
      <c r="E301" s="56">
        <v>0</v>
      </c>
      <c r="F301" s="56">
        <v>0</v>
      </c>
      <c r="G301" s="56">
        <v>0</v>
      </c>
      <c r="H301" s="56">
        <v>0</v>
      </c>
      <c r="I301" s="56">
        <f t="shared" si="51"/>
        <v>0</v>
      </c>
      <c r="J301" s="56">
        <f t="shared" si="52"/>
        <v>0</v>
      </c>
      <c r="K301" s="57" t="str">
        <f t="shared" si="53"/>
        <v>NA</v>
      </c>
      <c r="L301" s="57" t="str">
        <f t="shared" si="54"/>
        <v>NA</v>
      </c>
      <c r="M301" s="57" t="str">
        <f t="shared" si="55"/>
        <v>NA</v>
      </c>
      <c r="R301" s="53"/>
      <c r="S301" s="53"/>
      <c r="T301" s="53"/>
      <c r="U301" s="53"/>
      <c r="V301" s="53"/>
    </row>
    <row r="302" spans="1:22" s="51" customFormat="1" x14ac:dyDescent="0.2">
      <c r="A302" s="63" t="s">
        <v>411</v>
      </c>
      <c r="B302" s="63"/>
      <c r="C302" s="63"/>
      <c r="D302" s="64">
        <v>27958822.82</v>
      </c>
      <c r="E302" s="64">
        <v>6370082.459999999</v>
      </c>
      <c r="F302" s="64">
        <v>64621.74</v>
      </c>
      <c r="G302" s="64">
        <v>1858557.6500000001</v>
      </c>
      <c r="H302" s="64">
        <v>0</v>
      </c>
      <c r="I302" s="64">
        <f t="shared" si="51"/>
        <v>1858557.6500000001</v>
      </c>
      <c r="J302" s="64">
        <f t="shared" si="52"/>
        <v>4511524.8099999987</v>
      </c>
      <c r="K302" s="65">
        <f t="shared" si="53"/>
        <v>0.70823648490101321</v>
      </c>
      <c r="L302" s="65">
        <f t="shared" si="54"/>
        <v>-0.98985543116501506</v>
      </c>
      <c r="M302" s="65">
        <f t="shared" si="55"/>
        <v>-0.49983397411602282</v>
      </c>
      <c r="R302" s="53"/>
      <c r="S302" s="53"/>
      <c r="T302" s="53"/>
      <c r="U302" s="53"/>
      <c r="V302" s="53"/>
    </row>
    <row r="303" spans="1:22" s="51" customFormat="1" x14ac:dyDescent="0.2">
      <c r="A303" s="51" t="s">
        <v>412</v>
      </c>
      <c r="B303" s="51" t="s">
        <v>212</v>
      </c>
      <c r="C303" s="51" t="s">
        <v>213</v>
      </c>
      <c r="D303" s="56">
        <v>0</v>
      </c>
      <c r="E303" s="56">
        <v>0</v>
      </c>
      <c r="F303" s="56">
        <v>0</v>
      </c>
      <c r="G303" s="56">
        <v>0</v>
      </c>
      <c r="H303" s="56">
        <v>0</v>
      </c>
      <c r="I303" s="56">
        <f t="shared" si="51"/>
        <v>0</v>
      </c>
      <c r="J303" s="56">
        <f t="shared" si="52"/>
        <v>0</v>
      </c>
      <c r="K303" s="57" t="str">
        <f t="shared" si="53"/>
        <v>NA</v>
      </c>
      <c r="L303" s="57" t="str">
        <f t="shared" si="54"/>
        <v>NA</v>
      </c>
      <c r="M303" s="57" t="str">
        <f t="shared" si="55"/>
        <v>NA</v>
      </c>
      <c r="R303" s="53"/>
      <c r="S303" s="53"/>
      <c r="T303" s="53"/>
      <c r="U303" s="53"/>
      <c r="V303" s="53"/>
    </row>
    <row r="304" spans="1:22" s="51" customFormat="1" x14ac:dyDescent="0.2">
      <c r="B304" s="51" t="s">
        <v>413</v>
      </c>
      <c r="C304" s="51" t="s">
        <v>414</v>
      </c>
      <c r="D304" s="56">
        <v>0</v>
      </c>
      <c r="E304" s="56">
        <v>0</v>
      </c>
      <c r="F304" s="56">
        <v>2199.1799999999998</v>
      </c>
      <c r="G304" s="56">
        <v>39736.839999999997</v>
      </c>
      <c r="H304" s="56">
        <v>0</v>
      </c>
      <c r="I304" s="56">
        <f t="shared" si="51"/>
        <v>39736.839999999997</v>
      </c>
      <c r="J304" s="56">
        <f t="shared" si="52"/>
        <v>-39736.839999999997</v>
      </c>
      <c r="K304" s="57" t="str">
        <f t="shared" si="53"/>
        <v>NA</v>
      </c>
      <c r="L304" s="57" t="str">
        <f t="shared" si="54"/>
        <v>NA</v>
      </c>
      <c r="M304" s="57" t="str">
        <f t="shared" si="55"/>
        <v>NA</v>
      </c>
      <c r="R304" s="53"/>
      <c r="S304" s="53"/>
      <c r="T304" s="53"/>
      <c r="U304" s="53"/>
      <c r="V304" s="53"/>
    </row>
    <row r="305" spans="2:22" s="51" customFormat="1" x14ac:dyDescent="0.2">
      <c r="B305" s="51" t="s">
        <v>415</v>
      </c>
      <c r="C305" s="51" t="s">
        <v>416</v>
      </c>
      <c r="D305" s="56">
        <v>0</v>
      </c>
      <c r="E305" s="56">
        <v>0</v>
      </c>
      <c r="F305" s="56">
        <v>0</v>
      </c>
      <c r="G305" s="56">
        <v>0</v>
      </c>
      <c r="H305" s="56">
        <v>0</v>
      </c>
      <c r="I305" s="56">
        <f t="shared" si="51"/>
        <v>0</v>
      </c>
      <c r="J305" s="56">
        <f t="shared" si="52"/>
        <v>0</v>
      </c>
      <c r="K305" s="57" t="str">
        <f t="shared" si="53"/>
        <v>NA</v>
      </c>
      <c r="L305" s="57" t="str">
        <f t="shared" si="54"/>
        <v>NA</v>
      </c>
      <c r="M305" s="57" t="str">
        <f t="shared" si="55"/>
        <v>NA</v>
      </c>
      <c r="R305" s="53"/>
      <c r="S305" s="53"/>
      <c r="T305" s="53"/>
      <c r="U305" s="53"/>
      <c r="V305" s="53"/>
    </row>
    <row r="306" spans="2:22" s="51" customFormat="1" x14ac:dyDescent="0.2">
      <c r="B306" s="51" t="s">
        <v>224</v>
      </c>
      <c r="C306" s="51" t="s">
        <v>225</v>
      </c>
      <c r="D306" s="56">
        <v>0</v>
      </c>
      <c r="E306" s="56">
        <v>0</v>
      </c>
      <c r="F306" s="56">
        <v>0</v>
      </c>
      <c r="G306" s="56">
        <v>0</v>
      </c>
      <c r="H306" s="56">
        <v>0</v>
      </c>
      <c r="I306" s="56">
        <f t="shared" si="51"/>
        <v>0</v>
      </c>
      <c r="J306" s="56">
        <f t="shared" si="52"/>
        <v>0</v>
      </c>
      <c r="K306" s="57" t="str">
        <f t="shared" si="53"/>
        <v>NA</v>
      </c>
      <c r="L306" s="57" t="str">
        <f t="shared" si="54"/>
        <v>NA</v>
      </c>
      <c r="M306" s="57" t="str">
        <f t="shared" si="55"/>
        <v>NA</v>
      </c>
      <c r="R306" s="53"/>
      <c r="S306" s="53"/>
      <c r="T306" s="53"/>
      <c r="U306" s="53"/>
      <c r="V306" s="53"/>
    </row>
    <row r="307" spans="2:22" s="51" customFormat="1" x14ac:dyDescent="0.2">
      <c r="B307" s="51" t="s">
        <v>330</v>
      </c>
      <c r="C307" s="51" t="s">
        <v>331</v>
      </c>
      <c r="D307" s="56">
        <v>0</v>
      </c>
      <c r="E307" s="56">
        <v>0</v>
      </c>
      <c r="F307" s="56">
        <v>0</v>
      </c>
      <c r="G307" s="56">
        <v>0</v>
      </c>
      <c r="H307" s="56">
        <v>0</v>
      </c>
      <c r="I307" s="56">
        <f t="shared" si="51"/>
        <v>0</v>
      </c>
      <c r="J307" s="56">
        <f t="shared" si="52"/>
        <v>0</v>
      </c>
      <c r="K307" s="57" t="str">
        <f t="shared" si="53"/>
        <v>NA</v>
      </c>
      <c r="L307" s="57" t="str">
        <f t="shared" si="54"/>
        <v>NA</v>
      </c>
      <c r="M307" s="57" t="str">
        <f t="shared" si="55"/>
        <v>NA</v>
      </c>
      <c r="R307" s="53"/>
      <c r="S307" s="53"/>
      <c r="T307" s="53"/>
      <c r="U307" s="53"/>
      <c r="V307" s="53"/>
    </row>
    <row r="308" spans="2:22" s="51" customFormat="1" x14ac:dyDescent="0.2">
      <c r="B308" s="51" t="s">
        <v>226</v>
      </c>
      <c r="C308" s="51" t="s">
        <v>227</v>
      </c>
      <c r="D308" s="56">
        <v>0</v>
      </c>
      <c r="E308" s="56">
        <v>0</v>
      </c>
      <c r="F308" s="56">
        <v>0</v>
      </c>
      <c r="G308" s="56">
        <v>172000</v>
      </c>
      <c r="H308" s="56">
        <v>0</v>
      </c>
      <c r="I308" s="56">
        <f t="shared" si="51"/>
        <v>172000</v>
      </c>
      <c r="J308" s="56">
        <f t="shared" si="52"/>
        <v>-172000</v>
      </c>
      <c r="K308" s="57" t="str">
        <f t="shared" si="53"/>
        <v>NA</v>
      </c>
      <c r="L308" s="57" t="str">
        <f t="shared" si="54"/>
        <v>NA</v>
      </c>
      <c r="M308" s="57" t="str">
        <f t="shared" si="55"/>
        <v>NA</v>
      </c>
      <c r="R308" s="53"/>
      <c r="S308" s="53"/>
      <c r="T308" s="53"/>
      <c r="U308" s="53"/>
      <c r="V308" s="53"/>
    </row>
    <row r="309" spans="2:22" s="51" customFormat="1" x14ac:dyDescent="0.2">
      <c r="B309" s="51" t="s">
        <v>232</v>
      </c>
      <c r="C309" s="51" t="s">
        <v>233</v>
      </c>
      <c r="D309" s="56">
        <v>0</v>
      </c>
      <c r="E309" s="56">
        <v>0</v>
      </c>
      <c r="F309" s="56">
        <v>0</v>
      </c>
      <c r="G309" s="56">
        <v>1784.01</v>
      </c>
      <c r="H309" s="56">
        <v>0</v>
      </c>
      <c r="I309" s="56">
        <f t="shared" si="51"/>
        <v>1784.01</v>
      </c>
      <c r="J309" s="56">
        <f t="shared" si="52"/>
        <v>-1784.01</v>
      </c>
      <c r="K309" s="57" t="str">
        <f t="shared" si="53"/>
        <v>NA</v>
      </c>
      <c r="L309" s="57" t="str">
        <f t="shared" si="54"/>
        <v>NA</v>
      </c>
      <c r="M309" s="57" t="str">
        <f t="shared" si="55"/>
        <v>NA</v>
      </c>
      <c r="R309" s="53"/>
      <c r="S309" s="53"/>
      <c r="T309" s="53"/>
      <c r="U309" s="53"/>
      <c r="V309" s="53"/>
    </row>
    <row r="310" spans="2:22" s="51" customFormat="1" x14ac:dyDescent="0.2">
      <c r="B310" s="51" t="s">
        <v>234</v>
      </c>
      <c r="C310" s="51" t="s">
        <v>235</v>
      </c>
      <c r="D310" s="56">
        <v>0</v>
      </c>
      <c r="E310" s="56">
        <v>0</v>
      </c>
      <c r="F310" s="56">
        <v>0</v>
      </c>
      <c r="G310" s="56">
        <v>204.89</v>
      </c>
      <c r="H310" s="56">
        <v>0</v>
      </c>
      <c r="I310" s="56">
        <f t="shared" si="51"/>
        <v>204.89</v>
      </c>
      <c r="J310" s="56">
        <f t="shared" si="52"/>
        <v>-204.89</v>
      </c>
      <c r="K310" s="57" t="str">
        <f t="shared" si="53"/>
        <v>NA</v>
      </c>
      <c r="L310" s="57" t="str">
        <f t="shared" si="54"/>
        <v>NA</v>
      </c>
      <c r="M310" s="57" t="str">
        <f t="shared" si="55"/>
        <v>NA</v>
      </c>
      <c r="R310" s="53"/>
      <c r="S310" s="53"/>
      <c r="T310" s="53"/>
      <c r="U310" s="53"/>
      <c r="V310" s="53"/>
    </row>
    <row r="311" spans="2:22" s="51" customFormat="1" x14ac:dyDescent="0.2">
      <c r="B311" s="51" t="s">
        <v>236</v>
      </c>
      <c r="C311" s="51" t="s">
        <v>237</v>
      </c>
      <c r="D311" s="56">
        <v>0</v>
      </c>
      <c r="E311" s="56">
        <v>0</v>
      </c>
      <c r="F311" s="56">
        <v>0</v>
      </c>
      <c r="G311" s="56">
        <v>3005.12</v>
      </c>
      <c r="H311" s="56">
        <v>0</v>
      </c>
      <c r="I311" s="56">
        <f t="shared" si="51"/>
        <v>3005.12</v>
      </c>
      <c r="J311" s="56">
        <f t="shared" si="52"/>
        <v>-3005.12</v>
      </c>
      <c r="K311" s="57" t="str">
        <f t="shared" si="53"/>
        <v>NA</v>
      </c>
      <c r="L311" s="57" t="str">
        <f t="shared" si="54"/>
        <v>NA</v>
      </c>
      <c r="M311" s="57" t="str">
        <f t="shared" si="55"/>
        <v>NA</v>
      </c>
      <c r="R311" s="53"/>
      <c r="S311" s="53"/>
      <c r="T311" s="53"/>
      <c r="U311" s="53"/>
      <c r="V311" s="53"/>
    </row>
    <row r="312" spans="2:22" s="51" customFormat="1" x14ac:dyDescent="0.2">
      <c r="B312" s="51" t="s">
        <v>250</v>
      </c>
      <c r="C312" s="51" t="s">
        <v>251</v>
      </c>
      <c r="D312" s="56">
        <v>0</v>
      </c>
      <c r="E312" s="56">
        <v>0</v>
      </c>
      <c r="F312" s="56">
        <v>0</v>
      </c>
      <c r="G312" s="56">
        <v>4529.1399999999994</v>
      </c>
      <c r="H312" s="56">
        <v>0</v>
      </c>
      <c r="I312" s="56">
        <f t="shared" si="51"/>
        <v>4529.1399999999994</v>
      </c>
      <c r="J312" s="56">
        <f t="shared" si="52"/>
        <v>-4529.1399999999994</v>
      </c>
      <c r="K312" s="57" t="str">
        <f t="shared" si="53"/>
        <v>NA</v>
      </c>
      <c r="L312" s="57" t="str">
        <f t="shared" si="54"/>
        <v>NA</v>
      </c>
      <c r="M312" s="57" t="str">
        <f t="shared" si="55"/>
        <v>NA</v>
      </c>
      <c r="R312" s="53"/>
      <c r="S312" s="53"/>
      <c r="T312" s="53"/>
      <c r="U312" s="53"/>
      <c r="V312" s="53"/>
    </row>
    <row r="313" spans="2:22" s="51" customFormat="1" x14ac:dyDescent="0.2">
      <c r="B313" s="51" t="s">
        <v>252</v>
      </c>
      <c r="C313" s="51" t="s">
        <v>253</v>
      </c>
      <c r="D313" s="56">
        <v>26102645</v>
      </c>
      <c r="E313" s="56">
        <v>0</v>
      </c>
      <c r="F313" s="56">
        <v>0</v>
      </c>
      <c r="G313" s="56">
        <v>0</v>
      </c>
      <c r="H313" s="56">
        <v>0</v>
      </c>
      <c r="I313" s="56">
        <f t="shared" si="51"/>
        <v>0</v>
      </c>
      <c r="J313" s="56">
        <f t="shared" si="52"/>
        <v>0</v>
      </c>
      <c r="K313" s="57" t="str">
        <f t="shared" si="53"/>
        <v>NA</v>
      </c>
      <c r="L313" s="57" t="str">
        <f t="shared" si="54"/>
        <v>NA</v>
      </c>
      <c r="M313" s="57" t="str">
        <f t="shared" si="55"/>
        <v>NA</v>
      </c>
      <c r="R313" s="53"/>
      <c r="S313" s="53"/>
      <c r="T313" s="53"/>
      <c r="U313" s="53"/>
      <c r="V313" s="53"/>
    </row>
    <row r="314" spans="2:22" s="51" customFormat="1" x14ac:dyDescent="0.2">
      <c r="B314" s="51" t="s">
        <v>274</v>
      </c>
      <c r="C314" s="51" t="s">
        <v>275</v>
      </c>
      <c r="D314" s="56">
        <v>0</v>
      </c>
      <c r="E314" s="56">
        <v>6954.75</v>
      </c>
      <c r="F314" s="56">
        <v>81.22</v>
      </c>
      <c r="G314" s="56">
        <v>1026.96</v>
      </c>
      <c r="H314" s="56">
        <v>0</v>
      </c>
      <c r="I314" s="56">
        <f t="shared" si="51"/>
        <v>1026.96</v>
      </c>
      <c r="J314" s="56">
        <f t="shared" si="52"/>
        <v>5927.79</v>
      </c>
      <c r="K314" s="57">
        <f t="shared" si="53"/>
        <v>0.85233689205219454</v>
      </c>
      <c r="L314" s="57">
        <f t="shared" si="54"/>
        <v>-0.98832165067040512</v>
      </c>
      <c r="M314" s="57">
        <f t="shared" si="55"/>
        <v>-0.74686324351804778</v>
      </c>
      <c r="R314" s="53"/>
      <c r="S314" s="53"/>
      <c r="T314" s="53"/>
      <c r="U314" s="53"/>
      <c r="V314" s="53"/>
    </row>
    <row r="315" spans="2:22" s="51" customFormat="1" x14ac:dyDescent="0.2">
      <c r="B315" s="51" t="s">
        <v>282</v>
      </c>
      <c r="C315" s="51" t="s">
        <v>283</v>
      </c>
      <c r="D315" s="56">
        <v>0</v>
      </c>
      <c r="E315" s="56">
        <v>14413.529999999999</v>
      </c>
      <c r="F315" s="56">
        <v>0</v>
      </c>
      <c r="G315" s="56">
        <v>26.37</v>
      </c>
      <c r="H315" s="56">
        <v>0</v>
      </c>
      <c r="I315" s="56">
        <f t="shared" si="51"/>
        <v>26.37</v>
      </c>
      <c r="J315" s="56">
        <f t="shared" si="52"/>
        <v>14387.159999999998</v>
      </c>
      <c r="K315" s="57">
        <f t="shared" si="53"/>
        <v>0.99817046899683837</v>
      </c>
      <c r="L315" s="57">
        <f t="shared" si="54"/>
        <v>-1</v>
      </c>
      <c r="M315" s="57">
        <f t="shared" si="55"/>
        <v>-0.99686366113743718</v>
      </c>
      <c r="R315" s="53"/>
      <c r="S315" s="53"/>
      <c r="T315" s="53"/>
      <c r="U315" s="53"/>
      <c r="V315" s="53"/>
    </row>
    <row r="316" spans="2:22" s="51" customFormat="1" x14ac:dyDescent="0.2">
      <c r="B316" s="51" t="s">
        <v>286</v>
      </c>
      <c r="C316" s="51" t="s">
        <v>287</v>
      </c>
      <c r="D316" s="56">
        <v>0</v>
      </c>
      <c r="E316" s="56">
        <v>27266.29</v>
      </c>
      <c r="F316" s="56">
        <v>0</v>
      </c>
      <c r="G316" s="56">
        <v>0</v>
      </c>
      <c r="H316" s="56">
        <v>0</v>
      </c>
      <c r="I316" s="56">
        <f t="shared" si="51"/>
        <v>0</v>
      </c>
      <c r="J316" s="56">
        <f t="shared" si="52"/>
        <v>27266.29</v>
      </c>
      <c r="K316" s="57">
        <f t="shared" si="53"/>
        <v>1</v>
      </c>
      <c r="L316" s="57">
        <f t="shared" si="54"/>
        <v>-1</v>
      </c>
      <c r="M316" s="57">
        <f t="shared" si="55"/>
        <v>-1</v>
      </c>
      <c r="R316" s="53"/>
      <c r="S316" s="53"/>
      <c r="T316" s="53"/>
      <c r="U316" s="53"/>
      <c r="V316" s="53"/>
    </row>
    <row r="317" spans="2:22" s="51" customFormat="1" x14ac:dyDescent="0.2">
      <c r="B317" s="51" t="s">
        <v>290</v>
      </c>
      <c r="C317" s="51" t="s">
        <v>291</v>
      </c>
      <c r="D317" s="56">
        <v>0</v>
      </c>
      <c r="E317" s="56">
        <v>44849.479999999996</v>
      </c>
      <c r="F317" s="56">
        <v>0</v>
      </c>
      <c r="G317" s="56">
        <v>3099.06</v>
      </c>
      <c r="H317" s="56">
        <v>0</v>
      </c>
      <c r="I317" s="56">
        <f t="shared" si="51"/>
        <v>3099.06</v>
      </c>
      <c r="J317" s="56">
        <f t="shared" si="52"/>
        <v>41750.42</v>
      </c>
      <c r="K317" s="57">
        <f t="shared" si="53"/>
        <v>0.93090087109148201</v>
      </c>
      <c r="L317" s="57">
        <f t="shared" si="54"/>
        <v>-1</v>
      </c>
      <c r="M317" s="57">
        <f t="shared" si="55"/>
        <v>-0.88154435044254054</v>
      </c>
      <c r="R317" s="53"/>
      <c r="S317" s="53"/>
      <c r="T317" s="53"/>
      <c r="U317" s="53"/>
      <c r="V317" s="53"/>
    </row>
    <row r="318" spans="2:22" s="51" customFormat="1" x14ac:dyDescent="0.2">
      <c r="B318" s="51" t="s">
        <v>294</v>
      </c>
      <c r="C318" s="51" t="s">
        <v>295</v>
      </c>
      <c r="D318" s="56">
        <v>0</v>
      </c>
      <c r="E318" s="56">
        <v>121400</v>
      </c>
      <c r="F318" s="56">
        <v>0</v>
      </c>
      <c r="G318" s="56">
        <v>0</v>
      </c>
      <c r="H318" s="56">
        <v>0</v>
      </c>
      <c r="I318" s="56">
        <f t="shared" si="51"/>
        <v>0</v>
      </c>
      <c r="J318" s="56">
        <f t="shared" si="52"/>
        <v>121400</v>
      </c>
      <c r="K318" s="57">
        <f t="shared" si="53"/>
        <v>1</v>
      </c>
      <c r="L318" s="57">
        <f t="shared" si="54"/>
        <v>-1</v>
      </c>
      <c r="M318" s="57">
        <f t="shared" si="55"/>
        <v>-1</v>
      </c>
      <c r="R318" s="53"/>
      <c r="S318" s="53"/>
      <c r="T318" s="53"/>
      <c r="U318" s="53"/>
      <c r="V318" s="53"/>
    </row>
    <row r="319" spans="2:22" s="51" customFormat="1" x14ac:dyDescent="0.2">
      <c r="B319" s="51" t="s">
        <v>302</v>
      </c>
      <c r="C319" s="51" t="s">
        <v>303</v>
      </c>
      <c r="D319" s="56">
        <v>0</v>
      </c>
      <c r="E319" s="56">
        <v>10000</v>
      </c>
      <c r="F319" s="56">
        <v>0</v>
      </c>
      <c r="G319" s="56">
        <v>0</v>
      </c>
      <c r="H319" s="56">
        <v>0</v>
      </c>
      <c r="I319" s="56">
        <f t="shared" si="51"/>
        <v>0</v>
      </c>
      <c r="J319" s="56">
        <f t="shared" si="52"/>
        <v>10000</v>
      </c>
      <c r="K319" s="57">
        <f t="shared" si="53"/>
        <v>1</v>
      </c>
      <c r="L319" s="57">
        <f t="shared" si="54"/>
        <v>-1</v>
      </c>
      <c r="M319" s="57">
        <f t="shared" si="55"/>
        <v>-1</v>
      </c>
      <c r="R319" s="53"/>
      <c r="S319" s="53"/>
      <c r="T319" s="53"/>
      <c r="U319" s="53"/>
      <c r="V319" s="53"/>
    </row>
    <row r="320" spans="2:22" s="51" customFormat="1" x14ac:dyDescent="0.2">
      <c r="B320" s="51" t="s">
        <v>308</v>
      </c>
      <c r="C320" s="51" t="s">
        <v>309</v>
      </c>
      <c r="D320" s="56">
        <v>0</v>
      </c>
      <c r="E320" s="56">
        <v>14050</v>
      </c>
      <c r="F320" s="56">
        <v>0</v>
      </c>
      <c r="G320" s="56">
        <v>0</v>
      </c>
      <c r="H320" s="56">
        <v>0</v>
      </c>
      <c r="I320" s="56">
        <f t="shared" si="51"/>
        <v>0</v>
      </c>
      <c r="J320" s="56">
        <f t="shared" si="52"/>
        <v>14050</v>
      </c>
      <c r="K320" s="57">
        <f t="shared" si="53"/>
        <v>1</v>
      </c>
      <c r="L320" s="57">
        <f t="shared" si="54"/>
        <v>-1</v>
      </c>
      <c r="M320" s="57">
        <f t="shared" si="55"/>
        <v>-1</v>
      </c>
      <c r="R320" s="53"/>
      <c r="S320" s="53"/>
      <c r="T320" s="53"/>
      <c r="U320" s="53"/>
      <c r="V320" s="53"/>
    </row>
    <row r="321" spans="1:22" s="51" customFormat="1" x14ac:dyDescent="0.2">
      <c r="B321" s="51" t="s">
        <v>312</v>
      </c>
      <c r="C321" s="51" t="s">
        <v>313</v>
      </c>
      <c r="D321" s="56">
        <v>0</v>
      </c>
      <c r="E321" s="56">
        <v>33572</v>
      </c>
      <c r="F321" s="56">
        <v>0</v>
      </c>
      <c r="G321" s="56">
        <v>33567</v>
      </c>
      <c r="H321" s="56">
        <v>0</v>
      </c>
      <c r="I321" s="56">
        <f t="shared" si="51"/>
        <v>33567</v>
      </c>
      <c r="J321" s="56">
        <f t="shared" si="52"/>
        <v>5</v>
      </c>
      <c r="K321" s="57">
        <f t="shared" si="53"/>
        <v>1.489336351721673E-4</v>
      </c>
      <c r="L321" s="57">
        <f t="shared" si="54"/>
        <v>-1</v>
      </c>
      <c r="M321" s="57">
        <f t="shared" si="55"/>
        <v>0.71403039948256219</v>
      </c>
      <c r="R321" s="53"/>
      <c r="S321" s="53"/>
      <c r="T321" s="53"/>
      <c r="U321" s="53"/>
      <c r="V321" s="53"/>
    </row>
    <row r="322" spans="1:22" s="51" customFormat="1" x14ac:dyDescent="0.2">
      <c r="A322" s="63" t="s">
        <v>419</v>
      </c>
      <c r="B322" s="63"/>
      <c r="C322" s="63"/>
      <c r="D322" s="64">
        <v>26102645</v>
      </c>
      <c r="E322" s="64">
        <v>272506.05</v>
      </c>
      <c r="F322" s="64">
        <v>2280.3999999999996</v>
      </c>
      <c r="G322" s="64">
        <v>258979.38999999998</v>
      </c>
      <c r="H322" s="64">
        <v>0</v>
      </c>
      <c r="I322" s="64">
        <f t="shared" si="51"/>
        <v>258979.38999999998</v>
      </c>
      <c r="J322" s="64">
        <f t="shared" si="52"/>
        <v>13526.660000000003</v>
      </c>
      <c r="K322" s="65">
        <f t="shared" si="53"/>
        <v>4.9638017210994048E-2</v>
      </c>
      <c r="L322" s="65">
        <f t="shared" si="54"/>
        <v>-0.99163174542363364</v>
      </c>
      <c r="M322" s="65">
        <f t="shared" si="55"/>
        <v>0.62919197049543885</v>
      </c>
      <c r="R322" s="53"/>
      <c r="S322" s="53"/>
      <c r="T322" s="53"/>
      <c r="U322" s="53"/>
      <c r="V322" s="53"/>
    </row>
    <row r="323" spans="1:22" s="51" customFormat="1" x14ac:dyDescent="0.2">
      <c r="A323" s="51" t="s">
        <v>420</v>
      </c>
      <c r="B323" s="51" t="s">
        <v>350</v>
      </c>
      <c r="C323" s="51" t="s">
        <v>351</v>
      </c>
      <c r="D323" s="56">
        <v>0</v>
      </c>
      <c r="E323" s="56">
        <v>0</v>
      </c>
      <c r="F323" s="56">
        <v>0</v>
      </c>
      <c r="G323" s="56">
        <v>0</v>
      </c>
      <c r="H323" s="56">
        <v>0</v>
      </c>
      <c r="I323" s="56">
        <f t="shared" si="51"/>
        <v>0</v>
      </c>
      <c r="J323" s="56">
        <f t="shared" si="52"/>
        <v>0</v>
      </c>
      <c r="K323" s="57" t="str">
        <f t="shared" si="53"/>
        <v>NA</v>
      </c>
      <c r="L323" s="57" t="str">
        <f t="shared" si="54"/>
        <v>NA</v>
      </c>
      <c r="M323" s="57" t="str">
        <f t="shared" si="55"/>
        <v>NA</v>
      </c>
      <c r="R323" s="53"/>
      <c r="S323" s="53"/>
      <c r="T323" s="53"/>
      <c r="U323" s="53"/>
      <c r="V323" s="53"/>
    </row>
    <row r="324" spans="1:22" s="51" customFormat="1" x14ac:dyDescent="0.2">
      <c r="B324" s="51" t="s">
        <v>415</v>
      </c>
      <c r="C324" s="51" t="s">
        <v>416</v>
      </c>
      <c r="D324" s="56">
        <v>0</v>
      </c>
      <c r="E324" s="56">
        <v>0</v>
      </c>
      <c r="F324" s="56">
        <v>0</v>
      </c>
      <c r="G324" s="56">
        <v>0</v>
      </c>
      <c r="H324" s="56">
        <v>0</v>
      </c>
      <c r="I324" s="56">
        <f t="shared" si="51"/>
        <v>0</v>
      </c>
      <c r="J324" s="56">
        <f t="shared" si="52"/>
        <v>0</v>
      </c>
      <c r="K324" s="57" t="str">
        <f t="shared" si="53"/>
        <v>NA</v>
      </c>
      <c r="L324" s="57" t="str">
        <f t="shared" si="54"/>
        <v>NA</v>
      </c>
      <c r="M324" s="57" t="str">
        <f t="shared" si="55"/>
        <v>NA</v>
      </c>
      <c r="R324" s="53"/>
      <c r="S324" s="53"/>
      <c r="T324" s="53"/>
      <c r="U324" s="53"/>
      <c r="V324" s="53"/>
    </row>
    <row r="325" spans="1:22" s="51" customFormat="1" x14ac:dyDescent="0.2">
      <c r="B325" s="51" t="s">
        <v>409</v>
      </c>
      <c r="C325" s="51" t="s">
        <v>410</v>
      </c>
      <c r="D325" s="56">
        <v>0</v>
      </c>
      <c r="E325" s="56">
        <v>10350</v>
      </c>
      <c r="F325" s="56">
        <v>0</v>
      </c>
      <c r="G325" s="56">
        <v>0</v>
      </c>
      <c r="H325" s="56">
        <v>0</v>
      </c>
      <c r="I325" s="56">
        <f t="shared" si="51"/>
        <v>0</v>
      </c>
      <c r="J325" s="56">
        <f t="shared" si="52"/>
        <v>10350</v>
      </c>
      <c r="K325" s="57">
        <f t="shared" si="53"/>
        <v>1</v>
      </c>
      <c r="L325" s="57">
        <f t="shared" si="54"/>
        <v>-1</v>
      </c>
      <c r="M325" s="57">
        <f t="shared" si="55"/>
        <v>-1</v>
      </c>
      <c r="R325" s="53"/>
      <c r="S325" s="53"/>
      <c r="T325" s="53"/>
      <c r="U325" s="53"/>
      <c r="V325" s="53"/>
    </row>
    <row r="326" spans="1:22" s="51" customFormat="1" x14ac:dyDescent="0.2">
      <c r="B326" s="51" t="s">
        <v>224</v>
      </c>
      <c r="C326" s="51" t="s">
        <v>225</v>
      </c>
      <c r="D326" s="56">
        <v>0</v>
      </c>
      <c r="E326" s="56">
        <v>0</v>
      </c>
      <c r="F326" s="56">
        <v>0</v>
      </c>
      <c r="G326" s="56">
        <v>0</v>
      </c>
      <c r="H326" s="56">
        <v>0</v>
      </c>
      <c r="I326" s="56">
        <f t="shared" si="51"/>
        <v>0</v>
      </c>
      <c r="J326" s="56">
        <f t="shared" si="52"/>
        <v>0</v>
      </c>
      <c r="K326" s="57" t="str">
        <f t="shared" si="53"/>
        <v>NA</v>
      </c>
      <c r="L326" s="57" t="str">
        <f t="shared" si="54"/>
        <v>NA</v>
      </c>
      <c r="M326" s="57" t="str">
        <f t="shared" si="55"/>
        <v>NA</v>
      </c>
      <c r="R326" s="53"/>
      <c r="S326" s="53"/>
      <c r="T326" s="53"/>
      <c r="U326" s="53"/>
      <c r="V326" s="53"/>
    </row>
    <row r="327" spans="1:22" s="51" customFormat="1" x14ac:dyDescent="0.2">
      <c r="B327" s="51" t="s">
        <v>330</v>
      </c>
      <c r="C327" s="51" t="s">
        <v>331</v>
      </c>
      <c r="D327" s="56">
        <v>0</v>
      </c>
      <c r="E327" s="56">
        <v>0</v>
      </c>
      <c r="F327" s="56">
        <v>0</v>
      </c>
      <c r="G327" s="56">
        <v>0</v>
      </c>
      <c r="H327" s="56">
        <v>0</v>
      </c>
      <c r="I327" s="56">
        <f t="shared" si="51"/>
        <v>0</v>
      </c>
      <c r="J327" s="56">
        <f t="shared" si="52"/>
        <v>0</v>
      </c>
      <c r="K327" s="57" t="str">
        <f t="shared" si="53"/>
        <v>NA</v>
      </c>
      <c r="L327" s="57" t="str">
        <f t="shared" si="54"/>
        <v>NA</v>
      </c>
      <c r="M327" s="57" t="str">
        <f t="shared" si="55"/>
        <v>NA</v>
      </c>
      <c r="R327" s="53"/>
      <c r="S327" s="53"/>
      <c r="T327" s="53"/>
      <c r="U327" s="53"/>
      <c r="V327" s="53"/>
    </row>
    <row r="328" spans="1:22" s="51" customFormat="1" x14ac:dyDescent="0.2">
      <c r="B328" s="51" t="s">
        <v>226</v>
      </c>
      <c r="C328" s="51" t="s">
        <v>227</v>
      </c>
      <c r="D328" s="56">
        <v>2444000</v>
      </c>
      <c r="E328" s="56">
        <v>7623791.3799999999</v>
      </c>
      <c r="F328" s="56">
        <v>0</v>
      </c>
      <c r="G328" s="56">
        <v>2685816.53</v>
      </c>
      <c r="H328" s="56">
        <v>0</v>
      </c>
      <c r="I328" s="56">
        <f t="shared" si="51"/>
        <v>2685816.53</v>
      </c>
      <c r="J328" s="56">
        <f t="shared" si="52"/>
        <v>4937974.8499999996</v>
      </c>
      <c r="K328" s="57">
        <f t="shared" si="53"/>
        <v>0.64770592528989157</v>
      </c>
      <c r="L328" s="57">
        <f t="shared" si="54"/>
        <v>-1</v>
      </c>
      <c r="M328" s="57">
        <f t="shared" si="55"/>
        <v>-0.39606730049695721</v>
      </c>
      <c r="R328" s="53"/>
      <c r="S328" s="53"/>
      <c r="T328" s="53"/>
      <c r="U328" s="53"/>
      <c r="V328" s="53"/>
    </row>
    <row r="329" spans="1:22" s="51" customFormat="1" x14ac:dyDescent="0.2">
      <c r="B329" s="51" t="s">
        <v>232</v>
      </c>
      <c r="C329" s="51" t="s">
        <v>233</v>
      </c>
      <c r="D329" s="56">
        <v>0</v>
      </c>
      <c r="E329" s="56">
        <v>0</v>
      </c>
      <c r="F329" s="56">
        <v>0</v>
      </c>
      <c r="G329" s="56">
        <v>0</v>
      </c>
      <c r="H329" s="56">
        <v>0</v>
      </c>
      <c r="I329" s="56">
        <f t="shared" si="51"/>
        <v>0</v>
      </c>
      <c r="J329" s="56">
        <f t="shared" si="52"/>
        <v>0</v>
      </c>
      <c r="K329" s="57" t="str">
        <f t="shared" si="53"/>
        <v>NA</v>
      </c>
      <c r="L329" s="57" t="str">
        <f t="shared" si="54"/>
        <v>NA</v>
      </c>
      <c r="M329" s="57" t="str">
        <f t="shared" si="55"/>
        <v>NA</v>
      </c>
      <c r="R329" s="53"/>
      <c r="S329" s="53"/>
      <c r="T329" s="53"/>
      <c r="U329" s="53"/>
      <c r="V329" s="53"/>
    </row>
    <row r="330" spans="1:22" s="51" customFormat="1" x14ac:dyDescent="0.2">
      <c r="B330" s="51" t="s">
        <v>236</v>
      </c>
      <c r="C330" s="51" t="s">
        <v>237</v>
      </c>
      <c r="D330" s="56">
        <v>0</v>
      </c>
      <c r="E330" s="56">
        <v>0</v>
      </c>
      <c r="F330" s="56">
        <v>0</v>
      </c>
      <c r="G330" s="56">
        <v>0</v>
      </c>
      <c r="H330" s="56">
        <v>0</v>
      </c>
      <c r="I330" s="56">
        <f t="shared" si="51"/>
        <v>0</v>
      </c>
      <c r="J330" s="56">
        <f t="shared" si="52"/>
        <v>0</v>
      </c>
      <c r="K330" s="57" t="str">
        <f t="shared" si="53"/>
        <v>NA</v>
      </c>
      <c r="L330" s="57" t="str">
        <f t="shared" si="54"/>
        <v>NA</v>
      </c>
      <c r="M330" s="57" t="str">
        <f t="shared" si="55"/>
        <v>NA</v>
      </c>
      <c r="R330" s="53"/>
      <c r="S330" s="53"/>
      <c r="T330" s="53"/>
      <c r="U330" s="53"/>
      <c r="V330" s="53"/>
    </row>
    <row r="331" spans="1:22" s="51" customFormat="1" x14ac:dyDescent="0.2">
      <c r="B331" s="51" t="s">
        <v>250</v>
      </c>
      <c r="C331" s="51" t="s">
        <v>251</v>
      </c>
      <c r="D331" s="56">
        <v>64766</v>
      </c>
      <c r="E331" s="56">
        <v>339438.43999999994</v>
      </c>
      <c r="F331" s="56">
        <v>0</v>
      </c>
      <c r="G331" s="56">
        <v>161716.37</v>
      </c>
      <c r="H331" s="56">
        <v>0</v>
      </c>
      <c r="I331" s="56">
        <f t="shared" si="51"/>
        <v>161716.37</v>
      </c>
      <c r="J331" s="56">
        <f t="shared" si="52"/>
        <v>177722.06999999995</v>
      </c>
      <c r="K331" s="57">
        <f t="shared" si="53"/>
        <v>0.52357673456194287</v>
      </c>
      <c r="L331" s="57">
        <f t="shared" si="54"/>
        <v>-1</v>
      </c>
      <c r="M331" s="57">
        <f t="shared" si="55"/>
        <v>-0.18327440210618789</v>
      </c>
      <c r="R331" s="53"/>
      <c r="S331" s="53"/>
      <c r="T331" s="53"/>
      <c r="U331" s="53"/>
      <c r="V331" s="53"/>
    </row>
    <row r="332" spans="1:22" s="51" customFormat="1" x14ac:dyDescent="0.2">
      <c r="B332" s="51" t="s">
        <v>252</v>
      </c>
      <c r="C332" s="51" t="s">
        <v>253</v>
      </c>
      <c r="D332" s="56">
        <v>27373820.289999999</v>
      </c>
      <c r="E332" s="56">
        <v>5729059.790000001</v>
      </c>
      <c r="F332" s="56">
        <v>0</v>
      </c>
      <c r="G332" s="56">
        <v>90226.5</v>
      </c>
      <c r="H332" s="56">
        <v>1696600</v>
      </c>
      <c r="I332" s="56">
        <f t="shared" si="51"/>
        <v>1786826.5</v>
      </c>
      <c r="J332" s="56">
        <f t="shared" si="52"/>
        <v>3942233.290000001</v>
      </c>
      <c r="K332" s="57">
        <f t="shared" si="53"/>
        <v>0.68811173813914761</v>
      </c>
      <c r="L332" s="57">
        <f t="shared" si="54"/>
        <v>-1</v>
      </c>
      <c r="M332" s="57">
        <f t="shared" si="55"/>
        <v>-0.97300185271761674</v>
      </c>
      <c r="R332" s="53"/>
      <c r="S332" s="53"/>
      <c r="T332" s="53"/>
      <c r="U332" s="53"/>
      <c r="V332" s="53"/>
    </row>
    <row r="333" spans="1:22" s="51" customFormat="1" x14ac:dyDescent="0.2">
      <c r="B333" s="51" t="s">
        <v>433</v>
      </c>
      <c r="C333" s="51" t="s">
        <v>434</v>
      </c>
      <c r="D333" s="56">
        <v>50000</v>
      </c>
      <c r="E333" s="56">
        <v>0</v>
      </c>
      <c r="F333" s="56">
        <v>0</v>
      </c>
      <c r="G333" s="56">
        <v>0</v>
      </c>
      <c r="H333" s="56">
        <v>0</v>
      </c>
      <c r="I333" s="56">
        <f t="shared" si="51"/>
        <v>0</v>
      </c>
      <c r="J333" s="56">
        <f t="shared" si="52"/>
        <v>0</v>
      </c>
      <c r="K333" s="57" t="str">
        <f t="shared" si="53"/>
        <v>NA</v>
      </c>
      <c r="L333" s="57" t="str">
        <f t="shared" si="54"/>
        <v>NA</v>
      </c>
      <c r="M333" s="57" t="str">
        <f t="shared" si="55"/>
        <v>NA</v>
      </c>
      <c r="R333" s="53"/>
      <c r="S333" s="53"/>
      <c r="T333" s="53"/>
      <c r="U333" s="53"/>
      <c r="V333" s="53"/>
    </row>
    <row r="334" spans="1:22" s="51" customFormat="1" x14ac:dyDescent="0.2">
      <c r="B334" s="51" t="s">
        <v>260</v>
      </c>
      <c r="C334" s="51" t="s">
        <v>261</v>
      </c>
      <c r="D334" s="56">
        <v>7945000</v>
      </c>
      <c r="E334" s="56">
        <v>0</v>
      </c>
      <c r="F334" s="56">
        <v>0</v>
      </c>
      <c r="G334" s="56">
        <v>0</v>
      </c>
      <c r="H334" s="56">
        <v>285</v>
      </c>
      <c r="I334" s="56">
        <f t="shared" si="51"/>
        <v>285</v>
      </c>
      <c r="J334" s="56">
        <f t="shared" si="52"/>
        <v>-285</v>
      </c>
      <c r="K334" s="57" t="str">
        <f t="shared" si="53"/>
        <v>NA</v>
      </c>
      <c r="L334" s="57" t="str">
        <f t="shared" si="54"/>
        <v>NA</v>
      </c>
      <c r="M334" s="57" t="str">
        <f t="shared" si="55"/>
        <v>NA</v>
      </c>
      <c r="R334" s="53"/>
      <c r="S334" s="53"/>
      <c r="T334" s="53"/>
      <c r="U334" s="53"/>
      <c r="V334" s="53"/>
    </row>
    <row r="335" spans="1:22" s="51" customFormat="1" x14ac:dyDescent="0.2">
      <c r="B335" s="51" t="s">
        <v>439</v>
      </c>
      <c r="C335" s="51" t="s">
        <v>440</v>
      </c>
      <c r="D335" s="56">
        <v>0</v>
      </c>
      <c r="E335" s="56">
        <v>0</v>
      </c>
      <c r="F335" s="56">
        <v>0</v>
      </c>
      <c r="G335" s="56">
        <v>0</v>
      </c>
      <c r="H335" s="56">
        <v>0</v>
      </c>
      <c r="I335" s="56">
        <f t="shared" si="51"/>
        <v>0</v>
      </c>
      <c r="J335" s="56">
        <f t="shared" si="52"/>
        <v>0</v>
      </c>
      <c r="K335" s="57" t="str">
        <f t="shared" si="53"/>
        <v>NA</v>
      </c>
      <c r="L335" s="57" t="str">
        <f t="shared" si="54"/>
        <v>NA</v>
      </c>
      <c r="M335" s="57" t="str">
        <f t="shared" si="55"/>
        <v>NA</v>
      </c>
      <c r="R335" s="53"/>
      <c r="S335" s="53"/>
      <c r="T335" s="53"/>
      <c r="U335" s="53"/>
      <c r="V335" s="53"/>
    </row>
    <row r="336" spans="1:22" s="51" customFormat="1" x14ac:dyDescent="0.2">
      <c r="B336" s="51" t="s">
        <v>447</v>
      </c>
      <c r="C336" s="51" t="s">
        <v>448</v>
      </c>
      <c r="D336" s="56">
        <v>0</v>
      </c>
      <c r="E336" s="56">
        <v>0</v>
      </c>
      <c r="F336" s="56">
        <v>0</v>
      </c>
      <c r="G336" s="56">
        <v>0</v>
      </c>
      <c r="H336" s="56">
        <v>0</v>
      </c>
      <c r="I336" s="56">
        <f t="shared" si="51"/>
        <v>0</v>
      </c>
      <c r="J336" s="56">
        <f t="shared" si="52"/>
        <v>0</v>
      </c>
      <c r="K336" s="57" t="str">
        <f t="shared" si="53"/>
        <v>NA</v>
      </c>
      <c r="L336" s="57" t="str">
        <f t="shared" si="54"/>
        <v>NA</v>
      </c>
      <c r="M336" s="57" t="str">
        <f t="shared" si="55"/>
        <v>NA</v>
      </c>
      <c r="R336" s="53"/>
      <c r="S336" s="53"/>
      <c r="T336" s="53"/>
      <c r="U336" s="53"/>
      <c r="V336" s="53"/>
    </row>
    <row r="337" spans="1:22" s="51" customFormat="1" x14ac:dyDescent="0.2">
      <c r="B337" s="51" t="s">
        <v>463</v>
      </c>
      <c r="C337" s="51" t="s">
        <v>464</v>
      </c>
      <c r="D337" s="56">
        <v>0</v>
      </c>
      <c r="E337" s="56">
        <v>0</v>
      </c>
      <c r="F337" s="56">
        <v>0</v>
      </c>
      <c r="G337" s="56">
        <v>0</v>
      </c>
      <c r="H337" s="56">
        <v>0</v>
      </c>
      <c r="I337" s="56">
        <f t="shared" si="51"/>
        <v>0</v>
      </c>
      <c r="J337" s="56">
        <f t="shared" si="52"/>
        <v>0</v>
      </c>
      <c r="K337" s="57" t="str">
        <f t="shared" si="53"/>
        <v>NA</v>
      </c>
      <c r="L337" s="57" t="str">
        <f t="shared" si="54"/>
        <v>NA</v>
      </c>
      <c r="M337" s="57" t="str">
        <f t="shared" si="55"/>
        <v>NA</v>
      </c>
      <c r="R337" s="53"/>
      <c r="S337" s="53"/>
      <c r="T337" s="53"/>
      <c r="U337" s="53"/>
      <c r="V337" s="53"/>
    </row>
    <row r="338" spans="1:22" s="51" customFormat="1" x14ac:dyDescent="0.2">
      <c r="B338" s="51" t="s">
        <v>338</v>
      </c>
      <c r="C338" s="51" t="s">
        <v>339</v>
      </c>
      <c r="D338" s="56">
        <v>3750000</v>
      </c>
      <c r="E338" s="56">
        <v>7442643</v>
      </c>
      <c r="F338" s="56">
        <v>0</v>
      </c>
      <c r="G338" s="56">
        <v>0</v>
      </c>
      <c r="H338" s="56">
        <v>0</v>
      </c>
      <c r="I338" s="56">
        <f t="shared" si="51"/>
        <v>0</v>
      </c>
      <c r="J338" s="56">
        <f t="shared" si="52"/>
        <v>7442643</v>
      </c>
      <c r="K338" s="57">
        <f t="shared" si="53"/>
        <v>1</v>
      </c>
      <c r="L338" s="57">
        <f t="shared" si="54"/>
        <v>-1</v>
      </c>
      <c r="M338" s="57">
        <f t="shared" si="55"/>
        <v>-1</v>
      </c>
      <c r="R338" s="53"/>
      <c r="S338" s="53"/>
      <c r="T338" s="53"/>
      <c r="U338" s="53"/>
      <c r="V338" s="53"/>
    </row>
    <row r="339" spans="1:22" s="51" customFormat="1" x14ac:dyDescent="0.2">
      <c r="B339" s="51" t="s">
        <v>262</v>
      </c>
      <c r="C339" s="51" t="s">
        <v>263</v>
      </c>
      <c r="D339" s="56">
        <v>0</v>
      </c>
      <c r="E339" s="56">
        <v>42080</v>
      </c>
      <c r="F339" s="56">
        <v>0</v>
      </c>
      <c r="G339" s="56">
        <v>42080</v>
      </c>
      <c r="H339" s="56">
        <v>0</v>
      </c>
      <c r="I339" s="56">
        <f t="shared" si="51"/>
        <v>42080</v>
      </c>
      <c r="J339" s="56">
        <f t="shared" si="52"/>
        <v>0</v>
      </c>
      <c r="K339" s="57">
        <f t="shared" si="53"/>
        <v>0</v>
      </c>
      <c r="L339" s="57">
        <f t="shared" si="54"/>
        <v>-1</v>
      </c>
      <c r="M339" s="57">
        <f t="shared" si="55"/>
        <v>0.71428571428571441</v>
      </c>
      <c r="R339" s="53"/>
      <c r="S339" s="53"/>
      <c r="T339" s="53"/>
      <c r="U339" s="53"/>
      <c r="V339" s="53"/>
    </row>
    <row r="340" spans="1:22" s="51" customFormat="1" x14ac:dyDescent="0.2">
      <c r="B340" s="51" t="s">
        <v>268</v>
      </c>
      <c r="C340" s="51" t="s">
        <v>269</v>
      </c>
      <c r="D340" s="56">
        <v>0</v>
      </c>
      <c r="E340" s="56">
        <v>1141050</v>
      </c>
      <c r="F340" s="56">
        <v>0</v>
      </c>
      <c r="G340" s="56">
        <v>0</v>
      </c>
      <c r="H340" s="56">
        <v>0</v>
      </c>
      <c r="I340" s="56">
        <f t="shared" si="51"/>
        <v>0</v>
      </c>
      <c r="J340" s="56">
        <f t="shared" si="52"/>
        <v>1141050</v>
      </c>
      <c r="K340" s="57">
        <f t="shared" si="53"/>
        <v>1</v>
      </c>
      <c r="L340" s="57">
        <f t="shared" si="54"/>
        <v>-1</v>
      </c>
      <c r="M340" s="57">
        <f t="shared" si="55"/>
        <v>-1</v>
      </c>
      <c r="R340" s="53"/>
      <c r="S340" s="53"/>
      <c r="T340" s="53"/>
      <c r="U340" s="53"/>
      <c r="V340" s="53"/>
    </row>
    <row r="341" spans="1:22" s="51" customFormat="1" x14ac:dyDescent="0.2">
      <c r="B341" s="51" t="s">
        <v>278</v>
      </c>
      <c r="C341" s="51" t="s">
        <v>279</v>
      </c>
      <c r="D341" s="56">
        <v>0</v>
      </c>
      <c r="E341" s="56">
        <v>0</v>
      </c>
      <c r="F341" s="56">
        <v>17000</v>
      </c>
      <c r="G341" s="56">
        <v>17000</v>
      </c>
      <c r="H341" s="56">
        <v>0</v>
      </c>
      <c r="I341" s="56">
        <f t="shared" si="51"/>
        <v>17000</v>
      </c>
      <c r="J341" s="56">
        <f t="shared" si="52"/>
        <v>-17000</v>
      </c>
      <c r="K341" s="57" t="str">
        <f t="shared" si="53"/>
        <v>NA</v>
      </c>
      <c r="L341" s="57" t="str">
        <f t="shared" si="54"/>
        <v>NA</v>
      </c>
      <c r="M341" s="57" t="str">
        <f t="shared" si="55"/>
        <v>NA</v>
      </c>
      <c r="R341" s="53"/>
      <c r="S341" s="53"/>
      <c r="T341" s="53"/>
      <c r="U341" s="53"/>
      <c r="V341" s="53"/>
    </row>
    <row r="342" spans="1:22" s="51" customFormat="1" x14ac:dyDescent="0.2">
      <c r="B342" s="51" t="s">
        <v>282</v>
      </c>
      <c r="C342" s="51" t="s">
        <v>283</v>
      </c>
      <c r="D342" s="56">
        <v>26817594.460000001</v>
      </c>
      <c r="E342" s="56">
        <v>29634700.890000001</v>
      </c>
      <c r="F342" s="56">
        <v>1659.29</v>
      </c>
      <c r="G342" s="56">
        <v>8969.15</v>
      </c>
      <c r="H342" s="56">
        <v>6597.5</v>
      </c>
      <c r="I342" s="56">
        <f t="shared" si="51"/>
        <v>15566.65</v>
      </c>
      <c r="J342" s="56">
        <f t="shared" si="52"/>
        <v>29619134.240000002</v>
      </c>
      <c r="K342" s="57">
        <f t="shared" si="53"/>
        <v>0.99947471546759392</v>
      </c>
      <c r="L342" s="57">
        <f t="shared" si="54"/>
        <v>-0.99994400854571952</v>
      </c>
      <c r="M342" s="57">
        <f t="shared" si="55"/>
        <v>-0.99948115940932369</v>
      </c>
      <c r="R342" s="53"/>
      <c r="S342" s="53"/>
      <c r="T342" s="53"/>
      <c r="U342" s="53"/>
      <c r="V342" s="53"/>
    </row>
    <row r="343" spans="1:22" s="51" customFormat="1" x14ac:dyDescent="0.2">
      <c r="B343" s="51" t="s">
        <v>286</v>
      </c>
      <c r="C343" s="51" t="s">
        <v>287</v>
      </c>
      <c r="D343" s="56">
        <v>0</v>
      </c>
      <c r="E343" s="56">
        <v>75</v>
      </c>
      <c r="F343" s="56">
        <v>0</v>
      </c>
      <c r="G343" s="56">
        <v>0</v>
      </c>
      <c r="H343" s="56">
        <v>0</v>
      </c>
      <c r="I343" s="56">
        <f t="shared" si="51"/>
        <v>0</v>
      </c>
      <c r="J343" s="56">
        <f t="shared" si="52"/>
        <v>75</v>
      </c>
      <c r="K343" s="57">
        <f t="shared" si="53"/>
        <v>1</v>
      </c>
      <c r="L343" s="57">
        <f t="shared" si="54"/>
        <v>-1</v>
      </c>
      <c r="M343" s="57">
        <f t="shared" si="55"/>
        <v>-1</v>
      </c>
      <c r="R343" s="53"/>
      <c r="S343" s="53"/>
      <c r="T343" s="53"/>
      <c r="U343" s="53"/>
      <c r="V343" s="53"/>
    </row>
    <row r="344" spans="1:22" s="51" customFormat="1" x14ac:dyDescent="0.2">
      <c r="B344" s="51" t="s">
        <v>290</v>
      </c>
      <c r="C344" s="51" t="s">
        <v>291</v>
      </c>
      <c r="D344" s="56">
        <v>3055023.67</v>
      </c>
      <c r="E344" s="56">
        <v>3553040.1300000004</v>
      </c>
      <c r="F344" s="56">
        <v>444.2</v>
      </c>
      <c r="G344" s="56">
        <v>444.2</v>
      </c>
      <c r="H344" s="56">
        <v>1358.67</v>
      </c>
      <c r="I344" s="56">
        <f t="shared" si="51"/>
        <v>1802.8700000000001</v>
      </c>
      <c r="J344" s="56">
        <f t="shared" si="52"/>
        <v>3551237.2600000002</v>
      </c>
      <c r="K344" s="57">
        <f t="shared" si="53"/>
        <v>0.99949258383411499</v>
      </c>
      <c r="L344" s="57">
        <f t="shared" si="54"/>
        <v>-0.99987498030313549</v>
      </c>
      <c r="M344" s="57">
        <f t="shared" si="55"/>
        <v>-0.99978568051966088</v>
      </c>
      <c r="R344" s="53"/>
      <c r="S344" s="53"/>
      <c r="T344" s="53"/>
      <c r="U344" s="53"/>
      <c r="V344" s="53"/>
    </row>
    <row r="345" spans="1:22" s="51" customFormat="1" x14ac:dyDescent="0.2">
      <c r="B345" s="51" t="s">
        <v>294</v>
      </c>
      <c r="C345" s="51" t="s">
        <v>295</v>
      </c>
      <c r="D345" s="56">
        <v>0</v>
      </c>
      <c r="E345" s="56">
        <v>1858781.05</v>
      </c>
      <c r="F345" s="56">
        <v>0</v>
      </c>
      <c r="G345" s="56">
        <v>0</v>
      </c>
      <c r="H345" s="56">
        <v>0</v>
      </c>
      <c r="I345" s="56">
        <f t="shared" si="51"/>
        <v>0</v>
      </c>
      <c r="J345" s="56">
        <f t="shared" si="52"/>
        <v>1858781.05</v>
      </c>
      <c r="K345" s="57">
        <f t="shared" si="53"/>
        <v>1</v>
      </c>
      <c r="L345" s="57">
        <f t="shared" si="54"/>
        <v>-1</v>
      </c>
      <c r="M345" s="57">
        <f t="shared" si="55"/>
        <v>-1</v>
      </c>
      <c r="R345" s="53"/>
      <c r="S345" s="53"/>
      <c r="T345" s="53"/>
      <c r="U345" s="53"/>
      <c r="V345" s="53"/>
    </row>
    <row r="346" spans="1:22" s="51" customFormat="1" x14ac:dyDescent="0.2">
      <c r="B346" s="51" t="s">
        <v>358</v>
      </c>
      <c r="C346" s="51" t="s">
        <v>359</v>
      </c>
      <c r="D346" s="56">
        <v>7204</v>
      </c>
      <c r="E346" s="56">
        <v>0</v>
      </c>
      <c r="F346" s="56">
        <v>0</v>
      </c>
      <c r="G346" s="56">
        <v>0</v>
      </c>
      <c r="H346" s="56">
        <v>0</v>
      </c>
      <c r="I346" s="56">
        <f t="shared" si="51"/>
        <v>0</v>
      </c>
      <c r="J346" s="56">
        <f t="shared" si="52"/>
        <v>0</v>
      </c>
      <c r="K346" s="57" t="str">
        <f t="shared" si="53"/>
        <v>NA</v>
      </c>
      <c r="L346" s="57" t="str">
        <f t="shared" si="54"/>
        <v>NA</v>
      </c>
      <c r="M346" s="57" t="str">
        <f t="shared" si="55"/>
        <v>NA</v>
      </c>
      <c r="R346" s="53"/>
      <c r="S346" s="53"/>
      <c r="T346" s="53"/>
      <c r="U346" s="53"/>
      <c r="V346" s="53"/>
    </row>
    <row r="347" spans="1:22" s="51" customFormat="1" x14ac:dyDescent="0.2">
      <c r="B347" s="51" t="s">
        <v>304</v>
      </c>
      <c r="C347" s="51" t="s">
        <v>305</v>
      </c>
      <c r="D347" s="56">
        <v>0</v>
      </c>
      <c r="E347" s="56">
        <v>39000</v>
      </c>
      <c r="F347" s="56">
        <v>0</v>
      </c>
      <c r="G347" s="56">
        <v>0</v>
      </c>
      <c r="H347" s="56">
        <v>0</v>
      </c>
      <c r="I347" s="56">
        <f t="shared" si="51"/>
        <v>0</v>
      </c>
      <c r="J347" s="56">
        <f t="shared" si="52"/>
        <v>39000</v>
      </c>
      <c r="K347" s="57">
        <f t="shared" si="53"/>
        <v>1</v>
      </c>
      <c r="L347" s="57">
        <f t="shared" si="54"/>
        <v>-1</v>
      </c>
      <c r="M347" s="57">
        <f t="shared" si="55"/>
        <v>-1</v>
      </c>
      <c r="R347" s="53"/>
      <c r="S347" s="53"/>
      <c r="T347" s="53"/>
      <c r="U347" s="53"/>
      <c r="V347" s="53"/>
    </row>
    <row r="348" spans="1:22" s="51" customFormat="1" x14ac:dyDescent="0.2">
      <c r="B348" s="51" t="s">
        <v>306</v>
      </c>
      <c r="C348" s="51" t="s">
        <v>307</v>
      </c>
      <c r="D348" s="56">
        <v>0</v>
      </c>
      <c r="E348" s="56">
        <v>5401005</v>
      </c>
      <c r="F348" s="56">
        <v>0</v>
      </c>
      <c r="G348" s="56">
        <v>100309</v>
      </c>
      <c r="H348" s="56">
        <v>0</v>
      </c>
      <c r="I348" s="56">
        <f t="shared" si="51"/>
        <v>100309</v>
      </c>
      <c r="J348" s="56">
        <f t="shared" si="52"/>
        <v>5300696</v>
      </c>
      <c r="K348" s="57">
        <f t="shared" si="53"/>
        <v>0.98142771576771359</v>
      </c>
      <c r="L348" s="57">
        <f t="shared" si="54"/>
        <v>-1</v>
      </c>
      <c r="M348" s="57">
        <f t="shared" si="55"/>
        <v>-0.96816179845893757</v>
      </c>
      <c r="R348" s="53"/>
      <c r="S348" s="53"/>
      <c r="T348" s="53"/>
      <c r="U348" s="53"/>
      <c r="V348" s="53"/>
    </row>
    <row r="349" spans="1:22" s="51" customFormat="1" x14ac:dyDescent="0.2">
      <c r="B349" s="51" t="s">
        <v>308</v>
      </c>
      <c r="C349" s="51" t="s">
        <v>309</v>
      </c>
      <c r="D349" s="56">
        <v>3750000</v>
      </c>
      <c r="E349" s="56">
        <v>1610126</v>
      </c>
      <c r="F349" s="56">
        <v>0</v>
      </c>
      <c r="G349" s="56">
        <v>0</v>
      </c>
      <c r="H349" s="56">
        <v>0</v>
      </c>
      <c r="I349" s="56">
        <f t="shared" si="51"/>
        <v>0</v>
      </c>
      <c r="J349" s="56">
        <f t="shared" si="52"/>
        <v>1610126</v>
      </c>
      <c r="K349" s="57">
        <f t="shared" si="53"/>
        <v>1</v>
      </c>
      <c r="L349" s="57">
        <f t="shared" si="54"/>
        <v>-1</v>
      </c>
      <c r="M349" s="57">
        <f t="shared" si="55"/>
        <v>-1</v>
      </c>
      <c r="R349" s="53"/>
      <c r="S349" s="53"/>
      <c r="T349" s="53"/>
      <c r="U349" s="53"/>
      <c r="V349" s="53"/>
    </row>
    <row r="350" spans="1:22" s="51" customFormat="1" x14ac:dyDescent="0.2">
      <c r="B350" s="51" t="s">
        <v>310</v>
      </c>
      <c r="C350" s="51" t="s">
        <v>311</v>
      </c>
      <c r="D350" s="56">
        <v>-55995</v>
      </c>
      <c r="E350" s="56">
        <v>0</v>
      </c>
      <c r="F350" s="56">
        <v>0</v>
      </c>
      <c r="G350" s="56">
        <v>0</v>
      </c>
      <c r="H350" s="56">
        <v>1050</v>
      </c>
      <c r="I350" s="56">
        <f t="shared" si="51"/>
        <v>1050</v>
      </c>
      <c r="J350" s="56">
        <f t="shared" si="52"/>
        <v>-1050</v>
      </c>
      <c r="K350" s="57" t="str">
        <f t="shared" si="53"/>
        <v>NA</v>
      </c>
      <c r="L350" s="57" t="str">
        <f t="shared" si="54"/>
        <v>NA</v>
      </c>
      <c r="M350" s="57" t="str">
        <f t="shared" si="55"/>
        <v>NA</v>
      </c>
      <c r="R350" s="53"/>
      <c r="S350" s="53"/>
      <c r="T350" s="53"/>
      <c r="U350" s="53"/>
      <c r="V350" s="53"/>
    </row>
    <row r="351" spans="1:22" s="51" customFormat="1" x14ac:dyDescent="0.2">
      <c r="B351" s="51" t="s">
        <v>312</v>
      </c>
      <c r="C351" s="51" t="s">
        <v>313</v>
      </c>
      <c r="D351" s="56">
        <v>0</v>
      </c>
      <c r="E351" s="56">
        <v>0</v>
      </c>
      <c r="F351" s="56">
        <v>0</v>
      </c>
      <c r="G351" s="56">
        <v>0</v>
      </c>
      <c r="H351" s="56">
        <v>0</v>
      </c>
      <c r="I351" s="56">
        <f t="shared" si="51"/>
        <v>0</v>
      </c>
      <c r="J351" s="56">
        <f t="shared" si="52"/>
        <v>0</v>
      </c>
      <c r="K351" s="57" t="str">
        <f t="shared" si="53"/>
        <v>NA</v>
      </c>
      <c r="L351" s="57" t="str">
        <f t="shared" si="54"/>
        <v>NA</v>
      </c>
      <c r="M351" s="57" t="str">
        <f t="shared" si="55"/>
        <v>NA</v>
      </c>
      <c r="R351" s="53"/>
      <c r="S351" s="53"/>
      <c r="T351" s="53"/>
      <c r="U351" s="53"/>
      <c r="V351" s="53"/>
    </row>
    <row r="352" spans="1:22" s="51" customFormat="1" x14ac:dyDescent="0.2">
      <c r="A352" s="63" t="s">
        <v>483</v>
      </c>
      <c r="B352" s="63"/>
      <c r="C352" s="63"/>
      <c r="D352" s="64">
        <v>75201413.420000002</v>
      </c>
      <c r="E352" s="64">
        <v>64425140.68</v>
      </c>
      <c r="F352" s="64">
        <v>19103.490000000002</v>
      </c>
      <c r="G352" s="64">
        <v>3106561.75</v>
      </c>
      <c r="H352" s="64">
        <v>1705891.17</v>
      </c>
      <c r="I352" s="64">
        <f t="shared" si="36"/>
        <v>4812452.92</v>
      </c>
      <c r="J352" s="64">
        <f t="shared" si="37"/>
        <v>59612687.759999998</v>
      </c>
      <c r="K352" s="65">
        <f t="shared" si="38"/>
        <v>0.92530163117681841</v>
      </c>
      <c r="L352" s="65">
        <f t="shared" si="39"/>
        <v>-0.99970347771384949</v>
      </c>
      <c r="M352" s="65">
        <f t="shared" si="40"/>
        <v>-0.91733763601660745</v>
      </c>
      <c r="R352" s="53"/>
      <c r="S352" s="53"/>
      <c r="T352" s="53"/>
      <c r="U352" s="53"/>
      <c r="V352" s="53"/>
    </row>
    <row r="353" spans="1:22" s="51" customFormat="1" x14ac:dyDescent="0.2">
      <c r="A353" s="51" t="s">
        <v>484</v>
      </c>
      <c r="B353" s="51" t="s">
        <v>202</v>
      </c>
      <c r="C353" s="51" t="s">
        <v>203</v>
      </c>
      <c r="D353" s="56">
        <v>0</v>
      </c>
      <c r="E353" s="56">
        <v>0</v>
      </c>
      <c r="F353" s="56">
        <v>0</v>
      </c>
      <c r="G353" s="56">
        <v>0</v>
      </c>
      <c r="H353" s="56">
        <v>0</v>
      </c>
      <c r="I353" s="56">
        <f t="shared" si="36"/>
        <v>0</v>
      </c>
      <c r="J353" s="56">
        <f t="shared" si="37"/>
        <v>0</v>
      </c>
      <c r="K353" s="57" t="str">
        <f t="shared" si="38"/>
        <v>NA</v>
      </c>
      <c r="L353" s="57" t="str">
        <f t="shared" si="39"/>
        <v>NA</v>
      </c>
      <c r="M353" s="57" t="str">
        <f t="shared" si="40"/>
        <v>NA</v>
      </c>
      <c r="R353" s="53"/>
      <c r="S353" s="53"/>
      <c r="T353" s="53"/>
      <c r="U353" s="53"/>
      <c r="V353" s="53"/>
    </row>
    <row r="354" spans="1:22" s="51" customFormat="1" x14ac:dyDescent="0.2">
      <c r="B354" s="51" t="s">
        <v>350</v>
      </c>
      <c r="C354" s="51" t="s">
        <v>351</v>
      </c>
      <c r="D354" s="56">
        <v>0</v>
      </c>
      <c r="E354" s="56">
        <v>511826</v>
      </c>
      <c r="F354" s="56">
        <v>1010</v>
      </c>
      <c r="G354" s="56">
        <v>168865.5</v>
      </c>
      <c r="H354" s="56">
        <v>184155.75</v>
      </c>
      <c r="I354" s="56">
        <f t="shared" ref="I354:I387" si="56">SUM(G354:H354)</f>
        <v>353021.25</v>
      </c>
      <c r="J354" s="56">
        <f t="shared" ref="J354:J387" si="57">E354-I354</f>
        <v>158804.75</v>
      </c>
      <c r="K354" s="57">
        <f t="shared" ref="K354:K387" si="58">IF(E354=0,"NA",J354/E354)</f>
        <v>0.31027097099404877</v>
      </c>
      <c r="L354" s="57">
        <f t="shared" ref="L354:L387" si="59">IF(E354=0,"NA",(  ( F354 - (E354/$L$6)) / (E354/$L$6)))</f>
        <v>-0.99802667312719562</v>
      </c>
      <c r="M354" s="57">
        <f t="shared" ref="M354:M387" si="60">IF(E354=0,"NA",(  ( G354 - ($M$6*(E354/12))) / ($M$6*(E354/12))))</f>
        <v>-0.43440990827798054</v>
      </c>
      <c r="R354" s="53"/>
      <c r="S354" s="53"/>
      <c r="T354" s="53"/>
      <c r="U354" s="53"/>
      <c r="V354" s="53"/>
    </row>
    <row r="355" spans="1:22" s="51" customFormat="1" x14ac:dyDescent="0.2">
      <c r="B355" s="51" t="s">
        <v>415</v>
      </c>
      <c r="C355" s="51" t="s">
        <v>416</v>
      </c>
      <c r="D355" s="56">
        <v>0</v>
      </c>
      <c r="E355" s="56">
        <v>0</v>
      </c>
      <c r="F355" s="56">
        <v>0</v>
      </c>
      <c r="G355" s="56">
        <v>0</v>
      </c>
      <c r="H355" s="56">
        <v>0</v>
      </c>
      <c r="I355" s="56">
        <f t="shared" si="56"/>
        <v>0</v>
      </c>
      <c r="J355" s="56">
        <f t="shared" si="57"/>
        <v>0</v>
      </c>
      <c r="K355" s="57" t="str">
        <f t="shared" si="58"/>
        <v>NA</v>
      </c>
      <c r="L355" s="57" t="str">
        <f t="shared" si="59"/>
        <v>NA</v>
      </c>
      <c r="M355" s="57" t="str">
        <f t="shared" si="60"/>
        <v>NA</v>
      </c>
      <c r="R355" s="53"/>
      <c r="S355" s="53"/>
      <c r="T355" s="53"/>
      <c r="U355" s="53"/>
      <c r="V355" s="53"/>
    </row>
    <row r="356" spans="1:22" s="51" customFormat="1" x14ac:dyDescent="0.2">
      <c r="B356" s="51" t="s">
        <v>409</v>
      </c>
      <c r="C356" s="51" t="s">
        <v>410</v>
      </c>
      <c r="D356" s="56">
        <v>0</v>
      </c>
      <c r="E356" s="56">
        <v>0</v>
      </c>
      <c r="F356" s="56">
        <v>0</v>
      </c>
      <c r="G356" s="56">
        <v>0</v>
      </c>
      <c r="H356" s="56">
        <v>0</v>
      </c>
      <c r="I356" s="56">
        <f t="shared" si="56"/>
        <v>0</v>
      </c>
      <c r="J356" s="56">
        <f t="shared" si="57"/>
        <v>0</v>
      </c>
      <c r="K356" s="57" t="str">
        <f t="shared" si="58"/>
        <v>NA</v>
      </c>
      <c r="L356" s="57" t="str">
        <f t="shared" si="59"/>
        <v>NA</v>
      </c>
      <c r="M356" s="57" t="str">
        <f t="shared" si="60"/>
        <v>NA</v>
      </c>
      <c r="R356" s="53"/>
      <c r="S356" s="53"/>
      <c r="T356" s="53"/>
      <c r="U356" s="53"/>
      <c r="V356" s="53"/>
    </row>
    <row r="357" spans="1:22" s="51" customFormat="1" x14ac:dyDescent="0.2">
      <c r="B357" s="51" t="s">
        <v>224</v>
      </c>
      <c r="C357" s="51" t="s">
        <v>225</v>
      </c>
      <c r="D357" s="56">
        <v>0</v>
      </c>
      <c r="E357" s="56">
        <v>0</v>
      </c>
      <c r="F357" s="56">
        <v>0</v>
      </c>
      <c r="G357" s="56">
        <v>0</v>
      </c>
      <c r="H357" s="56">
        <v>0</v>
      </c>
      <c r="I357" s="56">
        <f t="shared" si="56"/>
        <v>0</v>
      </c>
      <c r="J357" s="56">
        <f t="shared" si="57"/>
        <v>0</v>
      </c>
      <c r="K357" s="57" t="str">
        <f t="shared" si="58"/>
        <v>NA</v>
      </c>
      <c r="L357" s="57" t="str">
        <f t="shared" si="59"/>
        <v>NA</v>
      </c>
      <c r="M357" s="57" t="str">
        <f t="shared" si="60"/>
        <v>NA</v>
      </c>
      <c r="R357" s="53"/>
      <c r="S357" s="53"/>
      <c r="T357" s="53"/>
      <c r="U357" s="53"/>
      <c r="V357" s="53"/>
    </row>
    <row r="358" spans="1:22" s="51" customFormat="1" x14ac:dyDescent="0.2">
      <c r="B358" s="51" t="s">
        <v>330</v>
      </c>
      <c r="C358" s="51" t="s">
        <v>331</v>
      </c>
      <c r="D358" s="56">
        <v>0</v>
      </c>
      <c r="E358" s="56">
        <v>0</v>
      </c>
      <c r="F358" s="56">
        <v>0</v>
      </c>
      <c r="G358" s="56">
        <v>0</v>
      </c>
      <c r="H358" s="56">
        <v>0</v>
      </c>
      <c r="I358" s="56">
        <f t="shared" si="56"/>
        <v>0</v>
      </c>
      <c r="J358" s="56">
        <f t="shared" si="57"/>
        <v>0</v>
      </c>
      <c r="K358" s="57" t="str">
        <f t="shared" si="58"/>
        <v>NA</v>
      </c>
      <c r="L358" s="57" t="str">
        <f t="shared" si="59"/>
        <v>NA</v>
      </c>
      <c r="M358" s="57" t="str">
        <f t="shared" si="60"/>
        <v>NA</v>
      </c>
      <c r="R358" s="53"/>
      <c r="S358" s="53"/>
      <c r="T358" s="53"/>
      <c r="U358" s="53"/>
      <c r="V358" s="53"/>
    </row>
    <row r="359" spans="1:22" s="51" customFormat="1" x14ac:dyDescent="0.2">
      <c r="B359" s="51" t="s">
        <v>226</v>
      </c>
      <c r="C359" s="51" t="s">
        <v>227</v>
      </c>
      <c r="D359" s="56">
        <v>1300000</v>
      </c>
      <c r="E359" s="56">
        <v>4323449.07</v>
      </c>
      <c r="F359" s="56">
        <v>0</v>
      </c>
      <c r="G359" s="56">
        <v>1617624.11</v>
      </c>
      <c r="H359" s="56">
        <v>0</v>
      </c>
      <c r="I359" s="56">
        <f t="shared" si="56"/>
        <v>1617624.11</v>
      </c>
      <c r="J359" s="56">
        <f t="shared" si="57"/>
        <v>2705824.96</v>
      </c>
      <c r="K359" s="57">
        <f t="shared" si="58"/>
        <v>0.62584869537968213</v>
      </c>
      <c r="L359" s="57">
        <f t="shared" si="59"/>
        <v>-1</v>
      </c>
      <c r="M359" s="57">
        <f t="shared" si="60"/>
        <v>-0.35859776350802658</v>
      </c>
      <c r="R359" s="53"/>
      <c r="S359" s="53"/>
      <c r="T359" s="53"/>
      <c r="U359" s="53"/>
      <c r="V359" s="53"/>
    </row>
    <row r="360" spans="1:22" s="51" customFormat="1" x14ac:dyDescent="0.2">
      <c r="B360" s="51" t="s">
        <v>232</v>
      </c>
      <c r="C360" s="51" t="s">
        <v>233</v>
      </c>
      <c r="D360" s="56">
        <v>0</v>
      </c>
      <c r="E360" s="56">
        <v>0</v>
      </c>
      <c r="F360" s="56">
        <v>0</v>
      </c>
      <c r="G360" s="56">
        <v>0</v>
      </c>
      <c r="H360" s="56">
        <v>0</v>
      </c>
      <c r="I360" s="56">
        <f t="shared" si="56"/>
        <v>0</v>
      </c>
      <c r="J360" s="56">
        <f t="shared" si="57"/>
        <v>0</v>
      </c>
      <c r="K360" s="57" t="str">
        <f t="shared" si="58"/>
        <v>NA</v>
      </c>
      <c r="L360" s="57" t="str">
        <f t="shared" si="59"/>
        <v>NA</v>
      </c>
      <c r="M360" s="57" t="str">
        <f t="shared" si="60"/>
        <v>NA</v>
      </c>
      <c r="R360" s="53"/>
      <c r="S360" s="53"/>
      <c r="T360" s="53"/>
      <c r="U360" s="53"/>
      <c r="V360" s="53"/>
    </row>
    <row r="361" spans="1:22" s="51" customFormat="1" x14ac:dyDescent="0.2">
      <c r="B361" s="51" t="s">
        <v>236</v>
      </c>
      <c r="C361" s="51" t="s">
        <v>237</v>
      </c>
      <c r="D361" s="56">
        <v>0</v>
      </c>
      <c r="E361" s="56">
        <v>0</v>
      </c>
      <c r="F361" s="56">
        <v>0</v>
      </c>
      <c r="G361" s="56">
        <v>0</v>
      </c>
      <c r="H361" s="56">
        <v>0</v>
      </c>
      <c r="I361" s="56">
        <f t="shared" si="56"/>
        <v>0</v>
      </c>
      <c r="J361" s="56">
        <f t="shared" si="57"/>
        <v>0</v>
      </c>
      <c r="K361" s="57" t="str">
        <f t="shared" si="58"/>
        <v>NA</v>
      </c>
      <c r="L361" s="57" t="str">
        <f t="shared" si="59"/>
        <v>NA</v>
      </c>
      <c r="M361" s="57" t="str">
        <f t="shared" si="60"/>
        <v>NA</v>
      </c>
      <c r="R361" s="53"/>
      <c r="S361" s="53"/>
      <c r="T361" s="53"/>
      <c r="U361" s="53"/>
      <c r="V361" s="53"/>
    </row>
    <row r="362" spans="1:22" s="51" customFormat="1" x14ac:dyDescent="0.2">
      <c r="B362" s="51" t="s">
        <v>250</v>
      </c>
      <c r="C362" s="51" t="s">
        <v>251</v>
      </c>
      <c r="D362" s="56">
        <v>34450</v>
      </c>
      <c r="E362" s="56">
        <v>268157.27</v>
      </c>
      <c r="F362" s="56">
        <v>0</v>
      </c>
      <c r="G362" s="56">
        <v>114611.73</v>
      </c>
      <c r="H362" s="56">
        <v>0</v>
      </c>
      <c r="I362" s="56">
        <f t="shared" si="56"/>
        <v>114611.73</v>
      </c>
      <c r="J362" s="56">
        <f t="shared" si="57"/>
        <v>153545.54000000004</v>
      </c>
      <c r="K362" s="57">
        <f t="shared" si="58"/>
        <v>0.57259510435797634</v>
      </c>
      <c r="L362" s="57">
        <f t="shared" si="59"/>
        <v>-1</v>
      </c>
      <c r="M362" s="57">
        <f t="shared" si="60"/>
        <v>-0.26730589318510206</v>
      </c>
      <c r="R362" s="53"/>
      <c r="S362" s="53"/>
      <c r="T362" s="53"/>
      <c r="U362" s="53"/>
      <c r="V362" s="53"/>
    </row>
    <row r="363" spans="1:22" s="51" customFormat="1" x14ac:dyDescent="0.2">
      <c r="B363" s="51" t="s">
        <v>252</v>
      </c>
      <c r="C363" s="51" t="s">
        <v>253</v>
      </c>
      <c r="D363" s="56">
        <v>26125645</v>
      </c>
      <c r="E363" s="56">
        <v>23283</v>
      </c>
      <c r="F363" s="56">
        <v>0</v>
      </c>
      <c r="G363" s="56">
        <v>0</v>
      </c>
      <c r="H363" s="56">
        <v>167.95</v>
      </c>
      <c r="I363" s="56">
        <f t="shared" si="56"/>
        <v>167.95</v>
      </c>
      <c r="J363" s="56">
        <f t="shared" si="57"/>
        <v>23115.05</v>
      </c>
      <c r="K363" s="57">
        <f t="shared" si="58"/>
        <v>0.9927865824850749</v>
      </c>
      <c r="L363" s="57">
        <f t="shared" si="59"/>
        <v>-1</v>
      </c>
      <c r="M363" s="57">
        <f t="shared" si="60"/>
        <v>-1</v>
      </c>
      <c r="R363" s="53"/>
      <c r="S363" s="53"/>
      <c r="T363" s="53"/>
      <c r="U363" s="53"/>
      <c r="V363" s="53"/>
    </row>
    <row r="364" spans="1:22" s="51" customFormat="1" x14ac:dyDescent="0.2">
      <c r="B364" s="51" t="s">
        <v>260</v>
      </c>
      <c r="C364" s="51" t="s">
        <v>261</v>
      </c>
      <c r="D364" s="56">
        <v>0</v>
      </c>
      <c r="E364" s="56">
        <v>0</v>
      </c>
      <c r="F364" s="56">
        <v>0</v>
      </c>
      <c r="G364" s="56">
        <v>0</v>
      </c>
      <c r="H364" s="56">
        <v>0</v>
      </c>
      <c r="I364" s="56">
        <f t="shared" si="56"/>
        <v>0</v>
      </c>
      <c r="J364" s="56">
        <f t="shared" si="57"/>
        <v>0</v>
      </c>
      <c r="K364" s="57" t="str">
        <f t="shared" si="58"/>
        <v>NA</v>
      </c>
      <c r="L364" s="57" t="str">
        <f t="shared" si="59"/>
        <v>NA</v>
      </c>
      <c r="M364" s="57" t="str">
        <f t="shared" si="60"/>
        <v>NA</v>
      </c>
      <c r="R364" s="53"/>
      <c r="S364" s="53"/>
      <c r="T364" s="53"/>
      <c r="U364" s="53"/>
      <c r="V364" s="53"/>
    </row>
    <row r="365" spans="1:22" s="51" customFormat="1" x14ac:dyDescent="0.2">
      <c r="B365" s="51" t="s">
        <v>342</v>
      </c>
      <c r="C365" s="51" t="s">
        <v>343</v>
      </c>
      <c r="D365" s="56">
        <v>69000</v>
      </c>
      <c r="E365" s="56">
        <v>66000</v>
      </c>
      <c r="F365" s="56">
        <v>3715</v>
      </c>
      <c r="G365" s="56">
        <v>3715</v>
      </c>
      <c r="H365" s="56">
        <v>518</v>
      </c>
      <c r="I365" s="56">
        <f t="shared" si="56"/>
        <v>4233</v>
      </c>
      <c r="J365" s="56">
        <f t="shared" si="57"/>
        <v>61767</v>
      </c>
      <c r="K365" s="57">
        <f t="shared" si="58"/>
        <v>0.93586363636363634</v>
      </c>
      <c r="L365" s="57">
        <f t="shared" si="59"/>
        <v>-0.94371212121212122</v>
      </c>
      <c r="M365" s="57">
        <f t="shared" si="60"/>
        <v>-0.90350649350649348</v>
      </c>
      <c r="R365" s="53"/>
      <c r="S365" s="53"/>
      <c r="T365" s="53"/>
      <c r="U365" s="53"/>
      <c r="V365" s="53"/>
    </row>
    <row r="366" spans="1:22" s="51" customFormat="1" x14ac:dyDescent="0.2">
      <c r="B366" s="51" t="s">
        <v>377</v>
      </c>
      <c r="C366" s="51" t="s">
        <v>378</v>
      </c>
      <c r="D366" s="56">
        <v>0</v>
      </c>
      <c r="E366" s="56">
        <v>0</v>
      </c>
      <c r="F366" s="56">
        <v>0</v>
      </c>
      <c r="G366" s="56">
        <v>0</v>
      </c>
      <c r="H366" s="56">
        <v>0</v>
      </c>
      <c r="I366" s="56">
        <f t="shared" si="56"/>
        <v>0</v>
      </c>
      <c r="J366" s="56">
        <f t="shared" si="57"/>
        <v>0</v>
      </c>
      <c r="K366" s="57" t="str">
        <f t="shared" si="58"/>
        <v>NA</v>
      </c>
      <c r="L366" s="57" t="str">
        <f t="shared" si="59"/>
        <v>NA</v>
      </c>
      <c r="M366" s="57" t="str">
        <f t="shared" si="60"/>
        <v>NA</v>
      </c>
      <c r="R366" s="53"/>
      <c r="S366" s="53"/>
      <c r="T366" s="53"/>
      <c r="U366" s="53"/>
      <c r="V366" s="53"/>
    </row>
    <row r="367" spans="1:22" s="51" customFormat="1" x14ac:dyDescent="0.2">
      <c r="B367" s="51" t="s">
        <v>274</v>
      </c>
      <c r="C367" s="51" t="s">
        <v>275</v>
      </c>
      <c r="D367" s="56">
        <v>0</v>
      </c>
      <c r="E367" s="56">
        <v>0</v>
      </c>
      <c r="F367" s="56">
        <v>0</v>
      </c>
      <c r="G367" s="56">
        <v>0</v>
      </c>
      <c r="H367" s="56">
        <v>0</v>
      </c>
      <c r="I367" s="56">
        <f t="shared" si="56"/>
        <v>0</v>
      </c>
      <c r="J367" s="56">
        <f t="shared" si="57"/>
        <v>0</v>
      </c>
      <c r="K367" s="57" t="str">
        <f t="shared" si="58"/>
        <v>NA</v>
      </c>
      <c r="L367" s="57" t="str">
        <f t="shared" si="59"/>
        <v>NA</v>
      </c>
      <c r="M367" s="57" t="str">
        <f t="shared" si="60"/>
        <v>NA</v>
      </c>
      <c r="R367" s="53"/>
      <c r="S367" s="53"/>
      <c r="T367" s="53"/>
      <c r="U367" s="53"/>
      <c r="V367" s="53"/>
    </row>
    <row r="368" spans="1:22" s="51" customFormat="1" x14ac:dyDescent="0.2">
      <c r="B368" s="51" t="s">
        <v>280</v>
      </c>
      <c r="C368" s="51" t="s">
        <v>281</v>
      </c>
      <c r="D368" s="56">
        <v>57802</v>
      </c>
      <c r="E368" s="56">
        <v>55226</v>
      </c>
      <c r="F368" s="56">
        <v>0</v>
      </c>
      <c r="G368" s="56">
        <v>9840</v>
      </c>
      <c r="H368" s="56">
        <v>0</v>
      </c>
      <c r="I368" s="56">
        <f t="shared" si="56"/>
        <v>9840</v>
      </c>
      <c r="J368" s="56">
        <f t="shared" si="57"/>
        <v>45386</v>
      </c>
      <c r="K368" s="57">
        <f t="shared" si="58"/>
        <v>0.82182305435845437</v>
      </c>
      <c r="L368" s="57">
        <f t="shared" si="59"/>
        <v>-1</v>
      </c>
      <c r="M368" s="57">
        <f t="shared" si="60"/>
        <v>-0.69455380747163609</v>
      </c>
      <c r="R368" s="53"/>
      <c r="S368" s="53"/>
      <c r="T368" s="53"/>
      <c r="U368" s="53"/>
      <c r="V368" s="53"/>
    </row>
    <row r="369" spans="1:22" s="51" customFormat="1" x14ac:dyDescent="0.2">
      <c r="B369" s="51" t="s">
        <v>282</v>
      </c>
      <c r="C369" s="51" t="s">
        <v>283</v>
      </c>
      <c r="D369" s="56">
        <v>0</v>
      </c>
      <c r="E369" s="56">
        <v>0</v>
      </c>
      <c r="F369" s="56">
        <v>0</v>
      </c>
      <c r="G369" s="56">
        <v>0</v>
      </c>
      <c r="H369" s="56">
        <v>0</v>
      </c>
      <c r="I369" s="56">
        <f t="shared" si="56"/>
        <v>0</v>
      </c>
      <c r="J369" s="56">
        <f t="shared" si="57"/>
        <v>0</v>
      </c>
      <c r="K369" s="57" t="str">
        <f t="shared" si="58"/>
        <v>NA</v>
      </c>
      <c r="L369" s="57" t="str">
        <f t="shared" si="59"/>
        <v>NA</v>
      </c>
      <c r="M369" s="57" t="str">
        <f t="shared" si="60"/>
        <v>NA</v>
      </c>
      <c r="R369" s="53"/>
      <c r="S369" s="53"/>
      <c r="T369" s="53"/>
      <c r="U369" s="53"/>
      <c r="V369" s="53"/>
    </row>
    <row r="370" spans="1:22" s="51" customFormat="1" x14ac:dyDescent="0.2">
      <c r="B370" s="51" t="s">
        <v>358</v>
      </c>
      <c r="C370" s="51" t="s">
        <v>359</v>
      </c>
      <c r="D370" s="56">
        <v>125745.51000000001</v>
      </c>
      <c r="E370" s="56">
        <v>258199.38</v>
      </c>
      <c r="F370" s="56">
        <v>607.5</v>
      </c>
      <c r="G370" s="56">
        <v>117368.47</v>
      </c>
      <c r="H370" s="56">
        <v>103367.01000000001</v>
      </c>
      <c r="I370" s="56">
        <f t="shared" si="56"/>
        <v>220735.48</v>
      </c>
      <c r="J370" s="56">
        <f t="shared" si="57"/>
        <v>37463.899999999994</v>
      </c>
      <c r="K370" s="57">
        <f t="shared" si="58"/>
        <v>0.14509678528275316</v>
      </c>
      <c r="L370" s="57">
        <f t="shared" si="59"/>
        <v>-0.99764716708459955</v>
      </c>
      <c r="M370" s="57">
        <f t="shared" si="60"/>
        <v>-0.22074525729468675</v>
      </c>
      <c r="R370" s="53"/>
      <c r="S370" s="53"/>
      <c r="T370" s="53"/>
      <c r="U370" s="53"/>
      <c r="V370" s="53"/>
    </row>
    <row r="371" spans="1:22" s="51" customFormat="1" x14ac:dyDescent="0.2">
      <c r="B371" s="51" t="s">
        <v>308</v>
      </c>
      <c r="C371" s="51" t="s">
        <v>309</v>
      </c>
      <c r="D371" s="56">
        <v>0</v>
      </c>
      <c r="E371" s="56">
        <v>20653717.949999999</v>
      </c>
      <c r="F371" s="56">
        <v>350813.73</v>
      </c>
      <c r="G371" s="56">
        <v>807400.23</v>
      </c>
      <c r="H371" s="56">
        <v>3955213.92</v>
      </c>
      <c r="I371" s="56">
        <f t="shared" si="56"/>
        <v>4762614.1500000004</v>
      </c>
      <c r="J371" s="56">
        <f t="shared" si="57"/>
        <v>15891103.799999999</v>
      </c>
      <c r="K371" s="57">
        <f t="shared" si="58"/>
        <v>0.76940644965087268</v>
      </c>
      <c r="L371" s="57">
        <f t="shared" si="59"/>
        <v>-0.98301449981793709</v>
      </c>
      <c r="M371" s="57">
        <f t="shared" si="60"/>
        <v>-0.93298472055487713</v>
      </c>
      <c r="R371" s="53"/>
      <c r="S371" s="53"/>
      <c r="T371" s="53"/>
      <c r="U371" s="53"/>
      <c r="V371" s="53"/>
    </row>
    <row r="372" spans="1:22" s="51" customFormat="1" x14ac:dyDescent="0.2">
      <c r="B372" s="51" t="s">
        <v>514</v>
      </c>
      <c r="C372" s="51" t="s">
        <v>145</v>
      </c>
      <c r="D372" s="56">
        <v>0</v>
      </c>
      <c r="E372" s="56">
        <v>0</v>
      </c>
      <c r="F372" s="56">
        <v>0</v>
      </c>
      <c r="G372" s="56">
        <v>0</v>
      </c>
      <c r="H372" s="56">
        <v>0</v>
      </c>
      <c r="I372" s="56">
        <f t="shared" si="56"/>
        <v>0</v>
      </c>
      <c r="J372" s="56">
        <f t="shared" si="57"/>
        <v>0</v>
      </c>
      <c r="K372" s="57" t="str">
        <f t="shared" si="58"/>
        <v>NA</v>
      </c>
      <c r="L372" s="57" t="str">
        <f t="shared" si="59"/>
        <v>NA</v>
      </c>
      <c r="M372" s="57" t="str">
        <f t="shared" si="60"/>
        <v>NA</v>
      </c>
      <c r="R372" s="53"/>
      <c r="S372" s="53"/>
      <c r="T372" s="53"/>
      <c r="U372" s="53"/>
      <c r="V372" s="53"/>
    </row>
    <row r="373" spans="1:22" s="51" customFormat="1" x14ac:dyDescent="0.2">
      <c r="A373" s="63" t="s">
        <v>491</v>
      </c>
      <c r="B373" s="63"/>
      <c r="C373" s="63"/>
      <c r="D373" s="64">
        <v>27712642.510000002</v>
      </c>
      <c r="E373" s="64">
        <v>26159858.669999998</v>
      </c>
      <c r="F373" s="64">
        <v>356146.23</v>
      </c>
      <c r="G373" s="64">
        <v>2839425.04</v>
      </c>
      <c r="H373" s="64">
        <v>4243422.63</v>
      </c>
      <c r="I373" s="64">
        <f t="shared" si="56"/>
        <v>7082847.6699999999</v>
      </c>
      <c r="J373" s="64">
        <f t="shared" si="57"/>
        <v>19077011</v>
      </c>
      <c r="K373" s="65">
        <f t="shared" si="58"/>
        <v>0.72924747953158575</v>
      </c>
      <c r="L373" s="65">
        <f t="shared" si="59"/>
        <v>-0.98638577392589555</v>
      </c>
      <c r="M373" s="65">
        <f t="shared" si="60"/>
        <v>-0.8139292018255716</v>
      </c>
      <c r="R373" s="53"/>
      <c r="S373" s="53"/>
      <c r="T373" s="53"/>
      <c r="U373" s="53"/>
      <c r="V373" s="53"/>
    </row>
    <row r="374" spans="1:22" s="51" customFormat="1" x14ac:dyDescent="0.2">
      <c r="A374" s="51" t="s">
        <v>492</v>
      </c>
      <c r="B374" s="51" t="s">
        <v>202</v>
      </c>
      <c r="C374" s="51" t="s">
        <v>203</v>
      </c>
      <c r="D374" s="56">
        <v>0</v>
      </c>
      <c r="E374" s="56">
        <v>0</v>
      </c>
      <c r="F374" s="56">
        <v>0</v>
      </c>
      <c r="G374" s="56">
        <v>0</v>
      </c>
      <c r="H374" s="56">
        <v>0</v>
      </c>
      <c r="I374" s="56">
        <f t="shared" si="56"/>
        <v>0</v>
      </c>
      <c r="J374" s="56">
        <f t="shared" si="57"/>
        <v>0</v>
      </c>
      <c r="K374" s="57" t="str">
        <f t="shared" si="58"/>
        <v>NA</v>
      </c>
      <c r="L374" s="57" t="str">
        <f t="shared" si="59"/>
        <v>NA</v>
      </c>
      <c r="M374" s="57" t="str">
        <f t="shared" si="60"/>
        <v>NA</v>
      </c>
      <c r="R374" s="53"/>
      <c r="S374" s="53"/>
      <c r="T374" s="53"/>
      <c r="U374" s="53"/>
      <c r="V374" s="53"/>
    </row>
    <row r="375" spans="1:22" s="51" customFormat="1" x14ac:dyDescent="0.2">
      <c r="B375" s="51" t="s">
        <v>348</v>
      </c>
      <c r="C375" s="51" t="s">
        <v>349</v>
      </c>
      <c r="D375" s="56">
        <v>0</v>
      </c>
      <c r="E375" s="56">
        <v>0</v>
      </c>
      <c r="F375" s="56">
        <v>0</v>
      </c>
      <c r="G375" s="56">
        <v>0</v>
      </c>
      <c r="H375" s="56">
        <v>0</v>
      </c>
      <c r="I375" s="56">
        <f t="shared" si="56"/>
        <v>0</v>
      </c>
      <c r="J375" s="56">
        <f t="shared" si="57"/>
        <v>0</v>
      </c>
      <c r="K375" s="57" t="str">
        <f t="shared" si="58"/>
        <v>NA</v>
      </c>
      <c r="L375" s="57" t="str">
        <f t="shared" si="59"/>
        <v>NA</v>
      </c>
      <c r="M375" s="57" t="str">
        <f t="shared" si="60"/>
        <v>NA</v>
      </c>
      <c r="R375" s="53"/>
      <c r="S375" s="53"/>
      <c r="T375" s="53"/>
      <c r="U375" s="53"/>
      <c r="V375" s="53"/>
    </row>
    <row r="376" spans="1:22" s="51" customFormat="1" x14ac:dyDescent="0.2">
      <c r="B376" s="51" t="s">
        <v>212</v>
      </c>
      <c r="C376" s="51" t="s">
        <v>213</v>
      </c>
      <c r="D376" s="56">
        <v>0</v>
      </c>
      <c r="E376" s="56">
        <v>0</v>
      </c>
      <c r="F376" s="56">
        <v>0</v>
      </c>
      <c r="G376" s="56">
        <v>0</v>
      </c>
      <c r="H376" s="56">
        <v>0</v>
      </c>
      <c r="I376" s="56">
        <f t="shared" si="56"/>
        <v>0</v>
      </c>
      <c r="J376" s="56">
        <f t="shared" si="57"/>
        <v>0</v>
      </c>
      <c r="K376" s="57" t="str">
        <f t="shared" si="58"/>
        <v>NA</v>
      </c>
      <c r="L376" s="57" t="str">
        <f t="shared" si="59"/>
        <v>NA</v>
      </c>
      <c r="M376" s="57" t="str">
        <f t="shared" si="60"/>
        <v>NA</v>
      </c>
      <c r="R376" s="53"/>
      <c r="S376" s="53"/>
      <c r="T376" s="53"/>
      <c r="U376" s="53"/>
      <c r="V376" s="53"/>
    </row>
    <row r="377" spans="1:22" s="51" customFormat="1" x14ac:dyDescent="0.2">
      <c r="B377" s="51" t="s">
        <v>493</v>
      </c>
      <c r="C377" s="51" t="s">
        <v>494</v>
      </c>
      <c r="D377" s="56">
        <v>0</v>
      </c>
      <c r="E377" s="56">
        <v>0</v>
      </c>
      <c r="F377" s="56">
        <v>0</v>
      </c>
      <c r="G377" s="56">
        <v>0</v>
      </c>
      <c r="H377" s="56">
        <v>0</v>
      </c>
      <c r="I377" s="56">
        <f t="shared" si="56"/>
        <v>0</v>
      </c>
      <c r="J377" s="56">
        <f t="shared" si="57"/>
        <v>0</v>
      </c>
      <c r="K377" s="57" t="str">
        <f t="shared" si="58"/>
        <v>NA</v>
      </c>
      <c r="L377" s="57" t="str">
        <f t="shared" si="59"/>
        <v>NA</v>
      </c>
      <c r="M377" s="57" t="str">
        <f t="shared" si="60"/>
        <v>NA</v>
      </c>
      <c r="R377" s="53"/>
      <c r="S377" s="53"/>
      <c r="T377" s="53"/>
      <c r="U377" s="53"/>
      <c r="V377" s="53"/>
    </row>
    <row r="378" spans="1:22" s="51" customFormat="1" x14ac:dyDescent="0.2">
      <c r="B378" s="51" t="s">
        <v>224</v>
      </c>
      <c r="C378" s="51" t="s">
        <v>225</v>
      </c>
      <c r="D378" s="56">
        <v>0</v>
      </c>
      <c r="E378" s="56">
        <v>68460</v>
      </c>
      <c r="F378" s="56">
        <v>0</v>
      </c>
      <c r="G378" s="56">
        <v>0</v>
      </c>
      <c r="H378" s="56">
        <v>0</v>
      </c>
      <c r="I378" s="56">
        <f t="shared" si="56"/>
        <v>0</v>
      </c>
      <c r="J378" s="56">
        <f t="shared" si="57"/>
        <v>68460</v>
      </c>
      <c r="K378" s="57">
        <f t="shared" si="58"/>
        <v>1</v>
      </c>
      <c r="L378" s="57">
        <f t="shared" si="59"/>
        <v>-1</v>
      </c>
      <c r="M378" s="57">
        <f t="shared" si="60"/>
        <v>-1</v>
      </c>
      <c r="R378" s="53"/>
      <c r="S378" s="53"/>
      <c r="T378" s="53"/>
      <c r="U378" s="53"/>
      <c r="V378" s="53"/>
    </row>
    <row r="379" spans="1:22" s="51" customFormat="1" x14ac:dyDescent="0.2">
      <c r="B379" s="51" t="s">
        <v>330</v>
      </c>
      <c r="C379" s="51" t="s">
        <v>331</v>
      </c>
      <c r="D379" s="56">
        <v>276416.18</v>
      </c>
      <c r="E379" s="56">
        <v>169101</v>
      </c>
      <c r="F379" s="56">
        <v>103469.22</v>
      </c>
      <c r="G379" s="56">
        <v>235979.28</v>
      </c>
      <c r="H379" s="56">
        <v>0</v>
      </c>
      <c r="I379" s="56">
        <f t="shared" si="56"/>
        <v>235979.28</v>
      </c>
      <c r="J379" s="56">
        <f t="shared" si="57"/>
        <v>-66878.28</v>
      </c>
      <c r="K379" s="57">
        <f t="shared" si="58"/>
        <v>-0.39549310766938101</v>
      </c>
      <c r="L379" s="57">
        <f t="shared" si="59"/>
        <v>-0.38812177337804032</v>
      </c>
      <c r="M379" s="57">
        <f t="shared" si="60"/>
        <v>1.392273898861796</v>
      </c>
      <c r="R379" s="53"/>
      <c r="S379" s="53"/>
      <c r="T379" s="53"/>
      <c r="U379" s="53"/>
      <c r="V379" s="53"/>
    </row>
    <row r="380" spans="1:22" s="51" customFormat="1" x14ac:dyDescent="0.2">
      <c r="B380" s="51" t="s">
        <v>226</v>
      </c>
      <c r="C380" s="51" t="s">
        <v>227</v>
      </c>
      <c r="D380" s="56">
        <v>42239798.5</v>
      </c>
      <c r="E380" s="56">
        <v>1483560.2299999997</v>
      </c>
      <c r="F380" s="56">
        <v>0</v>
      </c>
      <c r="G380" s="56">
        <v>342000</v>
      </c>
      <c r="H380" s="56">
        <v>0</v>
      </c>
      <c r="I380" s="56">
        <f t="shared" si="56"/>
        <v>342000</v>
      </c>
      <c r="J380" s="56">
        <f t="shared" si="57"/>
        <v>1141560.2299999997</v>
      </c>
      <c r="K380" s="57">
        <f t="shared" si="58"/>
        <v>0.76947346451852505</v>
      </c>
      <c r="L380" s="57">
        <f t="shared" si="59"/>
        <v>-1</v>
      </c>
      <c r="M380" s="57">
        <f t="shared" si="60"/>
        <v>-0.60481165346032872</v>
      </c>
      <c r="R380" s="53"/>
      <c r="S380" s="53"/>
      <c r="T380" s="53"/>
      <c r="U380" s="53"/>
      <c r="V380" s="53"/>
    </row>
    <row r="381" spans="1:22" s="51" customFormat="1" x14ac:dyDescent="0.2">
      <c r="B381" s="51" t="s">
        <v>228</v>
      </c>
      <c r="C381" s="51" t="s">
        <v>229</v>
      </c>
      <c r="D381" s="56">
        <v>0</v>
      </c>
      <c r="E381" s="56">
        <v>0</v>
      </c>
      <c r="F381" s="56">
        <v>0</v>
      </c>
      <c r="G381" s="56">
        <v>0</v>
      </c>
      <c r="H381" s="56">
        <v>0</v>
      </c>
      <c r="I381" s="56">
        <f t="shared" si="56"/>
        <v>0</v>
      </c>
      <c r="J381" s="56">
        <f t="shared" si="57"/>
        <v>0</v>
      </c>
      <c r="K381" s="57" t="str">
        <f t="shared" si="58"/>
        <v>NA</v>
      </c>
      <c r="L381" s="57" t="str">
        <f t="shared" si="59"/>
        <v>NA</v>
      </c>
      <c r="M381" s="57" t="str">
        <f t="shared" si="60"/>
        <v>NA</v>
      </c>
      <c r="R381" s="53"/>
      <c r="S381" s="53"/>
      <c r="T381" s="53"/>
      <c r="U381" s="53"/>
      <c r="V381" s="53"/>
    </row>
    <row r="382" spans="1:22" s="51" customFormat="1" x14ac:dyDescent="0.2">
      <c r="B382" s="51" t="s">
        <v>232</v>
      </c>
      <c r="C382" s="51" t="s">
        <v>233</v>
      </c>
      <c r="D382" s="56">
        <v>64125</v>
      </c>
      <c r="E382" s="56">
        <v>61172</v>
      </c>
      <c r="F382" s="56">
        <v>5935</v>
      </c>
      <c r="G382" s="56">
        <v>16595</v>
      </c>
      <c r="H382" s="56">
        <v>0</v>
      </c>
      <c r="I382" s="56">
        <f t="shared" si="56"/>
        <v>16595</v>
      </c>
      <c r="J382" s="56">
        <f t="shared" si="57"/>
        <v>44577</v>
      </c>
      <c r="K382" s="57">
        <f t="shared" si="58"/>
        <v>0.72871575230497609</v>
      </c>
      <c r="L382" s="57">
        <f t="shared" si="59"/>
        <v>-0.9029784868894265</v>
      </c>
      <c r="M382" s="57">
        <f t="shared" si="60"/>
        <v>-0.53494128966567345</v>
      </c>
      <c r="R382" s="53"/>
      <c r="S382" s="53"/>
      <c r="T382" s="53"/>
      <c r="U382" s="53"/>
      <c r="V382" s="53"/>
    </row>
    <row r="383" spans="1:22" s="51" customFormat="1" x14ac:dyDescent="0.2">
      <c r="B383" s="51" t="s">
        <v>234</v>
      </c>
      <c r="C383" s="51" t="s">
        <v>235</v>
      </c>
      <c r="D383" s="56">
        <v>0</v>
      </c>
      <c r="E383" s="56">
        <v>0</v>
      </c>
      <c r="F383" s="56">
        <v>1410.25</v>
      </c>
      <c r="G383" s="56">
        <v>2236.9899999999998</v>
      </c>
      <c r="H383" s="56">
        <v>0</v>
      </c>
      <c r="I383" s="56">
        <f t="shared" si="56"/>
        <v>2236.9899999999998</v>
      </c>
      <c r="J383" s="56">
        <f t="shared" si="57"/>
        <v>-2236.9899999999998</v>
      </c>
      <c r="K383" s="57" t="str">
        <f t="shared" si="58"/>
        <v>NA</v>
      </c>
      <c r="L383" s="57" t="str">
        <f t="shared" si="59"/>
        <v>NA</v>
      </c>
      <c r="M383" s="57" t="str">
        <f t="shared" si="60"/>
        <v>NA</v>
      </c>
      <c r="R383" s="53"/>
      <c r="S383" s="53"/>
      <c r="T383" s="53"/>
      <c r="U383" s="53"/>
      <c r="V383" s="53"/>
    </row>
    <row r="384" spans="1:22" s="51" customFormat="1" x14ac:dyDescent="0.2">
      <c r="B384" s="51" t="s">
        <v>236</v>
      </c>
      <c r="C384" s="51" t="s">
        <v>237</v>
      </c>
      <c r="D384" s="56">
        <v>55227.96</v>
      </c>
      <c r="E384" s="56">
        <v>48094.38</v>
      </c>
      <c r="F384" s="56">
        <v>19913.760000000002</v>
      </c>
      <c r="G384" s="56">
        <v>48559.869999999995</v>
      </c>
      <c r="H384" s="56">
        <v>0</v>
      </c>
      <c r="I384" s="56">
        <f t="shared" si="56"/>
        <v>48559.869999999995</v>
      </c>
      <c r="J384" s="56">
        <f t="shared" si="57"/>
        <v>-465.48999999999796</v>
      </c>
      <c r="K384" s="57">
        <f t="shared" si="58"/>
        <v>-9.6786776334365464E-3</v>
      </c>
      <c r="L384" s="57">
        <f t="shared" si="59"/>
        <v>-0.58594413733995521</v>
      </c>
      <c r="M384" s="57">
        <f t="shared" si="60"/>
        <v>0.7308777330858911</v>
      </c>
      <c r="R384" s="53"/>
      <c r="S384" s="53"/>
      <c r="T384" s="53"/>
      <c r="U384" s="53"/>
      <c r="V384" s="53"/>
    </row>
    <row r="385" spans="1:22" s="51" customFormat="1" x14ac:dyDescent="0.2">
      <c r="B385" s="51" t="s">
        <v>250</v>
      </c>
      <c r="C385" s="51" t="s">
        <v>251</v>
      </c>
      <c r="D385" s="56">
        <v>7325.0300000000007</v>
      </c>
      <c r="E385" s="56">
        <v>49058.84</v>
      </c>
      <c r="F385" s="56">
        <v>1184.25</v>
      </c>
      <c r="G385" s="56">
        <v>16293.650000000001</v>
      </c>
      <c r="H385" s="56">
        <v>0</v>
      </c>
      <c r="I385" s="56">
        <f t="shared" si="56"/>
        <v>16293.650000000001</v>
      </c>
      <c r="J385" s="56">
        <f t="shared" si="57"/>
        <v>32765.189999999995</v>
      </c>
      <c r="K385" s="57">
        <f t="shared" si="58"/>
        <v>0.6678753513128316</v>
      </c>
      <c r="L385" s="57">
        <f t="shared" si="59"/>
        <v>-0.9758606196151397</v>
      </c>
      <c r="M385" s="57">
        <f t="shared" si="60"/>
        <v>-0.43064345939342563</v>
      </c>
      <c r="R385" s="53"/>
      <c r="S385" s="53"/>
      <c r="T385" s="53"/>
      <c r="U385" s="53"/>
      <c r="V385" s="53"/>
    </row>
    <row r="386" spans="1:22" s="51" customFormat="1" x14ac:dyDescent="0.2">
      <c r="B386" s="51" t="s">
        <v>252</v>
      </c>
      <c r="C386" s="51" t="s">
        <v>253</v>
      </c>
      <c r="D386" s="56">
        <v>26298445</v>
      </c>
      <c r="E386" s="56">
        <v>2926862</v>
      </c>
      <c r="F386" s="56">
        <v>0</v>
      </c>
      <c r="G386" s="56">
        <v>0</v>
      </c>
      <c r="H386" s="56">
        <v>4282.25</v>
      </c>
      <c r="I386" s="56">
        <f t="shared" si="56"/>
        <v>4282.25</v>
      </c>
      <c r="J386" s="56">
        <f t="shared" si="57"/>
        <v>2922579.75</v>
      </c>
      <c r="K386" s="57">
        <f t="shared" si="58"/>
        <v>0.99853691427884195</v>
      </c>
      <c r="L386" s="57">
        <f t="shared" si="59"/>
        <v>-1</v>
      </c>
      <c r="M386" s="57">
        <f t="shared" si="60"/>
        <v>-1</v>
      </c>
      <c r="R386" s="53"/>
      <c r="S386" s="53"/>
      <c r="T386" s="53"/>
      <c r="U386" s="53"/>
      <c r="V386" s="53"/>
    </row>
    <row r="387" spans="1:22" s="51" customFormat="1" x14ac:dyDescent="0.2">
      <c r="B387" s="51" t="s">
        <v>338</v>
      </c>
      <c r="C387" s="51" t="s">
        <v>339</v>
      </c>
      <c r="D387" s="56">
        <v>0</v>
      </c>
      <c r="E387" s="56">
        <v>0</v>
      </c>
      <c r="F387" s="56">
        <v>0</v>
      </c>
      <c r="G387" s="56">
        <v>0</v>
      </c>
      <c r="H387" s="56">
        <v>0</v>
      </c>
      <c r="I387" s="56">
        <f t="shared" si="56"/>
        <v>0</v>
      </c>
      <c r="J387" s="56">
        <f t="shared" si="57"/>
        <v>0</v>
      </c>
      <c r="K387" s="57" t="str">
        <f t="shared" si="58"/>
        <v>NA</v>
      </c>
      <c r="L387" s="57" t="str">
        <f t="shared" si="59"/>
        <v>NA</v>
      </c>
      <c r="M387" s="57" t="str">
        <f t="shared" si="60"/>
        <v>NA</v>
      </c>
      <c r="R387" s="53"/>
      <c r="S387" s="53"/>
      <c r="T387" s="53"/>
      <c r="U387" s="53"/>
      <c r="V387" s="53"/>
    </row>
    <row r="388" spans="1:22" s="51" customFormat="1" x14ac:dyDescent="0.2">
      <c r="B388" s="51" t="s">
        <v>266</v>
      </c>
      <c r="C388" s="51" t="s">
        <v>267</v>
      </c>
      <c r="D388" s="56">
        <v>8335</v>
      </c>
      <c r="E388" s="56">
        <v>13350</v>
      </c>
      <c r="F388" s="56">
        <v>0</v>
      </c>
      <c r="G388" s="56">
        <v>350.9</v>
      </c>
      <c r="H388" s="56">
        <v>0</v>
      </c>
      <c r="I388" s="56">
        <f t="shared" si="36"/>
        <v>350.9</v>
      </c>
      <c r="J388" s="56">
        <f t="shared" si="37"/>
        <v>12999.1</v>
      </c>
      <c r="K388" s="57">
        <f t="shared" si="38"/>
        <v>0.97371535580524349</v>
      </c>
      <c r="L388" s="57">
        <f t="shared" si="39"/>
        <v>-1</v>
      </c>
      <c r="M388" s="57">
        <f t="shared" si="40"/>
        <v>-0.95494060995184593</v>
      </c>
      <c r="R388" s="53"/>
      <c r="S388" s="53"/>
      <c r="T388" s="53"/>
      <c r="U388" s="53"/>
      <c r="V388" s="53"/>
    </row>
    <row r="389" spans="1:22" s="51" customFormat="1" x14ac:dyDescent="0.2">
      <c r="B389" s="51" t="s">
        <v>268</v>
      </c>
      <c r="C389" s="51" t="s">
        <v>269</v>
      </c>
      <c r="D389" s="56">
        <v>118200</v>
      </c>
      <c r="E389" s="56">
        <v>122400</v>
      </c>
      <c r="F389" s="56">
        <v>90300</v>
      </c>
      <c r="G389" s="56">
        <v>90300</v>
      </c>
      <c r="H389" s="56">
        <v>0</v>
      </c>
      <c r="I389" s="56">
        <f t="shared" si="36"/>
        <v>90300</v>
      </c>
      <c r="J389" s="56">
        <f t="shared" si="37"/>
        <v>32100</v>
      </c>
      <c r="K389" s="57">
        <f t="shared" si="38"/>
        <v>0.26225490196078433</v>
      </c>
      <c r="L389" s="57">
        <f t="shared" si="39"/>
        <v>-0.26225490196078433</v>
      </c>
      <c r="M389" s="57">
        <f t="shared" si="40"/>
        <v>0.26470588235294118</v>
      </c>
      <c r="R389" s="53"/>
      <c r="S389" s="53"/>
      <c r="T389" s="53"/>
      <c r="U389" s="53"/>
      <c r="V389" s="53"/>
    </row>
    <row r="390" spans="1:22" s="51" customFormat="1" x14ac:dyDescent="0.2">
      <c r="B390" s="51" t="s">
        <v>274</v>
      </c>
      <c r="C390" s="51" t="s">
        <v>275</v>
      </c>
      <c r="D390" s="56">
        <v>42500</v>
      </c>
      <c r="E390" s="56">
        <v>47500</v>
      </c>
      <c r="F390" s="56">
        <v>150</v>
      </c>
      <c r="G390" s="56">
        <v>1626.84</v>
      </c>
      <c r="H390" s="56">
        <v>0</v>
      </c>
      <c r="I390" s="56">
        <f t="shared" si="36"/>
        <v>1626.84</v>
      </c>
      <c r="J390" s="56">
        <f t="shared" si="37"/>
        <v>45873.16</v>
      </c>
      <c r="K390" s="57">
        <f t="shared" si="38"/>
        <v>0.96575073684210533</v>
      </c>
      <c r="L390" s="57">
        <f t="shared" si="39"/>
        <v>-0.99684210526315786</v>
      </c>
      <c r="M390" s="57">
        <f t="shared" si="40"/>
        <v>-0.94128697744360901</v>
      </c>
      <c r="R390" s="53"/>
      <c r="S390" s="53"/>
      <c r="T390" s="53"/>
      <c r="U390" s="53"/>
      <c r="V390" s="53"/>
    </row>
    <row r="391" spans="1:22" s="51" customFormat="1" x14ac:dyDescent="0.2">
      <c r="B391" s="51" t="s">
        <v>282</v>
      </c>
      <c r="C391" s="51" t="s">
        <v>283</v>
      </c>
      <c r="D391" s="56">
        <v>209500</v>
      </c>
      <c r="E391" s="56">
        <v>185000</v>
      </c>
      <c r="F391" s="56">
        <v>0</v>
      </c>
      <c r="G391" s="56">
        <v>156.82</v>
      </c>
      <c r="H391" s="56">
        <v>1170.74</v>
      </c>
      <c r="I391" s="56">
        <f t="shared" si="36"/>
        <v>1327.56</v>
      </c>
      <c r="J391" s="56">
        <f t="shared" si="37"/>
        <v>183672.44</v>
      </c>
      <c r="K391" s="57">
        <f t="shared" si="38"/>
        <v>0.99282400000000004</v>
      </c>
      <c r="L391" s="57">
        <f t="shared" si="39"/>
        <v>-1</v>
      </c>
      <c r="M391" s="57">
        <f t="shared" si="40"/>
        <v>-0.99854684169884167</v>
      </c>
      <c r="R391" s="53"/>
      <c r="S391" s="53"/>
      <c r="T391" s="53"/>
      <c r="U391" s="53"/>
      <c r="V391" s="53"/>
    </row>
    <row r="392" spans="1:22" s="51" customFormat="1" x14ac:dyDescent="0.2">
      <c r="B392" s="51" t="s">
        <v>286</v>
      </c>
      <c r="C392" s="51" t="s">
        <v>287</v>
      </c>
      <c r="D392" s="56">
        <v>0</v>
      </c>
      <c r="E392" s="56">
        <v>27100</v>
      </c>
      <c r="F392" s="56">
        <v>0</v>
      </c>
      <c r="G392" s="56">
        <v>0</v>
      </c>
      <c r="H392" s="56">
        <v>0</v>
      </c>
      <c r="I392" s="56">
        <f t="shared" si="36"/>
        <v>0</v>
      </c>
      <c r="J392" s="56">
        <f t="shared" si="37"/>
        <v>27100</v>
      </c>
      <c r="K392" s="57">
        <f t="shared" si="38"/>
        <v>1</v>
      </c>
      <c r="L392" s="57">
        <f t="shared" si="39"/>
        <v>-1</v>
      </c>
      <c r="M392" s="57">
        <f t="shared" si="40"/>
        <v>-1</v>
      </c>
      <c r="R392" s="53"/>
      <c r="S392" s="53"/>
      <c r="T392" s="53"/>
      <c r="U392" s="53"/>
      <c r="V392" s="53"/>
    </row>
    <row r="393" spans="1:22" s="51" customFormat="1" x14ac:dyDescent="0.2">
      <c r="B393" s="51" t="s">
        <v>290</v>
      </c>
      <c r="C393" s="51" t="s">
        <v>291</v>
      </c>
      <c r="D393" s="56">
        <v>95000</v>
      </c>
      <c r="E393" s="56">
        <v>79797.649999999994</v>
      </c>
      <c r="F393" s="56">
        <v>0</v>
      </c>
      <c r="G393" s="56">
        <v>208.3</v>
      </c>
      <c r="H393" s="56">
        <v>1298.02</v>
      </c>
      <c r="I393" s="56">
        <f t="shared" si="36"/>
        <v>1506.32</v>
      </c>
      <c r="J393" s="56">
        <f t="shared" si="37"/>
        <v>78291.329999999987</v>
      </c>
      <c r="K393" s="57">
        <f t="shared" si="38"/>
        <v>0.98112325362964936</v>
      </c>
      <c r="L393" s="57">
        <f t="shared" si="39"/>
        <v>-1</v>
      </c>
      <c r="M393" s="57">
        <f t="shared" si="40"/>
        <v>-0.99552510989627241</v>
      </c>
      <c r="R393" s="53"/>
      <c r="S393" s="53"/>
      <c r="T393" s="53"/>
      <c r="U393" s="53"/>
      <c r="V393" s="53"/>
    </row>
    <row r="394" spans="1:22" s="51" customFormat="1" x14ac:dyDescent="0.2">
      <c r="B394" s="51" t="s">
        <v>294</v>
      </c>
      <c r="C394" s="51" t="s">
        <v>295</v>
      </c>
      <c r="D394" s="56">
        <v>50000</v>
      </c>
      <c r="E394" s="56">
        <v>169470</v>
      </c>
      <c r="F394" s="56">
        <v>0</v>
      </c>
      <c r="G394" s="56">
        <v>61758.400000000001</v>
      </c>
      <c r="H394" s="56">
        <v>0</v>
      </c>
      <c r="I394" s="56">
        <f t="shared" si="36"/>
        <v>61758.400000000001</v>
      </c>
      <c r="J394" s="56">
        <f t="shared" si="37"/>
        <v>107711.6</v>
      </c>
      <c r="K394" s="57">
        <f t="shared" si="38"/>
        <v>0.63557915855313629</v>
      </c>
      <c r="L394" s="57">
        <f t="shared" si="39"/>
        <v>-1</v>
      </c>
      <c r="M394" s="57">
        <f t="shared" si="40"/>
        <v>-0.3752785575196621</v>
      </c>
      <c r="R394" s="53"/>
      <c r="S394" s="53"/>
      <c r="T394" s="53"/>
      <c r="U394" s="53"/>
      <c r="V394" s="53"/>
    </row>
    <row r="395" spans="1:22" s="51" customFormat="1" x14ac:dyDescent="0.2">
      <c r="B395" s="51" t="s">
        <v>308</v>
      </c>
      <c r="C395" s="51" t="s">
        <v>309</v>
      </c>
      <c r="D395" s="56">
        <v>25375.87</v>
      </c>
      <c r="E395" s="56">
        <v>25375.87</v>
      </c>
      <c r="F395" s="56">
        <v>0</v>
      </c>
      <c r="G395" s="56">
        <v>0</v>
      </c>
      <c r="H395" s="56">
        <v>0</v>
      </c>
      <c r="I395" s="56">
        <f t="shared" si="36"/>
        <v>0</v>
      </c>
      <c r="J395" s="56">
        <f t="shared" si="37"/>
        <v>25375.87</v>
      </c>
      <c r="K395" s="57">
        <f t="shared" si="38"/>
        <v>1</v>
      </c>
      <c r="L395" s="57">
        <f t="shared" si="39"/>
        <v>-1</v>
      </c>
      <c r="M395" s="57">
        <f t="shared" si="40"/>
        <v>-1</v>
      </c>
      <c r="R395" s="53"/>
      <c r="S395" s="53"/>
      <c r="T395" s="53"/>
      <c r="U395" s="53"/>
      <c r="V395" s="53"/>
    </row>
    <row r="396" spans="1:22" s="51" customFormat="1" x14ac:dyDescent="0.2">
      <c r="B396" s="51" t="s">
        <v>310</v>
      </c>
      <c r="C396" s="51" t="s">
        <v>311</v>
      </c>
      <c r="D396" s="56">
        <v>11566415</v>
      </c>
      <c r="E396" s="56">
        <v>-81.39</v>
      </c>
      <c r="F396" s="56">
        <v>0</v>
      </c>
      <c r="G396" s="56">
        <v>0</v>
      </c>
      <c r="H396" s="56">
        <v>0</v>
      </c>
      <c r="I396" s="56">
        <f t="shared" si="36"/>
        <v>0</v>
      </c>
      <c r="J396" s="56">
        <f t="shared" si="37"/>
        <v>-81.39</v>
      </c>
      <c r="K396" s="57">
        <f t="shared" si="38"/>
        <v>1</v>
      </c>
      <c r="L396" s="57">
        <f t="shared" si="39"/>
        <v>-1</v>
      </c>
      <c r="M396" s="57">
        <f t="shared" si="40"/>
        <v>-1</v>
      </c>
      <c r="R396" s="53"/>
      <c r="S396" s="53"/>
      <c r="T396" s="53"/>
      <c r="U396" s="53"/>
      <c r="V396" s="53"/>
    </row>
    <row r="397" spans="1:22" s="51" customFormat="1" x14ac:dyDescent="0.2">
      <c r="B397" s="51" t="s">
        <v>312</v>
      </c>
      <c r="C397" s="51" t="s">
        <v>313</v>
      </c>
      <c r="D397" s="56">
        <v>2500</v>
      </c>
      <c r="E397" s="56">
        <v>34490</v>
      </c>
      <c r="F397" s="56">
        <v>0</v>
      </c>
      <c r="G397" s="56">
        <v>0</v>
      </c>
      <c r="H397" s="56">
        <v>0</v>
      </c>
      <c r="I397" s="56">
        <f t="shared" si="36"/>
        <v>0</v>
      </c>
      <c r="J397" s="56">
        <f t="shared" si="37"/>
        <v>34490</v>
      </c>
      <c r="K397" s="57">
        <f t="shared" si="38"/>
        <v>1</v>
      </c>
      <c r="L397" s="57">
        <f t="shared" si="39"/>
        <v>-1</v>
      </c>
      <c r="M397" s="57">
        <f t="shared" si="40"/>
        <v>-1</v>
      </c>
      <c r="R397" s="53"/>
      <c r="S397" s="53"/>
      <c r="T397" s="53"/>
      <c r="U397" s="53"/>
      <c r="V397" s="53"/>
    </row>
    <row r="398" spans="1:22" s="51" customFormat="1" x14ac:dyDescent="0.2">
      <c r="A398" s="63" t="s">
        <v>495</v>
      </c>
      <c r="B398" s="63"/>
      <c r="C398" s="63"/>
      <c r="D398" s="64">
        <v>81059163.540000007</v>
      </c>
      <c r="E398" s="64">
        <v>5510710.5800000001</v>
      </c>
      <c r="F398" s="64">
        <v>222362.48</v>
      </c>
      <c r="G398" s="64">
        <v>816066.05</v>
      </c>
      <c r="H398" s="64">
        <v>6751.01</v>
      </c>
      <c r="I398" s="64">
        <f t="shared" si="36"/>
        <v>822817.06</v>
      </c>
      <c r="J398" s="64">
        <f t="shared" si="37"/>
        <v>4687893.5199999996</v>
      </c>
      <c r="K398" s="65">
        <f t="shared" si="38"/>
        <v>0.85068766576378607</v>
      </c>
      <c r="L398" s="65">
        <f t="shared" si="39"/>
        <v>-0.9596490367672329</v>
      </c>
      <c r="M398" s="65">
        <f t="shared" si="40"/>
        <v>-0.74613611963113258</v>
      </c>
      <c r="R398" s="53"/>
      <c r="S398" s="53"/>
      <c r="T398" s="53"/>
      <c r="U398" s="53"/>
      <c r="V398" s="53"/>
    </row>
    <row r="399" spans="1:22" s="51" customFormat="1" x14ac:dyDescent="0.2">
      <c r="A399" s="51" t="s">
        <v>496</v>
      </c>
      <c r="B399" s="51" t="s">
        <v>202</v>
      </c>
      <c r="C399" s="51" t="s">
        <v>203</v>
      </c>
      <c r="D399" s="56">
        <v>0</v>
      </c>
      <c r="E399" s="56">
        <v>0</v>
      </c>
      <c r="F399" s="56">
        <v>0</v>
      </c>
      <c r="G399" s="56">
        <v>0</v>
      </c>
      <c r="H399" s="56">
        <v>0</v>
      </c>
      <c r="I399" s="56">
        <f t="shared" si="36"/>
        <v>0</v>
      </c>
      <c r="J399" s="56">
        <f t="shared" si="37"/>
        <v>0</v>
      </c>
      <c r="K399" s="57" t="str">
        <f t="shared" si="38"/>
        <v>NA</v>
      </c>
      <c r="L399" s="57" t="str">
        <f t="shared" si="39"/>
        <v>NA</v>
      </c>
      <c r="M399" s="57" t="str">
        <f t="shared" si="40"/>
        <v>NA</v>
      </c>
      <c r="R399" s="53"/>
      <c r="S399" s="53"/>
      <c r="T399" s="53"/>
      <c r="U399" s="53"/>
      <c r="V399" s="53"/>
    </row>
    <row r="400" spans="1:22" s="51" customFormat="1" x14ac:dyDescent="0.2">
      <c r="B400" s="51" t="s">
        <v>210</v>
      </c>
      <c r="C400" s="51" t="s">
        <v>211</v>
      </c>
      <c r="D400" s="56">
        <v>0</v>
      </c>
      <c r="E400" s="56">
        <v>0</v>
      </c>
      <c r="F400" s="56">
        <v>0</v>
      </c>
      <c r="G400" s="56">
        <v>0</v>
      </c>
      <c r="H400" s="56">
        <v>0</v>
      </c>
      <c r="I400" s="56">
        <f t="shared" si="36"/>
        <v>0</v>
      </c>
      <c r="J400" s="56">
        <f t="shared" si="37"/>
        <v>0</v>
      </c>
      <c r="K400" s="57" t="str">
        <f t="shared" si="38"/>
        <v>NA</v>
      </c>
      <c r="L400" s="57" t="str">
        <f t="shared" si="39"/>
        <v>NA</v>
      </c>
      <c r="M400" s="57" t="str">
        <f t="shared" si="40"/>
        <v>NA</v>
      </c>
      <c r="R400" s="53"/>
      <c r="S400" s="53"/>
      <c r="T400" s="53"/>
      <c r="U400" s="53"/>
      <c r="V400" s="53"/>
    </row>
    <row r="401" spans="2:22" s="51" customFormat="1" x14ac:dyDescent="0.2">
      <c r="B401" s="51" t="s">
        <v>326</v>
      </c>
      <c r="C401" s="51" t="s">
        <v>327</v>
      </c>
      <c r="D401" s="56">
        <v>0</v>
      </c>
      <c r="E401" s="56">
        <v>0</v>
      </c>
      <c r="F401" s="56">
        <v>0</v>
      </c>
      <c r="G401" s="56">
        <v>0</v>
      </c>
      <c r="H401" s="56">
        <v>0</v>
      </c>
      <c r="I401" s="56">
        <f t="shared" si="36"/>
        <v>0</v>
      </c>
      <c r="J401" s="56">
        <f t="shared" si="37"/>
        <v>0</v>
      </c>
      <c r="K401" s="57" t="str">
        <f t="shared" si="38"/>
        <v>NA</v>
      </c>
      <c r="L401" s="57" t="str">
        <f t="shared" si="39"/>
        <v>NA</v>
      </c>
      <c r="M401" s="57" t="str">
        <f t="shared" si="40"/>
        <v>NA</v>
      </c>
      <c r="R401" s="53"/>
      <c r="S401" s="53"/>
      <c r="T401" s="53"/>
      <c r="U401" s="53"/>
      <c r="V401" s="53"/>
    </row>
    <row r="402" spans="2:22" s="51" customFormat="1" x14ac:dyDescent="0.2">
      <c r="B402" s="51" t="s">
        <v>328</v>
      </c>
      <c r="C402" s="51" t="s">
        <v>329</v>
      </c>
      <c r="D402" s="56">
        <v>0</v>
      </c>
      <c r="E402" s="56">
        <v>0</v>
      </c>
      <c r="F402" s="56">
        <v>0</v>
      </c>
      <c r="G402" s="56">
        <v>0</v>
      </c>
      <c r="H402" s="56">
        <v>0</v>
      </c>
      <c r="I402" s="56">
        <f t="shared" si="36"/>
        <v>0</v>
      </c>
      <c r="J402" s="56">
        <f t="shared" si="37"/>
        <v>0</v>
      </c>
      <c r="K402" s="57" t="str">
        <f t="shared" si="38"/>
        <v>NA</v>
      </c>
      <c r="L402" s="57" t="str">
        <f t="shared" si="39"/>
        <v>NA</v>
      </c>
      <c r="M402" s="57" t="str">
        <f t="shared" si="40"/>
        <v>NA</v>
      </c>
      <c r="R402" s="53"/>
      <c r="S402" s="53"/>
      <c r="T402" s="53"/>
      <c r="U402" s="53"/>
      <c r="V402" s="53"/>
    </row>
    <row r="403" spans="2:22" s="51" customFormat="1" x14ac:dyDescent="0.2">
      <c r="B403" s="51" t="s">
        <v>330</v>
      </c>
      <c r="C403" s="51" t="s">
        <v>331</v>
      </c>
      <c r="D403" s="56">
        <v>0</v>
      </c>
      <c r="E403" s="56">
        <v>0</v>
      </c>
      <c r="F403" s="56">
        <v>0</v>
      </c>
      <c r="G403" s="56">
        <v>0</v>
      </c>
      <c r="H403" s="56">
        <v>0</v>
      </c>
      <c r="I403" s="56">
        <f t="shared" si="36"/>
        <v>0</v>
      </c>
      <c r="J403" s="56">
        <f t="shared" si="37"/>
        <v>0</v>
      </c>
      <c r="K403" s="57" t="str">
        <f t="shared" si="38"/>
        <v>NA</v>
      </c>
      <c r="L403" s="57" t="str">
        <f t="shared" si="39"/>
        <v>NA</v>
      </c>
      <c r="M403" s="57" t="str">
        <f t="shared" si="40"/>
        <v>NA</v>
      </c>
      <c r="R403" s="53"/>
      <c r="S403" s="53"/>
      <c r="T403" s="53"/>
      <c r="U403" s="53"/>
      <c r="V403" s="53"/>
    </row>
    <row r="404" spans="2:22" s="51" customFormat="1" x14ac:dyDescent="0.2">
      <c r="B404" s="51" t="s">
        <v>226</v>
      </c>
      <c r="C404" s="51" t="s">
        <v>227</v>
      </c>
      <c r="D404" s="56">
        <v>0</v>
      </c>
      <c r="E404" s="56">
        <v>160810.16</v>
      </c>
      <c r="F404" s="56">
        <v>16472.5</v>
      </c>
      <c r="G404" s="56">
        <v>186652.97999999998</v>
      </c>
      <c r="H404" s="56">
        <v>0</v>
      </c>
      <c r="I404" s="56">
        <f t="shared" si="36"/>
        <v>186652.97999999998</v>
      </c>
      <c r="J404" s="56">
        <f t="shared" si="37"/>
        <v>-25842.819999999978</v>
      </c>
      <c r="K404" s="57">
        <f t="shared" si="38"/>
        <v>-0.16070390079830763</v>
      </c>
      <c r="L404" s="57">
        <f t="shared" si="39"/>
        <v>-0.89756555182831732</v>
      </c>
      <c r="M404" s="57">
        <f t="shared" si="40"/>
        <v>0.98977811565424167</v>
      </c>
      <c r="R404" s="53"/>
      <c r="S404" s="53"/>
      <c r="T404" s="53"/>
      <c r="U404" s="53"/>
      <c r="V404" s="53"/>
    </row>
    <row r="405" spans="2:22" s="51" customFormat="1" x14ac:dyDescent="0.2">
      <c r="B405" s="51" t="s">
        <v>232</v>
      </c>
      <c r="C405" s="51" t="s">
        <v>233</v>
      </c>
      <c r="D405" s="56">
        <v>0</v>
      </c>
      <c r="E405" s="56">
        <v>0</v>
      </c>
      <c r="F405" s="56">
        <v>0</v>
      </c>
      <c r="G405" s="56">
        <v>3014.07</v>
      </c>
      <c r="H405" s="56">
        <v>0</v>
      </c>
      <c r="I405" s="56">
        <f t="shared" si="36"/>
        <v>3014.07</v>
      </c>
      <c r="J405" s="56">
        <f t="shared" si="37"/>
        <v>-3014.07</v>
      </c>
      <c r="K405" s="57" t="str">
        <f t="shared" si="38"/>
        <v>NA</v>
      </c>
      <c r="L405" s="57" t="str">
        <f t="shared" si="39"/>
        <v>NA</v>
      </c>
      <c r="M405" s="57" t="str">
        <f t="shared" si="40"/>
        <v>NA</v>
      </c>
      <c r="R405" s="53"/>
      <c r="S405" s="53"/>
      <c r="T405" s="53"/>
      <c r="U405" s="53"/>
      <c r="V405" s="53"/>
    </row>
    <row r="406" spans="2:22" s="51" customFormat="1" x14ac:dyDescent="0.2">
      <c r="B406" s="51" t="s">
        <v>234</v>
      </c>
      <c r="C406" s="51" t="s">
        <v>235</v>
      </c>
      <c r="D406" s="56">
        <v>0</v>
      </c>
      <c r="E406" s="56">
        <v>0</v>
      </c>
      <c r="F406" s="56">
        <v>33</v>
      </c>
      <c r="G406" s="56">
        <v>343.33</v>
      </c>
      <c r="H406" s="56">
        <v>0</v>
      </c>
      <c r="I406" s="56">
        <f t="shared" si="36"/>
        <v>343.33</v>
      </c>
      <c r="J406" s="56">
        <f t="shared" si="37"/>
        <v>-343.33</v>
      </c>
      <c r="K406" s="57" t="str">
        <f t="shared" si="38"/>
        <v>NA</v>
      </c>
      <c r="L406" s="57" t="str">
        <f t="shared" si="39"/>
        <v>NA</v>
      </c>
      <c r="M406" s="57" t="str">
        <f t="shared" si="40"/>
        <v>NA</v>
      </c>
      <c r="R406" s="53"/>
      <c r="S406" s="53"/>
      <c r="T406" s="53"/>
      <c r="U406" s="53"/>
      <c r="V406" s="53"/>
    </row>
    <row r="407" spans="2:22" s="51" customFormat="1" x14ac:dyDescent="0.2">
      <c r="B407" s="51" t="s">
        <v>236</v>
      </c>
      <c r="C407" s="51" t="s">
        <v>237</v>
      </c>
      <c r="D407" s="56">
        <v>0</v>
      </c>
      <c r="E407" s="56">
        <v>0</v>
      </c>
      <c r="F407" s="56">
        <v>0</v>
      </c>
      <c r="G407" s="56">
        <v>0</v>
      </c>
      <c r="H407" s="56">
        <v>0</v>
      </c>
      <c r="I407" s="56">
        <f t="shared" si="36"/>
        <v>0</v>
      </c>
      <c r="J407" s="56">
        <f t="shared" si="37"/>
        <v>0</v>
      </c>
      <c r="K407" s="57" t="str">
        <f t="shared" si="38"/>
        <v>NA</v>
      </c>
      <c r="L407" s="57" t="str">
        <f t="shared" si="39"/>
        <v>NA</v>
      </c>
      <c r="M407" s="57" t="str">
        <f t="shared" si="40"/>
        <v>NA</v>
      </c>
      <c r="R407" s="53"/>
      <c r="S407" s="53"/>
      <c r="T407" s="53"/>
      <c r="U407" s="53"/>
      <c r="V407" s="53"/>
    </row>
    <row r="408" spans="2:22" s="51" customFormat="1" x14ac:dyDescent="0.2">
      <c r="B408" s="51" t="s">
        <v>250</v>
      </c>
      <c r="C408" s="51" t="s">
        <v>251</v>
      </c>
      <c r="D408" s="56">
        <v>0</v>
      </c>
      <c r="E408" s="56">
        <v>13400.779999999999</v>
      </c>
      <c r="F408" s="56">
        <v>856.57</v>
      </c>
      <c r="G408" s="56">
        <v>9156.36</v>
      </c>
      <c r="H408" s="56">
        <v>0</v>
      </c>
      <c r="I408" s="56">
        <f t="shared" si="36"/>
        <v>9156.36</v>
      </c>
      <c r="J408" s="56">
        <f t="shared" si="37"/>
        <v>4244.4199999999983</v>
      </c>
      <c r="K408" s="57">
        <f t="shared" si="38"/>
        <v>0.31672932471094956</v>
      </c>
      <c r="L408" s="57">
        <f t="shared" si="39"/>
        <v>-0.93608058635392866</v>
      </c>
      <c r="M408" s="57">
        <f t="shared" si="40"/>
        <v>0.17132115763837219</v>
      </c>
      <c r="R408" s="53"/>
      <c r="S408" s="53"/>
      <c r="T408" s="53"/>
      <c r="U408" s="53"/>
      <c r="V408" s="53"/>
    </row>
    <row r="409" spans="2:22" s="51" customFormat="1" x14ac:dyDescent="0.2">
      <c r="B409" s="51" t="s">
        <v>252</v>
      </c>
      <c r="C409" s="51" t="s">
        <v>253</v>
      </c>
      <c r="D409" s="56">
        <v>0</v>
      </c>
      <c r="E409" s="56">
        <v>0</v>
      </c>
      <c r="F409" s="56">
        <v>0</v>
      </c>
      <c r="G409" s="56">
        <v>0</v>
      </c>
      <c r="H409" s="56">
        <v>0</v>
      </c>
      <c r="I409" s="56">
        <f t="shared" si="36"/>
        <v>0</v>
      </c>
      <c r="J409" s="56">
        <f t="shared" si="37"/>
        <v>0</v>
      </c>
      <c r="K409" s="57" t="str">
        <f t="shared" si="38"/>
        <v>NA</v>
      </c>
      <c r="L409" s="57" t="str">
        <f t="shared" si="39"/>
        <v>NA</v>
      </c>
      <c r="M409" s="57" t="str">
        <f t="shared" si="40"/>
        <v>NA</v>
      </c>
      <c r="R409" s="53"/>
      <c r="S409" s="53"/>
      <c r="T409" s="53"/>
      <c r="U409" s="53"/>
      <c r="V409" s="53"/>
    </row>
    <row r="410" spans="2:22" s="51" customFormat="1" x14ac:dyDescent="0.2">
      <c r="B410" s="51" t="s">
        <v>375</v>
      </c>
      <c r="C410" s="51" t="s">
        <v>376</v>
      </c>
      <c r="D410" s="56">
        <v>0</v>
      </c>
      <c r="E410" s="56">
        <v>0</v>
      </c>
      <c r="F410" s="56">
        <v>0</v>
      </c>
      <c r="G410" s="56">
        <v>0</v>
      </c>
      <c r="H410" s="56">
        <v>0</v>
      </c>
      <c r="I410" s="56">
        <f t="shared" si="36"/>
        <v>0</v>
      </c>
      <c r="J410" s="56">
        <f t="shared" si="37"/>
        <v>0</v>
      </c>
      <c r="K410" s="57" t="str">
        <f t="shared" si="38"/>
        <v>NA</v>
      </c>
      <c r="L410" s="57" t="str">
        <f t="shared" si="39"/>
        <v>NA</v>
      </c>
      <c r="M410" s="57" t="str">
        <f t="shared" si="40"/>
        <v>NA</v>
      </c>
      <c r="R410" s="53"/>
      <c r="S410" s="53"/>
      <c r="T410" s="53"/>
      <c r="U410" s="53"/>
      <c r="V410" s="53"/>
    </row>
    <row r="411" spans="2:22" s="51" customFormat="1" x14ac:dyDescent="0.2">
      <c r="B411" s="51" t="s">
        <v>262</v>
      </c>
      <c r="C411" s="51" t="s">
        <v>263</v>
      </c>
      <c r="D411" s="56">
        <v>0</v>
      </c>
      <c r="E411" s="56">
        <v>0</v>
      </c>
      <c r="F411" s="56">
        <v>0</v>
      </c>
      <c r="G411" s="56">
        <v>0</v>
      </c>
      <c r="H411" s="56">
        <v>0</v>
      </c>
      <c r="I411" s="56">
        <f t="shared" si="36"/>
        <v>0</v>
      </c>
      <c r="J411" s="56">
        <f t="shared" si="37"/>
        <v>0</v>
      </c>
      <c r="K411" s="57" t="str">
        <f t="shared" si="38"/>
        <v>NA</v>
      </c>
      <c r="L411" s="57" t="str">
        <f t="shared" si="39"/>
        <v>NA</v>
      </c>
      <c r="M411" s="57" t="str">
        <f t="shared" si="40"/>
        <v>NA</v>
      </c>
      <c r="R411" s="53"/>
      <c r="S411" s="53"/>
      <c r="T411" s="53"/>
      <c r="U411" s="53"/>
      <c r="V411" s="53"/>
    </row>
    <row r="412" spans="2:22" s="51" customFormat="1" x14ac:dyDescent="0.2">
      <c r="B412" s="51" t="s">
        <v>266</v>
      </c>
      <c r="C412" s="51" t="s">
        <v>267</v>
      </c>
      <c r="D412" s="56">
        <v>0</v>
      </c>
      <c r="E412" s="56">
        <v>0</v>
      </c>
      <c r="F412" s="56">
        <v>0</v>
      </c>
      <c r="G412" s="56">
        <v>0</v>
      </c>
      <c r="H412" s="56">
        <v>0</v>
      </c>
      <c r="I412" s="56">
        <f t="shared" si="36"/>
        <v>0</v>
      </c>
      <c r="J412" s="56">
        <f t="shared" si="37"/>
        <v>0</v>
      </c>
      <c r="K412" s="57" t="str">
        <f t="shared" si="38"/>
        <v>NA</v>
      </c>
      <c r="L412" s="57" t="str">
        <f t="shared" si="39"/>
        <v>NA</v>
      </c>
      <c r="M412" s="57" t="str">
        <f t="shared" si="40"/>
        <v>NA</v>
      </c>
      <c r="R412" s="53"/>
      <c r="S412" s="53"/>
      <c r="T412" s="53"/>
      <c r="U412" s="53"/>
      <c r="V412" s="53"/>
    </row>
    <row r="413" spans="2:22" s="51" customFormat="1" x14ac:dyDescent="0.2">
      <c r="B413" s="51" t="s">
        <v>274</v>
      </c>
      <c r="C413" s="51" t="s">
        <v>275</v>
      </c>
      <c r="D413" s="56">
        <v>0</v>
      </c>
      <c r="E413" s="56">
        <v>10000</v>
      </c>
      <c r="F413" s="56">
        <v>0</v>
      </c>
      <c r="G413" s="56">
        <v>0</v>
      </c>
      <c r="H413" s="56">
        <v>0</v>
      </c>
      <c r="I413" s="56">
        <f t="shared" si="36"/>
        <v>0</v>
      </c>
      <c r="J413" s="56">
        <f t="shared" si="37"/>
        <v>10000</v>
      </c>
      <c r="K413" s="57">
        <f t="shared" si="38"/>
        <v>1</v>
      </c>
      <c r="L413" s="57">
        <f t="shared" si="39"/>
        <v>-1</v>
      </c>
      <c r="M413" s="57">
        <f t="shared" si="40"/>
        <v>-1</v>
      </c>
      <c r="R413" s="53"/>
      <c r="S413" s="53"/>
      <c r="T413" s="53"/>
      <c r="U413" s="53"/>
      <c r="V413" s="53"/>
    </row>
    <row r="414" spans="2:22" s="51" customFormat="1" x14ac:dyDescent="0.2">
      <c r="B414" s="51" t="s">
        <v>280</v>
      </c>
      <c r="C414" s="51" t="s">
        <v>281</v>
      </c>
      <c r="D414" s="56">
        <v>0</v>
      </c>
      <c r="E414" s="56">
        <v>0</v>
      </c>
      <c r="F414" s="56">
        <v>0</v>
      </c>
      <c r="G414" s="56">
        <v>0</v>
      </c>
      <c r="H414" s="56">
        <v>45</v>
      </c>
      <c r="I414" s="56">
        <f t="shared" si="36"/>
        <v>45</v>
      </c>
      <c r="J414" s="56">
        <f t="shared" si="37"/>
        <v>-45</v>
      </c>
      <c r="K414" s="57" t="str">
        <f t="shared" si="38"/>
        <v>NA</v>
      </c>
      <c r="L414" s="57" t="str">
        <f t="shared" si="39"/>
        <v>NA</v>
      </c>
      <c r="M414" s="57" t="str">
        <f t="shared" si="40"/>
        <v>NA</v>
      </c>
      <c r="R414" s="53"/>
      <c r="S414" s="53"/>
      <c r="T414" s="53"/>
      <c r="U414" s="53"/>
      <c r="V414" s="53"/>
    </row>
    <row r="415" spans="2:22" s="51" customFormat="1" x14ac:dyDescent="0.2">
      <c r="B415" s="51" t="s">
        <v>282</v>
      </c>
      <c r="C415" s="51" t="s">
        <v>283</v>
      </c>
      <c r="D415" s="56">
        <v>2000</v>
      </c>
      <c r="E415" s="56">
        <v>2000</v>
      </c>
      <c r="F415" s="56">
        <v>0</v>
      </c>
      <c r="G415" s="56">
        <v>0</v>
      </c>
      <c r="H415" s="56">
        <v>0</v>
      </c>
      <c r="I415" s="56">
        <f t="shared" si="36"/>
        <v>0</v>
      </c>
      <c r="J415" s="56">
        <f t="shared" si="37"/>
        <v>2000</v>
      </c>
      <c r="K415" s="57">
        <f t="shared" si="38"/>
        <v>1</v>
      </c>
      <c r="L415" s="57">
        <f t="shared" si="39"/>
        <v>-1</v>
      </c>
      <c r="M415" s="57">
        <f t="shared" si="40"/>
        <v>-1</v>
      </c>
      <c r="R415" s="53"/>
      <c r="S415" s="53"/>
      <c r="T415" s="53"/>
      <c r="U415" s="53"/>
      <c r="V415" s="53"/>
    </row>
    <row r="416" spans="2:22" s="51" customFormat="1" x14ac:dyDescent="0.2">
      <c r="B416" s="51" t="s">
        <v>286</v>
      </c>
      <c r="C416" s="51" t="s">
        <v>287</v>
      </c>
      <c r="D416" s="56">
        <v>0</v>
      </c>
      <c r="E416" s="56">
        <v>0</v>
      </c>
      <c r="F416" s="56">
        <v>0</v>
      </c>
      <c r="G416" s="56">
        <v>0</v>
      </c>
      <c r="H416" s="56">
        <v>0</v>
      </c>
      <c r="I416" s="56">
        <f t="shared" si="36"/>
        <v>0</v>
      </c>
      <c r="J416" s="56">
        <f t="shared" si="37"/>
        <v>0</v>
      </c>
      <c r="K416" s="57" t="str">
        <f t="shared" si="38"/>
        <v>NA</v>
      </c>
      <c r="L416" s="57" t="str">
        <f t="shared" si="39"/>
        <v>NA</v>
      </c>
      <c r="M416" s="57" t="str">
        <f t="shared" si="40"/>
        <v>NA</v>
      </c>
      <c r="R416" s="53"/>
      <c r="S416" s="53"/>
      <c r="T416" s="53"/>
      <c r="U416" s="53"/>
      <c r="V416" s="53"/>
    </row>
    <row r="417" spans="1:22" s="51" customFormat="1" x14ac:dyDescent="0.2">
      <c r="B417" s="51" t="s">
        <v>288</v>
      </c>
      <c r="C417" s="51" t="s">
        <v>289</v>
      </c>
      <c r="D417" s="56">
        <v>0</v>
      </c>
      <c r="E417" s="56">
        <v>0</v>
      </c>
      <c r="F417" s="56">
        <v>0</v>
      </c>
      <c r="G417" s="56">
        <v>0</v>
      </c>
      <c r="H417" s="56">
        <v>0</v>
      </c>
      <c r="I417" s="56">
        <f t="shared" si="36"/>
        <v>0</v>
      </c>
      <c r="J417" s="56">
        <f t="shared" si="37"/>
        <v>0</v>
      </c>
      <c r="K417" s="57" t="str">
        <f t="shared" si="38"/>
        <v>NA</v>
      </c>
      <c r="L417" s="57" t="str">
        <f t="shared" si="39"/>
        <v>NA</v>
      </c>
      <c r="M417" s="57" t="str">
        <f t="shared" si="40"/>
        <v>NA</v>
      </c>
      <c r="R417" s="53"/>
      <c r="S417" s="53"/>
      <c r="T417" s="53"/>
      <c r="U417" s="53"/>
      <c r="V417" s="53"/>
    </row>
    <row r="418" spans="1:22" s="51" customFormat="1" x14ac:dyDescent="0.2">
      <c r="B418" s="51" t="s">
        <v>290</v>
      </c>
      <c r="C418" s="51" t="s">
        <v>291</v>
      </c>
      <c r="D418" s="56">
        <v>0</v>
      </c>
      <c r="E418" s="56">
        <v>77028.740000000005</v>
      </c>
      <c r="F418" s="56">
        <v>0</v>
      </c>
      <c r="G418" s="56">
        <v>0</v>
      </c>
      <c r="H418" s="56">
        <v>0</v>
      </c>
      <c r="I418" s="56">
        <f t="shared" si="36"/>
        <v>0</v>
      </c>
      <c r="J418" s="56">
        <f t="shared" si="37"/>
        <v>77028.740000000005</v>
      </c>
      <c r="K418" s="57">
        <f t="shared" si="38"/>
        <v>1</v>
      </c>
      <c r="L418" s="57">
        <f t="shared" si="39"/>
        <v>-1</v>
      </c>
      <c r="M418" s="57">
        <f t="shared" si="40"/>
        <v>-1</v>
      </c>
      <c r="R418" s="53"/>
      <c r="S418" s="53"/>
      <c r="T418" s="53"/>
      <c r="U418" s="53"/>
      <c r="V418" s="53"/>
    </row>
    <row r="419" spans="1:22" s="51" customFormat="1" x14ac:dyDescent="0.2">
      <c r="B419" s="51" t="s">
        <v>294</v>
      </c>
      <c r="C419" s="51" t="s">
        <v>295</v>
      </c>
      <c r="D419" s="56">
        <v>500</v>
      </c>
      <c r="E419" s="56">
        <v>-257720.29</v>
      </c>
      <c r="F419" s="56">
        <v>0</v>
      </c>
      <c r="G419" s="56">
        <v>0</v>
      </c>
      <c r="H419" s="56">
        <v>0</v>
      </c>
      <c r="I419" s="56">
        <f t="shared" ref="I419:I455" si="61">SUM(G419:H419)</f>
        <v>0</v>
      </c>
      <c r="J419" s="56">
        <f t="shared" ref="J419:J455" si="62">E419-I419</f>
        <v>-257720.29</v>
      </c>
      <c r="K419" s="57">
        <f t="shared" ref="K419:K455" si="63">IF(E419=0,"NA",J419/E419)</f>
        <v>1</v>
      </c>
      <c r="L419" s="57">
        <f t="shared" ref="L419:L455" si="64">IF(E419=0,"NA",(  ( F419 - (E419/$L$6)) / (E419/$L$6)))</f>
        <v>-1</v>
      </c>
      <c r="M419" s="57">
        <f t="shared" ref="M419:M455" si="65">IF(E419=0,"NA",(  ( G419 - ($M$6*(E419/12))) / ($M$6*(E419/12))))</f>
        <v>-1</v>
      </c>
      <c r="R419" s="53"/>
      <c r="S419" s="53"/>
      <c r="T419" s="53"/>
      <c r="U419" s="53"/>
      <c r="V419" s="53"/>
    </row>
    <row r="420" spans="1:22" s="51" customFormat="1" x14ac:dyDescent="0.2">
      <c r="B420" s="51" t="s">
        <v>302</v>
      </c>
      <c r="C420" s="51" t="s">
        <v>303</v>
      </c>
      <c r="D420" s="56">
        <v>2500</v>
      </c>
      <c r="E420" s="56">
        <v>2500</v>
      </c>
      <c r="F420" s="56">
        <v>0</v>
      </c>
      <c r="G420" s="56">
        <v>0</v>
      </c>
      <c r="H420" s="56">
        <v>0</v>
      </c>
      <c r="I420" s="56">
        <f t="shared" si="61"/>
        <v>0</v>
      </c>
      <c r="J420" s="56">
        <f t="shared" si="62"/>
        <v>2500</v>
      </c>
      <c r="K420" s="57">
        <f t="shared" si="63"/>
        <v>1</v>
      </c>
      <c r="L420" s="57">
        <f t="shared" si="64"/>
        <v>-1</v>
      </c>
      <c r="M420" s="57">
        <f t="shared" si="65"/>
        <v>-1</v>
      </c>
      <c r="R420" s="53"/>
      <c r="S420" s="53"/>
      <c r="T420" s="53"/>
      <c r="U420" s="53"/>
      <c r="V420" s="53"/>
    </row>
    <row r="421" spans="1:22" s="51" customFormat="1" x14ac:dyDescent="0.2">
      <c r="B421" s="51" t="s">
        <v>306</v>
      </c>
      <c r="C421" s="51" t="s">
        <v>307</v>
      </c>
      <c r="D421" s="56">
        <v>0</v>
      </c>
      <c r="E421" s="56">
        <v>0</v>
      </c>
      <c r="F421" s="56">
        <v>0</v>
      </c>
      <c r="G421" s="56">
        <v>0</v>
      </c>
      <c r="H421" s="56">
        <v>0</v>
      </c>
      <c r="I421" s="56">
        <f t="shared" si="61"/>
        <v>0</v>
      </c>
      <c r="J421" s="56">
        <f t="shared" si="62"/>
        <v>0</v>
      </c>
      <c r="K421" s="57" t="str">
        <f t="shared" si="63"/>
        <v>NA</v>
      </c>
      <c r="L421" s="57" t="str">
        <f t="shared" si="64"/>
        <v>NA</v>
      </c>
      <c r="M421" s="57" t="str">
        <f t="shared" si="65"/>
        <v>NA</v>
      </c>
      <c r="R421" s="53"/>
      <c r="S421" s="53"/>
      <c r="T421" s="53"/>
      <c r="U421" s="53"/>
      <c r="V421" s="53"/>
    </row>
    <row r="422" spans="1:22" s="51" customFormat="1" x14ac:dyDescent="0.2">
      <c r="B422" s="51" t="s">
        <v>312</v>
      </c>
      <c r="C422" s="51" t="s">
        <v>313</v>
      </c>
      <c r="D422" s="56">
        <v>1500</v>
      </c>
      <c r="E422" s="56">
        <v>1500</v>
      </c>
      <c r="F422" s="56">
        <v>0</v>
      </c>
      <c r="G422" s="56">
        <v>0</v>
      </c>
      <c r="H422" s="56">
        <v>0</v>
      </c>
      <c r="I422" s="56">
        <f t="shared" si="61"/>
        <v>0</v>
      </c>
      <c r="J422" s="56">
        <f t="shared" si="62"/>
        <v>1500</v>
      </c>
      <c r="K422" s="57">
        <f t="shared" si="63"/>
        <v>1</v>
      </c>
      <c r="L422" s="57">
        <f t="shared" si="64"/>
        <v>-1</v>
      </c>
      <c r="M422" s="57">
        <f t="shared" si="65"/>
        <v>-1</v>
      </c>
      <c r="R422" s="53"/>
      <c r="S422" s="53"/>
      <c r="T422" s="53"/>
      <c r="U422" s="53"/>
      <c r="V422" s="53"/>
    </row>
    <row r="423" spans="1:22" s="51" customFormat="1" x14ac:dyDescent="0.2">
      <c r="B423" s="51" t="s">
        <v>314</v>
      </c>
      <c r="C423" s="51" t="s">
        <v>315</v>
      </c>
      <c r="D423" s="56">
        <v>0</v>
      </c>
      <c r="E423" s="56">
        <v>0</v>
      </c>
      <c r="F423" s="56">
        <v>0</v>
      </c>
      <c r="G423" s="56">
        <v>0</v>
      </c>
      <c r="H423" s="56">
        <v>0</v>
      </c>
      <c r="I423" s="56">
        <f t="shared" si="61"/>
        <v>0</v>
      </c>
      <c r="J423" s="56">
        <f t="shared" si="62"/>
        <v>0</v>
      </c>
      <c r="K423" s="57" t="str">
        <f t="shared" si="63"/>
        <v>NA</v>
      </c>
      <c r="L423" s="57" t="str">
        <f t="shared" si="64"/>
        <v>NA</v>
      </c>
      <c r="M423" s="57" t="str">
        <f t="shared" si="65"/>
        <v>NA</v>
      </c>
      <c r="R423" s="53"/>
      <c r="S423" s="53"/>
      <c r="T423" s="53"/>
      <c r="U423" s="53"/>
      <c r="V423" s="53"/>
    </row>
    <row r="424" spans="1:22" s="51" customFormat="1" x14ac:dyDescent="0.2">
      <c r="A424" s="63" t="s">
        <v>497</v>
      </c>
      <c r="B424" s="63"/>
      <c r="C424" s="63"/>
      <c r="D424" s="64">
        <v>6500</v>
      </c>
      <c r="E424" s="64">
        <v>9519.3899999999849</v>
      </c>
      <c r="F424" s="64">
        <v>17362.07</v>
      </c>
      <c r="G424" s="64">
        <v>199166.74</v>
      </c>
      <c r="H424" s="64">
        <v>45</v>
      </c>
      <c r="I424" s="64">
        <f t="shared" si="61"/>
        <v>199211.74</v>
      </c>
      <c r="J424" s="64">
        <f t="shared" si="62"/>
        <v>-189692.35</v>
      </c>
      <c r="K424" s="65">
        <f t="shared" si="63"/>
        <v>-19.926943848292833</v>
      </c>
      <c r="L424" s="65">
        <f t="shared" si="64"/>
        <v>0.82386371395646441</v>
      </c>
      <c r="M424" s="65">
        <f t="shared" si="65"/>
        <v>34.866657122237626</v>
      </c>
      <c r="R424" s="53"/>
      <c r="S424" s="53"/>
      <c r="T424" s="53"/>
      <c r="U424" s="53"/>
      <c r="V424" s="53"/>
    </row>
    <row r="425" spans="1:22" s="51" customFormat="1" x14ac:dyDescent="0.2">
      <c r="A425" s="51" t="s">
        <v>498</v>
      </c>
      <c r="B425" s="51" t="s">
        <v>212</v>
      </c>
      <c r="C425" s="51" t="s">
        <v>213</v>
      </c>
      <c r="D425" s="56">
        <v>0</v>
      </c>
      <c r="E425" s="56">
        <v>0</v>
      </c>
      <c r="F425" s="56">
        <v>0</v>
      </c>
      <c r="G425" s="56">
        <v>0</v>
      </c>
      <c r="H425" s="56">
        <v>0</v>
      </c>
      <c r="I425" s="56">
        <f t="shared" si="61"/>
        <v>0</v>
      </c>
      <c r="J425" s="56">
        <f t="shared" si="62"/>
        <v>0</v>
      </c>
      <c r="K425" s="57" t="str">
        <f t="shared" si="63"/>
        <v>NA</v>
      </c>
      <c r="L425" s="57" t="str">
        <f t="shared" si="64"/>
        <v>NA</v>
      </c>
      <c r="M425" s="57" t="str">
        <f t="shared" si="65"/>
        <v>NA</v>
      </c>
      <c r="R425" s="53"/>
      <c r="S425" s="53"/>
      <c r="T425" s="53"/>
      <c r="U425" s="53"/>
      <c r="V425" s="53"/>
    </row>
    <row r="426" spans="1:22" s="51" customFormat="1" x14ac:dyDescent="0.2">
      <c r="B426" s="51" t="s">
        <v>529</v>
      </c>
      <c r="C426" s="51" t="s">
        <v>530</v>
      </c>
      <c r="D426" s="56">
        <v>14969725</v>
      </c>
      <c r="E426" s="56">
        <v>3602297</v>
      </c>
      <c r="F426" s="56">
        <v>0</v>
      </c>
      <c r="G426" s="56">
        <v>0</v>
      </c>
      <c r="H426" s="56">
        <v>0</v>
      </c>
      <c r="I426" s="56">
        <f t="shared" si="61"/>
        <v>0</v>
      </c>
      <c r="J426" s="56">
        <f t="shared" si="62"/>
        <v>3602297</v>
      </c>
      <c r="K426" s="57">
        <f t="shared" si="63"/>
        <v>1</v>
      </c>
      <c r="L426" s="57">
        <f t="shared" si="64"/>
        <v>-1</v>
      </c>
      <c r="M426" s="57">
        <f t="shared" si="65"/>
        <v>-1</v>
      </c>
      <c r="R426" s="53"/>
      <c r="S426" s="53"/>
      <c r="T426" s="53"/>
      <c r="U426" s="53"/>
      <c r="V426" s="53"/>
    </row>
    <row r="427" spans="1:22" s="51" customFormat="1" x14ac:dyDescent="0.2">
      <c r="B427" s="51" t="s">
        <v>224</v>
      </c>
      <c r="C427" s="51" t="s">
        <v>225</v>
      </c>
      <c r="D427" s="56">
        <v>0</v>
      </c>
      <c r="E427" s="56">
        <v>0</v>
      </c>
      <c r="F427" s="56">
        <v>0</v>
      </c>
      <c r="G427" s="56">
        <v>0</v>
      </c>
      <c r="H427" s="56">
        <v>0</v>
      </c>
      <c r="I427" s="56">
        <f t="shared" si="61"/>
        <v>0</v>
      </c>
      <c r="J427" s="56">
        <f t="shared" si="62"/>
        <v>0</v>
      </c>
      <c r="K427" s="57" t="str">
        <f t="shared" si="63"/>
        <v>NA</v>
      </c>
      <c r="L427" s="57" t="str">
        <f t="shared" si="64"/>
        <v>NA</v>
      </c>
      <c r="M427" s="57" t="str">
        <f t="shared" si="65"/>
        <v>NA</v>
      </c>
      <c r="R427" s="53"/>
      <c r="S427" s="53"/>
      <c r="T427" s="53"/>
      <c r="U427" s="53"/>
      <c r="V427" s="53"/>
    </row>
    <row r="428" spans="1:22" s="51" customFormat="1" x14ac:dyDescent="0.2">
      <c r="B428" s="51" t="s">
        <v>226</v>
      </c>
      <c r="C428" s="51" t="s">
        <v>227</v>
      </c>
      <c r="D428" s="56">
        <v>3150000</v>
      </c>
      <c r="E428" s="56">
        <v>5757984.1399999997</v>
      </c>
      <c r="F428" s="56">
        <v>0</v>
      </c>
      <c r="G428" s="56">
        <v>1144840.08</v>
      </c>
      <c r="H428" s="56">
        <v>0</v>
      </c>
      <c r="I428" s="56">
        <f t="shared" si="61"/>
        <v>1144840.08</v>
      </c>
      <c r="J428" s="56">
        <f t="shared" si="62"/>
        <v>4613144.0599999996</v>
      </c>
      <c r="K428" s="57">
        <f t="shared" si="63"/>
        <v>0.80117345720927946</v>
      </c>
      <c r="L428" s="57">
        <f t="shared" si="64"/>
        <v>-1</v>
      </c>
      <c r="M428" s="57">
        <f t="shared" si="65"/>
        <v>-0.65915449807305049</v>
      </c>
      <c r="R428" s="53"/>
      <c r="S428" s="53"/>
      <c r="T428" s="53"/>
      <c r="U428" s="53"/>
      <c r="V428" s="53"/>
    </row>
    <row r="429" spans="1:22" s="51" customFormat="1" x14ac:dyDescent="0.2">
      <c r="B429" s="51" t="s">
        <v>232</v>
      </c>
      <c r="C429" s="51" t="s">
        <v>233</v>
      </c>
      <c r="D429" s="56">
        <v>305000</v>
      </c>
      <c r="E429" s="56">
        <v>158760</v>
      </c>
      <c r="F429" s="56">
        <v>0</v>
      </c>
      <c r="G429" s="56">
        <v>0</v>
      </c>
      <c r="H429" s="56">
        <v>0</v>
      </c>
      <c r="I429" s="56">
        <f t="shared" si="61"/>
        <v>0</v>
      </c>
      <c r="J429" s="56">
        <f t="shared" si="62"/>
        <v>158760</v>
      </c>
      <c r="K429" s="57">
        <f t="shared" si="63"/>
        <v>1</v>
      </c>
      <c r="L429" s="57">
        <f t="shared" si="64"/>
        <v>-1</v>
      </c>
      <c r="M429" s="57">
        <f t="shared" si="65"/>
        <v>-1</v>
      </c>
      <c r="R429" s="53"/>
      <c r="S429" s="53"/>
      <c r="T429" s="53"/>
      <c r="U429" s="53"/>
      <c r="V429" s="53"/>
    </row>
    <row r="430" spans="1:22" s="51" customFormat="1" x14ac:dyDescent="0.2">
      <c r="B430" s="51" t="s">
        <v>236</v>
      </c>
      <c r="C430" s="51" t="s">
        <v>237</v>
      </c>
      <c r="D430" s="56">
        <v>283781</v>
      </c>
      <c r="E430" s="56">
        <v>189572</v>
      </c>
      <c r="F430" s="56">
        <v>0</v>
      </c>
      <c r="G430" s="56">
        <v>0</v>
      </c>
      <c r="H430" s="56">
        <v>0</v>
      </c>
      <c r="I430" s="56">
        <f t="shared" si="61"/>
        <v>0</v>
      </c>
      <c r="J430" s="56">
        <f t="shared" si="62"/>
        <v>189572</v>
      </c>
      <c r="K430" s="57">
        <f t="shared" si="63"/>
        <v>1</v>
      </c>
      <c r="L430" s="57">
        <f t="shared" si="64"/>
        <v>-1</v>
      </c>
      <c r="M430" s="57">
        <f t="shared" si="65"/>
        <v>-1</v>
      </c>
      <c r="R430" s="53"/>
      <c r="S430" s="53"/>
      <c r="T430" s="53"/>
      <c r="U430" s="53"/>
      <c r="V430" s="53"/>
    </row>
    <row r="431" spans="1:22" s="51" customFormat="1" x14ac:dyDescent="0.2">
      <c r="B431" s="51" t="s">
        <v>240</v>
      </c>
      <c r="C431" s="51" t="s">
        <v>241</v>
      </c>
      <c r="D431" s="56">
        <v>0</v>
      </c>
      <c r="E431" s="56">
        <v>0</v>
      </c>
      <c r="F431" s="56">
        <v>0</v>
      </c>
      <c r="G431" s="56">
        <v>0</v>
      </c>
      <c r="H431" s="56">
        <v>0</v>
      </c>
      <c r="I431" s="56">
        <f t="shared" si="61"/>
        <v>0</v>
      </c>
      <c r="J431" s="56">
        <f t="shared" si="62"/>
        <v>0</v>
      </c>
      <c r="K431" s="57" t="str">
        <f t="shared" si="63"/>
        <v>NA</v>
      </c>
      <c r="L431" s="57" t="str">
        <f t="shared" si="64"/>
        <v>NA</v>
      </c>
      <c r="M431" s="57" t="str">
        <f t="shared" si="65"/>
        <v>NA</v>
      </c>
      <c r="R431" s="53"/>
      <c r="S431" s="53"/>
      <c r="T431" s="53"/>
      <c r="U431" s="53"/>
      <c r="V431" s="53"/>
    </row>
    <row r="432" spans="1:22" s="51" customFormat="1" x14ac:dyDescent="0.2">
      <c r="B432" s="51" t="s">
        <v>250</v>
      </c>
      <c r="C432" s="51" t="s">
        <v>251</v>
      </c>
      <c r="D432" s="56">
        <v>119446</v>
      </c>
      <c r="E432" s="56">
        <v>282191.63000000006</v>
      </c>
      <c r="F432" s="56">
        <v>0</v>
      </c>
      <c r="G432" s="56">
        <v>78133.26999999999</v>
      </c>
      <c r="H432" s="56">
        <v>0</v>
      </c>
      <c r="I432" s="56">
        <f t="shared" si="61"/>
        <v>78133.26999999999</v>
      </c>
      <c r="J432" s="56">
        <f t="shared" si="62"/>
        <v>204058.36000000007</v>
      </c>
      <c r="K432" s="57">
        <f t="shared" si="63"/>
        <v>0.72311981755093169</v>
      </c>
      <c r="L432" s="57">
        <f t="shared" si="64"/>
        <v>-1</v>
      </c>
      <c r="M432" s="57">
        <f t="shared" si="65"/>
        <v>-0.52534825865874013</v>
      </c>
      <c r="R432" s="53"/>
      <c r="S432" s="53"/>
      <c r="T432" s="53"/>
      <c r="U432" s="53"/>
      <c r="V432" s="53"/>
    </row>
    <row r="433" spans="1:22" s="51" customFormat="1" x14ac:dyDescent="0.2">
      <c r="B433" s="51" t="s">
        <v>252</v>
      </c>
      <c r="C433" s="51" t="s">
        <v>253</v>
      </c>
      <c r="D433" s="56">
        <v>26102645</v>
      </c>
      <c r="E433" s="56">
        <v>448044.82</v>
      </c>
      <c r="F433" s="56">
        <v>0</v>
      </c>
      <c r="G433" s="56">
        <v>80557.05</v>
      </c>
      <c r="H433" s="56">
        <v>0</v>
      </c>
      <c r="I433" s="56">
        <f t="shared" si="61"/>
        <v>80557.05</v>
      </c>
      <c r="J433" s="56">
        <f t="shared" si="62"/>
        <v>367487.77</v>
      </c>
      <c r="K433" s="57">
        <f t="shared" si="63"/>
        <v>0.82020314396224914</v>
      </c>
      <c r="L433" s="57">
        <f t="shared" si="64"/>
        <v>-1</v>
      </c>
      <c r="M433" s="57">
        <f t="shared" si="65"/>
        <v>-0.69177681822099846</v>
      </c>
      <c r="R433" s="53"/>
      <c r="S433" s="53"/>
      <c r="T433" s="53"/>
      <c r="U433" s="53"/>
      <c r="V433" s="53"/>
    </row>
    <row r="434" spans="1:22" s="51" customFormat="1" x14ac:dyDescent="0.2">
      <c r="B434" s="51" t="s">
        <v>282</v>
      </c>
      <c r="C434" s="51" t="s">
        <v>283</v>
      </c>
      <c r="D434" s="56">
        <v>0</v>
      </c>
      <c r="E434" s="56">
        <v>0</v>
      </c>
      <c r="F434" s="56">
        <v>0</v>
      </c>
      <c r="G434" s="56">
        <v>0</v>
      </c>
      <c r="H434" s="56">
        <v>0</v>
      </c>
      <c r="I434" s="56">
        <f t="shared" si="61"/>
        <v>0</v>
      </c>
      <c r="J434" s="56">
        <f t="shared" si="62"/>
        <v>0</v>
      </c>
      <c r="K434" s="57" t="str">
        <f t="shared" si="63"/>
        <v>NA</v>
      </c>
      <c r="L434" s="57" t="str">
        <f t="shared" si="64"/>
        <v>NA</v>
      </c>
      <c r="M434" s="57" t="str">
        <f t="shared" si="65"/>
        <v>NA</v>
      </c>
      <c r="R434" s="53"/>
      <c r="S434" s="53"/>
      <c r="T434" s="53"/>
      <c r="U434" s="53"/>
      <c r="V434" s="53"/>
    </row>
    <row r="435" spans="1:22" s="51" customFormat="1" x14ac:dyDescent="0.2">
      <c r="B435" s="51" t="s">
        <v>290</v>
      </c>
      <c r="C435" s="51" t="s">
        <v>291</v>
      </c>
      <c r="D435" s="56">
        <v>1296450</v>
      </c>
      <c r="E435" s="56">
        <v>1517208</v>
      </c>
      <c r="F435" s="56">
        <v>0</v>
      </c>
      <c r="G435" s="56">
        <v>0</v>
      </c>
      <c r="H435" s="56">
        <v>0</v>
      </c>
      <c r="I435" s="56">
        <f t="shared" si="61"/>
        <v>0</v>
      </c>
      <c r="J435" s="56">
        <f t="shared" si="62"/>
        <v>1517208</v>
      </c>
      <c r="K435" s="57">
        <f t="shared" si="63"/>
        <v>1</v>
      </c>
      <c r="L435" s="57">
        <f t="shared" si="64"/>
        <v>-1</v>
      </c>
      <c r="M435" s="57">
        <f t="shared" si="65"/>
        <v>-1</v>
      </c>
      <c r="R435" s="53"/>
      <c r="S435" s="53"/>
      <c r="T435" s="53"/>
      <c r="U435" s="53"/>
      <c r="V435" s="53"/>
    </row>
    <row r="436" spans="1:22" s="51" customFormat="1" x14ac:dyDescent="0.2">
      <c r="B436" s="51" t="s">
        <v>531</v>
      </c>
      <c r="C436" s="51" t="s">
        <v>532</v>
      </c>
      <c r="D436" s="56">
        <v>6709293</v>
      </c>
      <c r="E436" s="56">
        <v>7206318</v>
      </c>
      <c r="F436" s="56">
        <v>0</v>
      </c>
      <c r="G436" s="56">
        <v>0</v>
      </c>
      <c r="H436" s="56">
        <v>0</v>
      </c>
      <c r="I436" s="56">
        <f t="shared" si="61"/>
        <v>0</v>
      </c>
      <c r="J436" s="56">
        <f t="shared" si="62"/>
        <v>7206318</v>
      </c>
      <c r="K436" s="57">
        <f t="shared" si="63"/>
        <v>1</v>
      </c>
      <c r="L436" s="57">
        <f t="shared" si="64"/>
        <v>-1</v>
      </c>
      <c r="M436" s="57">
        <f t="shared" si="65"/>
        <v>-1</v>
      </c>
      <c r="R436" s="53"/>
      <c r="S436" s="53"/>
      <c r="T436" s="53"/>
      <c r="U436" s="53"/>
      <c r="V436" s="53"/>
    </row>
    <row r="437" spans="1:22" s="51" customFormat="1" x14ac:dyDescent="0.2">
      <c r="B437" s="51" t="s">
        <v>533</v>
      </c>
      <c r="C437" s="51" t="s">
        <v>534</v>
      </c>
      <c r="D437" s="56">
        <v>0</v>
      </c>
      <c r="E437" s="56">
        <v>0</v>
      </c>
      <c r="F437" s="56">
        <v>0</v>
      </c>
      <c r="G437" s="56">
        <v>0</v>
      </c>
      <c r="H437" s="56">
        <v>0</v>
      </c>
      <c r="I437" s="56">
        <f t="shared" si="61"/>
        <v>0</v>
      </c>
      <c r="J437" s="56">
        <f t="shared" si="62"/>
        <v>0</v>
      </c>
      <c r="K437" s="57" t="str">
        <f t="shared" si="63"/>
        <v>NA</v>
      </c>
      <c r="L437" s="57" t="str">
        <f t="shared" si="64"/>
        <v>NA</v>
      </c>
      <c r="M437" s="57" t="str">
        <f t="shared" si="65"/>
        <v>NA</v>
      </c>
      <c r="R437" s="53"/>
      <c r="S437" s="53"/>
      <c r="T437" s="53"/>
      <c r="U437" s="53"/>
      <c r="V437" s="53"/>
    </row>
    <row r="438" spans="1:22" s="51" customFormat="1" x14ac:dyDescent="0.2">
      <c r="B438" s="51" t="s">
        <v>306</v>
      </c>
      <c r="C438" s="51" t="s">
        <v>307</v>
      </c>
      <c r="D438" s="56">
        <v>0</v>
      </c>
      <c r="E438" s="56">
        <v>6395</v>
      </c>
      <c r="F438" s="56">
        <v>0</v>
      </c>
      <c r="G438" s="56">
        <v>0</v>
      </c>
      <c r="H438" s="56">
        <v>0</v>
      </c>
      <c r="I438" s="56">
        <f t="shared" si="61"/>
        <v>0</v>
      </c>
      <c r="J438" s="56">
        <f t="shared" si="62"/>
        <v>6395</v>
      </c>
      <c r="K438" s="57">
        <f t="shared" si="63"/>
        <v>1</v>
      </c>
      <c r="L438" s="57">
        <f t="shared" si="64"/>
        <v>-1</v>
      </c>
      <c r="M438" s="57">
        <f t="shared" si="65"/>
        <v>-1</v>
      </c>
      <c r="R438" s="53"/>
      <c r="S438" s="53"/>
      <c r="T438" s="53"/>
      <c r="U438" s="53"/>
      <c r="V438" s="53"/>
    </row>
    <row r="439" spans="1:22" s="51" customFormat="1" x14ac:dyDescent="0.2">
      <c r="B439" s="51" t="s">
        <v>308</v>
      </c>
      <c r="C439" s="51" t="s">
        <v>309</v>
      </c>
      <c r="D439" s="56">
        <v>810801</v>
      </c>
      <c r="E439" s="56">
        <v>2572610</v>
      </c>
      <c r="F439" s="56">
        <v>0</v>
      </c>
      <c r="G439" s="56">
        <v>0</v>
      </c>
      <c r="H439" s="56">
        <v>0</v>
      </c>
      <c r="I439" s="56">
        <f t="shared" si="61"/>
        <v>0</v>
      </c>
      <c r="J439" s="56">
        <f t="shared" si="62"/>
        <v>2572610</v>
      </c>
      <c r="K439" s="57">
        <f t="shared" si="63"/>
        <v>1</v>
      </c>
      <c r="L439" s="57">
        <f t="shared" si="64"/>
        <v>-1</v>
      </c>
      <c r="M439" s="57">
        <f t="shared" si="65"/>
        <v>-1</v>
      </c>
      <c r="R439" s="53"/>
      <c r="S439" s="53"/>
      <c r="T439" s="53"/>
      <c r="U439" s="53"/>
      <c r="V439" s="53"/>
    </row>
    <row r="440" spans="1:22" s="51" customFormat="1" x14ac:dyDescent="0.2">
      <c r="A440" s="63" t="s">
        <v>499</v>
      </c>
      <c r="B440" s="63"/>
      <c r="C440" s="63"/>
      <c r="D440" s="64">
        <v>53747141</v>
      </c>
      <c r="E440" s="64">
        <v>21741380.590000004</v>
      </c>
      <c r="F440" s="64">
        <v>0</v>
      </c>
      <c r="G440" s="64">
        <v>1303530.4000000001</v>
      </c>
      <c r="H440" s="64">
        <v>0</v>
      </c>
      <c r="I440" s="64">
        <f t="shared" si="61"/>
        <v>1303530.4000000001</v>
      </c>
      <c r="J440" s="64">
        <f t="shared" si="62"/>
        <v>20437850.190000005</v>
      </c>
      <c r="K440" s="65">
        <f t="shared" si="63"/>
        <v>0.94004380749401162</v>
      </c>
      <c r="L440" s="65">
        <f t="shared" si="64"/>
        <v>-1</v>
      </c>
      <c r="M440" s="65">
        <f t="shared" si="65"/>
        <v>-0.89721795570401985</v>
      </c>
      <c r="R440" s="53"/>
      <c r="S440" s="53"/>
      <c r="T440" s="53"/>
      <c r="U440" s="53"/>
      <c r="V440" s="53"/>
    </row>
    <row r="441" spans="1:22" s="51" customFormat="1" x14ac:dyDescent="0.2">
      <c r="A441" s="51" t="s">
        <v>500</v>
      </c>
      <c r="B441" s="51" t="s">
        <v>224</v>
      </c>
      <c r="C441" s="51" t="s">
        <v>225</v>
      </c>
      <c r="D441" s="56">
        <v>0</v>
      </c>
      <c r="E441" s="56">
        <v>0</v>
      </c>
      <c r="F441" s="56">
        <v>0</v>
      </c>
      <c r="G441" s="56">
        <v>0</v>
      </c>
      <c r="H441" s="56">
        <v>0</v>
      </c>
      <c r="I441" s="56">
        <f t="shared" si="61"/>
        <v>0</v>
      </c>
      <c r="J441" s="56">
        <f t="shared" si="62"/>
        <v>0</v>
      </c>
      <c r="K441" s="57" t="str">
        <f t="shared" si="63"/>
        <v>NA</v>
      </c>
      <c r="L441" s="57" t="str">
        <f t="shared" si="64"/>
        <v>NA</v>
      </c>
      <c r="M441" s="57" t="str">
        <f t="shared" si="65"/>
        <v>NA</v>
      </c>
      <c r="R441" s="53"/>
      <c r="S441" s="53"/>
      <c r="T441" s="53"/>
      <c r="U441" s="53"/>
      <c r="V441" s="53"/>
    </row>
    <row r="442" spans="1:22" s="51" customFormat="1" x14ac:dyDescent="0.2">
      <c r="B442" s="51" t="s">
        <v>226</v>
      </c>
      <c r="C442" s="51" t="s">
        <v>227</v>
      </c>
      <c r="D442" s="56">
        <v>0</v>
      </c>
      <c r="E442" s="56">
        <v>0</v>
      </c>
      <c r="F442" s="56">
        <v>1317.5</v>
      </c>
      <c r="G442" s="56">
        <v>2845</v>
      </c>
      <c r="H442" s="56">
        <v>0</v>
      </c>
      <c r="I442" s="56">
        <f t="shared" si="61"/>
        <v>2845</v>
      </c>
      <c r="J442" s="56">
        <f t="shared" si="62"/>
        <v>-2845</v>
      </c>
      <c r="K442" s="57" t="str">
        <f t="shared" si="63"/>
        <v>NA</v>
      </c>
      <c r="L442" s="57" t="str">
        <f t="shared" si="64"/>
        <v>NA</v>
      </c>
      <c r="M442" s="57" t="str">
        <f t="shared" si="65"/>
        <v>NA</v>
      </c>
      <c r="R442" s="53"/>
      <c r="S442" s="53"/>
      <c r="T442" s="53"/>
      <c r="U442" s="53"/>
      <c r="V442" s="53"/>
    </row>
    <row r="443" spans="1:22" s="51" customFormat="1" x14ac:dyDescent="0.2">
      <c r="B443" s="51" t="s">
        <v>232</v>
      </c>
      <c r="C443" s="51" t="s">
        <v>233</v>
      </c>
      <c r="D443" s="56">
        <v>0</v>
      </c>
      <c r="E443" s="56">
        <v>0</v>
      </c>
      <c r="F443" s="56">
        <v>343.58</v>
      </c>
      <c r="G443" s="56">
        <v>343.58</v>
      </c>
      <c r="H443" s="56">
        <v>0</v>
      </c>
      <c r="I443" s="56">
        <f t="shared" si="61"/>
        <v>343.58</v>
      </c>
      <c r="J443" s="56">
        <f t="shared" si="62"/>
        <v>-343.58</v>
      </c>
      <c r="K443" s="57" t="str">
        <f t="shared" si="63"/>
        <v>NA</v>
      </c>
      <c r="L443" s="57" t="str">
        <f t="shared" si="64"/>
        <v>NA</v>
      </c>
      <c r="M443" s="57" t="str">
        <f t="shared" si="65"/>
        <v>NA</v>
      </c>
      <c r="R443" s="53"/>
      <c r="S443" s="53"/>
      <c r="T443" s="53"/>
      <c r="U443" s="53"/>
      <c r="V443" s="53"/>
    </row>
    <row r="444" spans="1:22" s="51" customFormat="1" x14ac:dyDescent="0.2">
      <c r="B444" s="51" t="s">
        <v>234</v>
      </c>
      <c r="C444" s="51" t="s">
        <v>235</v>
      </c>
      <c r="D444" s="56">
        <v>0</v>
      </c>
      <c r="E444" s="56">
        <v>0</v>
      </c>
      <c r="F444" s="56">
        <v>16.96</v>
      </c>
      <c r="G444" s="56">
        <v>38.36</v>
      </c>
      <c r="H444" s="56">
        <v>0</v>
      </c>
      <c r="I444" s="56">
        <f t="shared" si="61"/>
        <v>38.36</v>
      </c>
      <c r="J444" s="56">
        <f t="shared" si="62"/>
        <v>-38.36</v>
      </c>
      <c r="K444" s="57" t="str">
        <f t="shared" si="63"/>
        <v>NA</v>
      </c>
      <c r="L444" s="57" t="str">
        <f t="shared" si="64"/>
        <v>NA</v>
      </c>
      <c r="M444" s="57" t="str">
        <f t="shared" si="65"/>
        <v>NA</v>
      </c>
      <c r="R444" s="53"/>
      <c r="S444" s="53"/>
      <c r="T444" s="53"/>
      <c r="U444" s="53"/>
      <c r="V444" s="53"/>
    </row>
    <row r="445" spans="1:22" s="51" customFormat="1" x14ac:dyDescent="0.2">
      <c r="B445" s="51" t="s">
        <v>250</v>
      </c>
      <c r="C445" s="51" t="s">
        <v>251</v>
      </c>
      <c r="D445" s="56">
        <v>0</v>
      </c>
      <c r="E445" s="56">
        <v>0</v>
      </c>
      <c r="F445" s="56">
        <v>0</v>
      </c>
      <c r="G445" s="56">
        <v>24.79</v>
      </c>
      <c r="H445" s="56">
        <v>0</v>
      </c>
      <c r="I445" s="56">
        <f t="shared" si="61"/>
        <v>24.79</v>
      </c>
      <c r="J445" s="56">
        <f t="shared" si="62"/>
        <v>-24.79</v>
      </c>
      <c r="K445" s="57" t="str">
        <f t="shared" si="63"/>
        <v>NA</v>
      </c>
      <c r="L445" s="57" t="str">
        <f t="shared" si="64"/>
        <v>NA</v>
      </c>
      <c r="M445" s="57" t="str">
        <f t="shared" si="65"/>
        <v>NA</v>
      </c>
      <c r="R445" s="53"/>
      <c r="S445" s="53"/>
      <c r="T445" s="53"/>
      <c r="U445" s="53"/>
      <c r="V445" s="53"/>
    </row>
    <row r="446" spans="1:22" s="51" customFormat="1" x14ac:dyDescent="0.2">
      <c r="B446" s="51" t="s">
        <v>252</v>
      </c>
      <c r="C446" s="51" t="s">
        <v>253</v>
      </c>
      <c r="D446" s="56">
        <v>430000</v>
      </c>
      <c r="E446" s="56">
        <v>738000</v>
      </c>
      <c r="F446" s="56">
        <v>103929.11</v>
      </c>
      <c r="G446" s="56">
        <v>377080.61</v>
      </c>
      <c r="H446" s="56">
        <v>50373.9</v>
      </c>
      <c r="I446" s="56">
        <f t="shared" si="61"/>
        <v>427454.51</v>
      </c>
      <c r="J446" s="56">
        <f t="shared" si="62"/>
        <v>310545.49</v>
      </c>
      <c r="K446" s="57">
        <f t="shared" si="63"/>
        <v>0.42079334688346881</v>
      </c>
      <c r="L446" s="57">
        <f t="shared" si="64"/>
        <v>-0.859174647696477</v>
      </c>
      <c r="M446" s="57">
        <f t="shared" si="65"/>
        <v>-0.12408685249709643</v>
      </c>
      <c r="R446" s="53"/>
      <c r="S446" s="53"/>
      <c r="T446" s="53"/>
      <c r="U446" s="53"/>
      <c r="V446" s="53"/>
    </row>
    <row r="447" spans="1:22" s="51" customFormat="1" x14ac:dyDescent="0.2">
      <c r="B447" s="51" t="s">
        <v>354</v>
      </c>
      <c r="C447" s="51" t="s">
        <v>355</v>
      </c>
      <c r="D447" s="56">
        <v>0</v>
      </c>
      <c r="E447" s="56">
        <v>0</v>
      </c>
      <c r="F447" s="56">
        <v>0</v>
      </c>
      <c r="G447" s="56">
        <v>0</v>
      </c>
      <c r="H447" s="56">
        <v>0</v>
      </c>
      <c r="I447" s="56">
        <f t="shared" si="61"/>
        <v>0</v>
      </c>
      <c r="J447" s="56">
        <f t="shared" si="62"/>
        <v>0</v>
      </c>
      <c r="K447" s="57" t="str">
        <f t="shared" si="63"/>
        <v>NA</v>
      </c>
      <c r="L447" s="57" t="str">
        <f t="shared" si="64"/>
        <v>NA</v>
      </c>
      <c r="M447" s="57" t="str">
        <f t="shared" si="65"/>
        <v>NA</v>
      </c>
      <c r="R447" s="53"/>
      <c r="S447" s="53"/>
      <c r="T447" s="53"/>
      <c r="U447" s="53"/>
      <c r="V447" s="53"/>
    </row>
    <row r="448" spans="1:22" s="51" customFormat="1" x14ac:dyDescent="0.2">
      <c r="B448" s="51" t="s">
        <v>535</v>
      </c>
      <c r="C448" s="51" t="s">
        <v>536</v>
      </c>
      <c r="D448" s="56">
        <v>30000</v>
      </c>
      <c r="E448" s="56">
        <v>15000</v>
      </c>
      <c r="F448" s="56">
        <v>0</v>
      </c>
      <c r="G448" s="56">
        <v>8900</v>
      </c>
      <c r="H448" s="56">
        <v>6100</v>
      </c>
      <c r="I448" s="56">
        <f t="shared" si="61"/>
        <v>15000</v>
      </c>
      <c r="J448" s="56">
        <f t="shared" si="62"/>
        <v>0</v>
      </c>
      <c r="K448" s="57">
        <f t="shared" si="63"/>
        <v>0</v>
      </c>
      <c r="L448" s="57">
        <f t="shared" si="64"/>
        <v>-1</v>
      </c>
      <c r="M448" s="57">
        <f t="shared" si="65"/>
        <v>1.7142857142857144E-2</v>
      </c>
      <c r="R448" s="53"/>
      <c r="S448" s="53"/>
      <c r="T448" s="53"/>
      <c r="U448" s="53"/>
      <c r="V448" s="53"/>
    </row>
    <row r="449" spans="2:22" s="51" customFormat="1" x14ac:dyDescent="0.2">
      <c r="B449" s="51" t="s">
        <v>332</v>
      </c>
      <c r="C449" s="51" t="s">
        <v>333</v>
      </c>
      <c r="D449" s="56">
        <v>0</v>
      </c>
      <c r="E449" s="56">
        <v>0</v>
      </c>
      <c r="F449" s="56">
        <v>0</v>
      </c>
      <c r="G449" s="56">
        <v>0</v>
      </c>
      <c r="H449" s="56">
        <v>0</v>
      </c>
      <c r="I449" s="56">
        <f t="shared" si="61"/>
        <v>0</v>
      </c>
      <c r="J449" s="56">
        <f t="shared" si="62"/>
        <v>0</v>
      </c>
      <c r="K449" s="57" t="str">
        <f t="shared" si="63"/>
        <v>NA</v>
      </c>
      <c r="L449" s="57" t="str">
        <f t="shared" si="64"/>
        <v>NA</v>
      </c>
      <c r="M449" s="57" t="str">
        <f t="shared" si="65"/>
        <v>NA</v>
      </c>
      <c r="R449" s="53"/>
      <c r="S449" s="53"/>
      <c r="T449" s="53"/>
      <c r="U449" s="53"/>
      <c r="V449" s="53"/>
    </row>
    <row r="450" spans="2:22" s="51" customFormat="1" x14ac:dyDescent="0.2">
      <c r="B450" s="51" t="s">
        <v>537</v>
      </c>
      <c r="C450" s="51" t="s">
        <v>538</v>
      </c>
      <c r="D450" s="56">
        <v>55000</v>
      </c>
      <c r="E450" s="56">
        <v>2000</v>
      </c>
      <c r="F450" s="56">
        <v>0</v>
      </c>
      <c r="G450" s="56">
        <v>227.5</v>
      </c>
      <c r="H450" s="56">
        <v>4350</v>
      </c>
      <c r="I450" s="56">
        <f t="shared" si="61"/>
        <v>4577.5</v>
      </c>
      <c r="J450" s="56">
        <f t="shared" si="62"/>
        <v>-2577.5</v>
      </c>
      <c r="K450" s="57">
        <f t="shared" si="63"/>
        <v>-1.2887500000000001</v>
      </c>
      <c r="L450" s="57">
        <f t="shared" si="64"/>
        <v>-1</v>
      </c>
      <c r="M450" s="57">
        <f t="shared" si="65"/>
        <v>-0.80499999999999994</v>
      </c>
      <c r="R450" s="53"/>
      <c r="S450" s="53"/>
      <c r="T450" s="53"/>
      <c r="U450" s="53"/>
      <c r="V450" s="53"/>
    </row>
    <row r="451" spans="2:22" s="51" customFormat="1" x14ac:dyDescent="0.2">
      <c r="B451" s="51" t="s">
        <v>539</v>
      </c>
      <c r="C451" s="51" t="s">
        <v>540</v>
      </c>
      <c r="D451" s="56">
        <v>20000</v>
      </c>
      <c r="E451" s="56">
        <v>22000</v>
      </c>
      <c r="F451" s="56">
        <v>1682.25</v>
      </c>
      <c r="G451" s="56">
        <v>6978.42</v>
      </c>
      <c r="H451" s="56">
        <v>5710</v>
      </c>
      <c r="I451" s="56">
        <f t="shared" si="61"/>
        <v>12688.42</v>
      </c>
      <c r="J451" s="56">
        <f t="shared" si="62"/>
        <v>9311.58</v>
      </c>
      <c r="K451" s="57">
        <f t="shared" si="63"/>
        <v>0.42325363636363639</v>
      </c>
      <c r="L451" s="57">
        <f t="shared" si="64"/>
        <v>-0.92353409090909089</v>
      </c>
      <c r="M451" s="57">
        <f t="shared" si="65"/>
        <v>-0.4562270129870129</v>
      </c>
      <c r="R451" s="53"/>
      <c r="S451" s="53"/>
      <c r="T451" s="53"/>
      <c r="U451" s="53"/>
      <c r="V451" s="53"/>
    </row>
    <row r="452" spans="2:22" s="51" customFormat="1" x14ac:dyDescent="0.2">
      <c r="B452" s="51" t="s">
        <v>541</v>
      </c>
      <c r="C452" s="51" t="s">
        <v>542</v>
      </c>
      <c r="D452" s="56">
        <v>128000</v>
      </c>
      <c r="E452" s="56">
        <v>466000</v>
      </c>
      <c r="F452" s="56">
        <v>40312.5</v>
      </c>
      <c r="G452" s="56">
        <v>446253.35</v>
      </c>
      <c r="H452" s="56">
        <v>0</v>
      </c>
      <c r="I452" s="56">
        <f t="shared" si="61"/>
        <v>446253.35</v>
      </c>
      <c r="J452" s="56">
        <f t="shared" si="62"/>
        <v>19746.650000000023</v>
      </c>
      <c r="K452" s="57">
        <f t="shared" si="63"/>
        <v>4.2374785407725372E-2</v>
      </c>
      <c r="L452" s="57">
        <f t="shared" si="64"/>
        <v>-0.91349248927038629</v>
      </c>
      <c r="M452" s="57">
        <f t="shared" si="65"/>
        <v>0.64164322501532767</v>
      </c>
      <c r="R452" s="53"/>
      <c r="S452" s="53"/>
      <c r="T452" s="53"/>
      <c r="U452" s="53"/>
      <c r="V452" s="53"/>
    </row>
    <row r="453" spans="2:22" s="51" customFormat="1" x14ac:dyDescent="0.2">
      <c r="B453" s="51" t="s">
        <v>262</v>
      </c>
      <c r="C453" s="51" t="s">
        <v>263</v>
      </c>
      <c r="D453" s="56">
        <v>0</v>
      </c>
      <c r="E453" s="56">
        <v>0</v>
      </c>
      <c r="F453" s="56">
        <v>0</v>
      </c>
      <c r="G453" s="56">
        <v>0</v>
      </c>
      <c r="H453" s="56">
        <v>0</v>
      </c>
      <c r="I453" s="56">
        <f t="shared" si="61"/>
        <v>0</v>
      </c>
      <c r="J453" s="56">
        <f t="shared" si="62"/>
        <v>0</v>
      </c>
      <c r="K453" s="57" t="str">
        <f t="shared" si="63"/>
        <v>NA</v>
      </c>
      <c r="L453" s="57" t="str">
        <f t="shared" si="64"/>
        <v>NA</v>
      </c>
      <c r="M453" s="57" t="str">
        <f t="shared" si="65"/>
        <v>NA</v>
      </c>
      <c r="R453" s="53"/>
      <c r="S453" s="53"/>
      <c r="T453" s="53"/>
      <c r="U453" s="53"/>
      <c r="V453" s="53"/>
    </row>
    <row r="454" spans="2:22" s="51" customFormat="1" x14ac:dyDescent="0.2">
      <c r="B454" s="51" t="s">
        <v>340</v>
      </c>
      <c r="C454" s="51" t="s">
        <v>341</v>
      </c>
      <c r="D454" s="56">
        <v>0</v>
      </c>
      <c r="E454" s="56">
        <v>0</v>
      </c>
      <c r="F454" s="56">
        <v>0</v>
      </c>
      <c r="G454" s="56">
        <v>0</v>
      </c>
      <c r="H454" s="56">
        <v>0</v>
      </c>
      <c r="I454" s="56">
        <f t="shared" si="61"/>
        <v>0</v>
      </c>
      <c r="J454" s="56">
        <f t="shared" si="62"/>
        <v>0</v>
      </c>
      <c r="K454" s="57" t="str">
        <f t="shared" si="63"/>
        <v>NA</v>
      </c>
      <c r="L454" s="57" t="str">
        <f t="shared" si="64"/>
        <v>NA</v>
      </c>
      <c r="M454" s="57" t="str">
        <f t="shared" si="65"/>
        <v>NA</v>
      </c>
      <c r="R454" s="53"/>
      <c r="S454" s="53"/>
      <c r="T454" s="53"/>
      <c r="U454" s="53"/>
      <c r="V454" s="53"/>
    </row>
    <row r="455" spans="2:22" s="51" customFormat="1" x14ac:dyDescent="0.2">
      <c r="B455" s="51" t="s">
        <v>274</v>
      </c>
      <c r="C455" s="51" t="s">
        <v>275</v>
      </c>
      <c r="D455" s="56">
        <v>8000</v>
      </c>
      <c r="E455" s="56">
        <v>8000</v>
      </c>
      <c r="F455" s="56">
        <v>1424.64</v>
      </c>
      <c r="G455" s="56">
        <v>7050.65</v>
      </c>
      <c r="H455" s="56">
        <v>1351.84</v>
      </c>
      <c r="I455" s="56">
        <f t="shared" si="61"/>
        <v>8402.49</v>
      </c>
      <c r="J455" s="56">
        <f t="shared" si="62"/>
        <v>-402.48999999999978</v>
      </c>
      <c r="K455" s="57">
        <f t="shared" si="63"/>
        <v>-5.0311249999999974E-2</v>
      </c>
      <c r="L455" s="57">
        <f t="shared" si="64"/>
        <v>-0.82191999999999998</v>
      </c>
      <c r="M455" s="57">
        <f t="shared" si="65"/>
        <v>0.51085357142857157</v>
      </c>
      <c r="R455" s="53"/>
      <c r="S455" s="53"/>
      <c r="T455" s="53"/>
      <c r="U455" s="53"/>
      <c r="V455" s="53"/>
    </row>
    <row r="456" spans="2:22" s="51" customFormat="1" x14ac:dyDescent="0.2">
      <c r="B456" s="51" t="s">
        <v>543</v>
      </c>
      <c r="C456" s="51" t="s">
        <v>544</v>
      </c>
      <c r="D456" s="56">
        <v>45000</v>
      </c>
      <c r="E456" s="56">
        <v>35000</v>
      </c>
      <c r="F456" s="56">
        <v>4771</v>
      </c>
      <c r="G456" s="56">
        <v>9634.1299999999992</v>
      </c>
      <c r="H456" s="56">
        <v>0</v>
      </c>
      <c r="I456" s="56">
        <f t="shared" si="36"/>
        <v>9634.1299999999992</v>
      </c>
      <c r="J456" s="56">
        <f t="shared" si="37"/>
        <v>25365.870000000003</v>
      </c>
      <c r="K456" s="57">
        <f t="shared" si="38"/>
        <v>0.72473914285714292</v>
      </c>
      <c r="L456" s="57">
        <f t="shared" si="39"/>
        <v>-0.86368571428571428</v>
      </c>
      <c r="M456" s="57">
        <f t="shared" si="40"/>
        <v>-0.52812424489795917</v>
      </c>
      <c r="R456" s="53"/>
      <c r="S456" s="53"/>
      <c r="T456" s="53"/>
      <c r="U456" s="53"/>
      <c r="V456" s="53"/>
    </row>
    <row r="457" spans="2:22" s="51" customFormat="1" x14ac:dyDescent="0.2">
      <c r="B457" s="51" t="s">
        <v>545</v>
      </c>
      <c r="C457" s="51" t="s">
        <v>546</v>
      </c>
      <c r="D457" s="56">
        <v>30000</v>
      </c>
      <c r="E457" s="56">
        <v>70000</v>
      </c>
      <c r="F457" s="56">
        <v>26360.69</v>
      </c>
      <c r="G457" s="56">
        <v>35647.79</v>
      </c>
      <c r="H457" s="56">
        <v>6130.22</v>
      </c>
      <c r="I457" s="56">
        <f t="shared" si="36"/>
        <v>41778.01</v>
      </c>
      <c r="J457" s="56">
        <f t="shared" si="37"/>
        <v>28221.989999999998</v>
      </c>
      <c r="K457" s="57">
        <f t="shared" si="38"/>
        <v>0.40317128571428568</v>
      </c>
      <c r="L457" s="57">
        <f t="shared" si="39"/>
        <v>-0.62341871428571427</v>
      </c>
      <c r="M457" s="57">
        <f t="shared" si="40"/>
        <v>-0.12699289795918356</v>
      </c>
      <c r="R457" s="53"/>
      <c r="S457" s="53"/>
      <c r="T457" s="53"/>
      <c r="U457" s="53"/>
      <c r="V457" s="53"/>
    </row>
    <row r="458" spans="2:22" s="51" customFormat="1" x14ac:dyDescent="0.2">
      <c r="B458" s="51" t="s">
        <v>282</v>
      </c>
      <c r="C458" s="51" t="s">
        <v>283</v>
      </c>
      <c r="D458" s="56">
        <v>126082.28</v>
      </c>
      <c r="E458" s="56">
        <v>39082.28</v>
      </c>
      <c r="F458" s="56">
        <v>3429.52</v>
      </c>
      <c r="G458" s="56">
        <v>9177.7200000000012</v>
      </c>
      <c r="H458" s="56">
        <v>24676.82</v>
      </c>
      <c r="I458" s="56">
        <f t="shared" si="36"/>
        <v>33854.54</v>
      </c>
      <c r="J458" s="56">
        <f t="shared" si="37"/>
        <v>5227.739999999998</v>
      </c>
      <c r="K458" s="57">
        <f t="shared" si="38"/>
        <v>0.13376241099546901</v>
      </c>
      <c r="L458" s="57">
        <f t="shared" si="39"/>
        <v>-0.91224872243891608</v>
      </c>
      <c r="M458" s="57">
        <f t="shared" si="40"/>
        <v>-0.59743304930740249</v>
      </c>
      <c r="R458" s="53"/>
      <c r="S458" s="53"/>
      <c r="T458" s="53"/>
      <c r="U458" s="53"/>
      <c r="V458" s="53"/>
    </row>
    <row r="459" spans="2:22" s="51" customFormat="1" x14ac:dyDescent="0.2">
      <c r="B459" s="51" t="s">
        <v>547</v>
      </c>
      <c r="C459" s="51" t="s">
        <v>548</v>
      </c>
      <c r="D459" s="56">
        <v>50000</v>
      </c>
      <c r="E459" s="56">
        <v>60000</v>
      </c>
      <c r="F459" s="56">
        <v>3016.54</v>
      </c>
      <c r="G459" s="56">
        <v>37601.83</v>
      </c>
      <c r="H459" s="56">
        <v>20386.29</v>
      </c>
      <c r="I459" s="56">
        <f t="shared" si="36"/>
        <v>57988.12</v>
      </c>
      <c r="J459" s="56">
        <f t="shared" si="37"/>
        <v>2011.8799999999974</v>
      </c>
      <c r="K459" s="57">
        <f t="shared" si="38"/>
        <v>3.3531333333333288E-2</v>
      </c>
      <c r="L459" s="57">
        <f t="shared" si="39"/>
        <v>-0.94972433333333328</v>
      </c>
      <c r="M459" s="57">
        <f t="shared" si="40"/>
        <v>7.4338000000000057E-2</v>
      </c>
      <c r="R459" s="53"/>
      <c r="S459" s="53"/>
      <c r="T459" s="53"/>
      <c r="U459" s="53"/>
      <c r="V459" s="53"/>
    </row>
    <row r="460" spans="2:22" s="51" customFormat="1" x14ac:dyDescent="0.2">
      <c r="B460" s="51" t="s">
        <v>549</v>
      </c>
      <c r="C460" s="51" t="s">
        <v>550</v>
      </c>
      <c r="D460" s="56">
        <v>350000</v>
      </c>
      <c r="E460" s="56">
        <v>370000</v>
      </c>
      <c r="F460" s="56">
        <v>38472</v>
      </c>
      <c r="G460" s="56">
        <v>288233.44</v>
      </c>
      <c r="H460" s="56">
        <v>87302.689999999988</v>
      </c>
      <c r="I460" s="56">
        <f t="shared" si="36"/>
        <v>375536.13</v>
      </c>
      <c r="J460" s="56">
        <f t="shared" si="37"/>
        <v>-5536.1300000000047</v>
      </c>
      <c r="K460" s="57">
        <f t="shared" si="38"/>
        <v>-1.4962513513513525E-2</v>
      </c>
      <c r="L460" s="57">
        <f t="shared" si="39"/>
        <v>-0.89602162162162158</v>
      </c>
      <c r="M460" s="57">
        <f t="shared" si="40"/>
        <v>0.33544450965250977</v>
      </c>
      <c r="R460" s="53"/>
      <c r="S460" s="53"/>
      <c r="T460" s="53"/>
      <c r="U460" s="53"/>
      <c r="V460" s="53"/>
    </row>
    <row r="461" spans="2:22" s="51" customFormat="1" x14ac:dyDescent="0.2">
      <c r="B461" s="51" t="s">
        <v>551</v>
      </c>
      <c r="C461" s="51" t="s">
        <v>552</v>
      </c>
      <c r="D461" s="56">
        <v>350000</v>
      </c>
      <c r="E461" s="56">
        <v>505000</v>
      </c>
      <c r="F461" s="56">
        <v>41114.97</v>
      </c>
      <c r="G461" s="56">
        <v>450211.42</v>
      </c>
      <c r="H461" s="56">
        <v>52068.560000000005</v>
      </c>
      <c r="I461" s="56">
        <f t="shared" si="36"/>
        <v>502279.98</v>
      </c>
      <c r="J461" s="56">
        <f t="shared" si="37"/>
        <v>2720.0200000000186</v>
      </c>
      <c r="K461" s="57">
        <f t="shared" si="38"/>
        <v>5.3861782178218189E-3</v>
      </c>
      <c r="L461" s="57">
        <f t="shared" si="39"/>
        <v>-0.91858421782178223</v>
      </c>
      <c r="M461" s="57">
        <f t="shared" si="40"/>
        <v>0.52829902121640715</v>
      </c>
      <c r="R461" s="53"/>
      <c r="S461" s="53"/>
      <c r="T461" s="53"/>
      <c r="U461" s="53"/>
      <c r="V461" s="53"/>
    </row>
    <row r="462" spans="2:22" s="51" customFormat="1" x14ac:dyDescent="0.2">
      <c r="B462" s="51" t="s">
        <v>308</v>
      </c>
      <c r="C462" s="51" t="s">
        <v>309</v>
      </c>
      <c r="D462" s="56">
        <v>175000</v>
      </c>
      <c r="E462" s="56">
        <v>19000</v>
      </c>
      <c r="F462" s="56">
        <v>0</v>
      </c>
      <c r="G462" s="56">
        <v>18278</v>
      </c>
      <c r="H462" s="56">
        <v>16754.84</v>
      </c>
      <c r="I462" s="56">
        <f t="shared" si="36"/>
        <v>35032.839999999997</v>
      </c>
      <c r="J462" s="56">
        <f t="shared" si="37"/>
        <v>-16032.839999999997</v>
      </c>
      <c r="K462" s="57">
        <f t="shared" si="38"/>
        <v>-0.84383368421052618</v>
      </c>
      <c r="L462" s="57">
        <f t="shared" si="39"/>
        <v>-1</v>
      </c>
      <c r="M462" s="57">
        <f t="shared" si="40"/>
        <v>0.64914285714285735</v>
      </c>
      <c r="R462" s="53"/>
      <c r="S462" s="53"/>
      <c r="T462" s="53"/>
      <c r="U462" s="53"/>
      <c r="V462" s="53"/>
    </row>
    <row r="463" spans="2:22" s="51" customFormat="1" x14ac:dyDescent="0.2">
      <c r="B463" s="51" t="s">
        <v>312</v>
      </c>
      <c r="C463" s="51" t="s">
        <v>313</v>
      </c>
      <c r="D463" s="56">
        <v>60000</v>
      </c>
      <c r="E463" s="56">
        <v>68000</v>
      </c>
      <c r="F463" s="56">
        <v>0</v>
      </c>
      <c r="G463" s="56">
        <v>51035.16</v>
      </c>
      <c r="H463" s="56">
        <v>1390.32</v>
      </c>
      <c r="I463" s="56">
        <f t="shared" si="36"/>
        <v>52425.48</v>
      </c>
      <c r="J463" s="56">
        <f t="shared" si="37"/>
        <v>15574.519999999997</v>
      </c>
      <c r="K463" s="57">
        <f t="shared" si="38"/>
        <v>0.22903705882352937</v>
      </c>
      <c r="L463" s="57">
        <f t="shared" si="39"/>
        <v>-1</v>
      </c>
      <c r="M463" s="57">
        <f t="shared" si="40"/>
        <v>0.28660067226890751</v>
      </c>
      <c r="R463" s="53"/>
      <c r="S463" s="53"/>
      <c r="T463" s="53"/>
      <c r="U463" s="53"/>
      <c r="V463" s="53"/>
    </row>
    <row r="464" spans="2:22" s="51" customFormat="1" x14ac:dyDescent="0.2">
      <c r="B464" s="51" t="s">
        <v>553</v>
      </c>
      <c r="C464" s="51" t="s">
        <v>554</v>
      </c>
      <c r="D464" s="56">
        <v>40000</v>
      </c>
      <c r="E464" s="56">
        <v>50000</v>
      </c>
      <c r="F464" s="56">
        <v>14541.18</v>
      </c>
      <c r="G464" s="56">
        <v>36861.18</v>
      </c>
      <c r="H464" s="56">
        <v>0</v>
      </c>
      <c r="I464" s="56">
        <f t="shared" si="36"/>
        <v>36861.18</v>
      </c>
      <c r="J464" s="56">
        <f t="shared" si="37"/>
        <v>13138.82</v>
      </c>
      <c r="K464" s="57">
        <f t="shared" si="38"/>
        <v>0.26277640000000002</v>
      </c>
      <c r="L464" s="57">
        <f t="shared" si="39"/>
        <v>-0.70917640000000004</v>
      </c>
      <c r="M464" s="57">
        <f t="shared" si="40"/>
        <v>0.26381188571428565</v>
      </c>
      <c r="R464" s="53"/>
      <c r="S464" s="53"/>
      <c r="T464" s="53"/>
      <c r="U464" s="53"/>
      <c r="V464" s="53"/>
    </row>
    <row r="465" spans="1:22" s="51" customFormat="1" x14ac:dyDescent="0.2">
      <c r="B465" s="51" t="s">
        <v>314</v>
      </c>
      <c r="C465" s="51" t="s">
        <v>315</v>
      </c>
      <c r="D465" s="56">
        <v>0</v>
      </c>
      <c r="E465" s="56">
        <v>0</v>
      </c>
      <c r="F465" s="56">
        <v>0</v>
      </c>
      <c r="G465" s="56">
        <v>0</v>
      </c>
      <c r="H465" s="56">
        <v>0</v>
      </c>
      <c r="I465" s="56">
        <f t="shared" si="36"/>
        <v>0</v>
      </c>
      <c r="J465" s="56">
        <f t="shared" si="37"/>
        <v>0</v>
      </c>
      <c r="K465" s="57" t="str">
        <f t="shared" si="38"/>
        <v>NA</v>
      </c>
      <c r="L465" s="57" t="str">
        <f t="shared" si="39"/>
        <v>NA</v>
      </c>
      <c r="M465" s="57" t="str">
        <f t="shared" si="40"/>
        <v>NA</v>
      </c>
      <c r="R465" s="53"/>
      <c r="S465" s="53"/>
      <c r="T465" s="53"/>
      <c r="U465" s="53"/>
      <c r="V465" s="53"/>
    </row>
    <row r="466" spans="1:22" s="51" customFormat="1" x14ac:dyDescent="0.2">
      <c r="A466" s="63" t="s">
        <v>501</v>
      </c>
      <c r="B466" s="63"/>
      <c r="C466" s="63"/>
      <c r="D466" s="64">
        <v>1897082.28</v>
      </c>
      <c r="E466" s="64">
        <v>2467082.2800000003</v>
      </c>
      <c r="F466" s="64">
        <v>280732.44</v>
      </c>
      <c r="G466" s="64">
        <v>1786422.9299999997</v>
      </c>
      <c r="H466" s="64">
        <v>276595.48000000004</v>
      </c>
      <c r="I466" s="64">
        <f t="shared" si="36"/>
        <v>2063018.4099999997</v>
      </c>
      <c r="J466" s="64">
        <f t="shared" si="37"/>
        <v>404063.87000000058</v>
      </c>
      <c r="K466" s="65">
        <f t="shared" si="38"/>
        <v>0.16378208107432904</v>
      </c>
      <c r="L466" s="65">
        <f t="shared" si="39"/>
        <v>-0.8862087242586818</v>
      </c>
      <c r="M466" s="65">
        <f t="shared" si="40"/>
        <v>0.24132029701556099</v>
      </c>
      <c r="R466" s="53"/>
      <c r="S466" s="53"/>
      <c r="T466" s="53"/>
      <c r="U466" s="53"/>
      <c r="V466" s="53"/>
    </row>
    <row r="467" spans="1:22" s="51" customFormat="1" x14ac:dyDescent="0.2">
      <c r="A467" s="51" t="s">
        <v>555</v>
      </c>
      <c r="B467" s="51" t="s">
        <v>252</v>
      </c>
      <c r="C467" s="51" t="s">
        <v>253</v>
      </c>
      <c r="D467" s="56">
        <v>0</v>
      </c>
      <c r="E467" s="56">
        <v>0</v>
      </c>
      <c r="F467" s="56">
        <v>0</v>
      </c>
      <c r="G467" s="56">
        <v>0</v>
      </c>
      <c r="H467" s="56">
        <v>0</v>
      </c>
      <c r="I467" s="56">
        <f t="shared" si="36"/>
        <v>0</v>
      </c>
      <c r="J467" s="56">
        <f t="shared" si="37"/>
        <v>0</v>
      </c>
      <c r="K467" s="57" t="str">
        <f t="shared" si="38"/>
        <v>NA</v>
      </c>
      <c r="L467" s="57" t="str">
        <f t="shared" si="39"/>
        <v>NA</v>
      </c>
      <c r="M467" s="57" t="str">
        <f t="shared" si="40"/>
        <v>NA</v>
      </c>
      <c r="R467" s="53"/>
      <c r="S467" s="53"/>
      <c r="T467" s="53"/>
      <c r="U467" s="53"/>
      <c r="V467" s="53"/>
    </row>
    <row r="468" spans="1:22" s="51" customFormat="1" x14ac:dyDescent="0.2">
      <c r="B468" s="51" t="s">
        <v>266</v>
      </c>
      <c r="C468" s="51" t="s">
        <v>267</v>
      </c>
      <c r="D468" s="56">
        <v>0</v>
      </c>
      <c r="E468" s="56">
        <v>0</v>
      </c>
      <c r="F468" s="56">
        <v>0</v>
      </c>
      <c r="G468" s="56">
        <v>0</v>
      </c>
      <c r="H468" s="56">
        <v>0</v>
      </c>
      <c r="I468" s="56">
        <f t="shared" si="36"/>
        <v>0</v>
      </c>
      <c r="J468" s="56">
        <f t="shared" si="37"/>
        <v>0</v>
      </c>
      <c r="K468" s="57" t="str">
        <f t="shared" si="38"/>
        <v>NA</v>
      </c>
      <c r="L468" s="57" t="str">
        <f t="shared" si="39"/>
        <v>NA</v>
      </c>
      <c r="M468" s="57" t="str">
        <f t="shared" si="40"/>
        <v>NA</v>
      </c>
      <c r="R468" s="53"/>
      <c r="S468" s="53"/>
      <c r="T468" s="53"/>
      <c r="U468" s="53"/>
      <c r="V468" s="53"/>
    </row>
    <row r="469" spans="1:22" s="51" customFormat="1" x14ac:dyDescent="0.2">
      <c r="B469" s="51" t="s">
        <v>282</v>
      </c>
      <c r="C469" s="51" t="s">
        <v>283</v>
      </c>
      <c r="D469" s="56">
        <v>0</v>
      </c>
      <c r="E469" s="56">
        <v>0</v>
      </c>
      <c r="F469" s="56">
        <v>0</v>
      </c>
      <c r="G469" s="56">
        <v>0</v>
      </c>
      <c r="H469" s="56">
        <v>0</v>
      </c>
      <c r="I469" s="56">
        <f t="shared" si="36"/>
        <v>0</v>
      </c>
      <c r="J469" s="56">
        <f t="shared" si="37"/>
        <v>0</v>
      </c>
      <c r="K469" s="57" t="str">
        <f t="shared" si="38"/>
        <v>NA</v>
      </c>
      <c r="L469" s="57" t="str">
        <f t="shared" si="39"/>
        <v>NA</v>
      </c>
      <c r="M469" s="57" t="str">
        <f t="shared" si="40"/>
        <v>NA</v>
      </c>
      <c r="R469" s="53"/>
      <c r="S469" s="53"/>
      <c r="T469" s="53"/>
      <c r="U469" s="53"/>
      <c r="V469" s="53"/>
    </row>
    <row r="470" spans="1:22" s="51" customFormat="1" x14ac:dyDescent="0.2">
      <c r="A470" s="63" t="s">
        <v>556</v>
      </c>
      <c r="B470" s="63"/>
      <c r="C470" s="63"/>
      <c r="D470" s="64">
        <v>0</v>
      </c>
      <c r="E470" s="64">
        <v>0</v>
      </c>
      <c r="F470" s="64">
        <v>0</v>
      </c>
      <c r="G470" s="64">
        <v>0</v>
      </c>
      <c r="H470" s="64">
        <v>0</v>
      </c>
      <c r="I470" s="64">
        <f t="shared" si="36"/>
        <v>0</v>
      </c>
      <c r="J470" s="64">
        <f t="shared" si="37"/>
        <v>0</v>
      </c>
      <c r="K470" s="65" t="str">
        <f t="shared" si="38"/>
        <v>NA</v>
      </c>
      <c r="L470" s="65" t="str">
        <f t="shared" si="39"/>
        <v>NA</v>
      </c>
      <c r="M470" s="65" t="str">
        <f t="shared" si="40"/>
        <v>NA</v>
      </c>
      <c r="R470" s="53"/>
      <c r="S470" s="53"/>
      <c r="T470" s="53"/>
      <c r="U470" s="53"/>
      <c r="V470" s="53"/>
    </row>
    <row r="471" spans="1:22" s="51" customFormat="1" x14ac:dyDescent="0.2">
      <c r="A471" s="51" t="s">
        <v>557</v>
      </c>
      <c r="B471" s="51" t="s">
        <v>226</v>
      </c>
      <c r="C471" s="51" t="s">
        <v>227</v>
      </c>
      <c r="D471" s="56">
        <v>0</v>
      </c>
      <c r="E471" s="56">
        <v>0</v>
      </c>
      <c r="F471" s="56">
        <v>0</v>
      </c>
      <c r="G471" s="56">
        <v>0</v>
      </c>
      <c r="H471" s="56">
        <v>0</v>
      </c>
      <c r="I471" s="56">
        <f t="shared" si="36"/>
        <v>0</v>
      </c>
      <c r="J471" s="56">
        <f t="shared" si="37"/>
        <v>0</v>
      </c>
      <c r="K471" s="57" t="str">
        <f t="shared" si="38"/>
        <v>NA</v>
      </c>
      <c r="L471" s="57" t="str">
        <f t="shared" si="39"/>
        <v>NA</v>
      </c>
      <c r="M471" s="57" t="str">
        <f t="shared" si="40"/>
        <v>NA</v>
      </c>
      <c r="R471" s="53"/>
      <c r="S471" s="53"/>
      <c r="T471" s="53"/>
      <c r="U471" s="53"/>
      <c r="V471" s="53"/>
    </row>
    <row r="472" spans="1:22" s="51" customFormat="1" x14ac:dyDescent="0.2">
      <c r="B472" s="51" t="s">
        <v>250</v>
      </c>
      <c r="C472" s="51" t="s">
        <v>251</v>
      </c>
      <c r="D472" s="56">
        <v>0</v>
      </c>
      <c r="E472" s="56">
        <v>0</v>
      </c>
      <c r="F472" s="56">
        <v>0</v>
      </c>
      <c r="G472" s="56">
        <v>0</v>
      </c>
      <c r="H472" s="56">
        <v>0</v>
      </c>
      <c r="I472" s="56">
        <f t="shared" si="36"/>
        <v>0</v>
      </c>
      <c r="J472" s="56">
        <f t="shared" si="37"/>
        <v>0</v>
      </c>
      <c r="K472" s="57" t="str">
        <f t="shared" si="38"/>
        <v>NA</v>
      </c>
      <c r="L472" s="57" t="str">
        <f t="shared" si="39"/>
        <v>NA</v>
      </c>
      <c r="M472" s="57" t="str">
        <f t="shared" si="40"/>
        <v>NA</v>
      </c>
      <c r="R472" s="53"/>
      <c r="S472" s="53"/>
      <c r="T472" s="53"/>
      <c r="U472" s="53"/>
      <c r="V472" s="53"/>
    </row>
    <row r="473" spans="1:22" s="51" customFormat="1" x14ac:dyDescent="0.2">
      <c r="B473" s="51" t="s">
        <v>252</v>
      </c>
      <c r="C473" s="51" t="s">
        <v>253</v>
      </c>
      <c r="D473" s="56">
        <v>26102643</v>
      </c>
      <c r="E473" s="56">
        <v>1084000</v>
      </c>
      <c r="F473" s="56">
        <v>0</v>
      </c>
      <c r="G473" s="56">
        <v>658909.89</v>
      </c>
      <c r="H473" s="56">
        <v>24000</v>
      </c>
      <c r="I473" s="56">
        <f t="shared" si="36"/>
        <v>682909.89</v>
      </c>
      <c r="J473" s="56">
        <f t="shared" si="37"/>
        <v>401090.11</v>
      </c>
      <c r="K473" s="57">
        <f t="shared" si="38"/>
        <v>0.37000932656826568</v>
      </c>
      <c r="L473" s="57">
        <f t="shared" si="39"/>
        <v>-1</v>
      </c>
      <c r="M473" s="57">
        <f t="shared" si="40"/>
        <v>4.2029346336320654E-2</v>
      </c>
      <c r="R473" s="53"/>
      <c r="S473" s="53"/>
      <c r="T473" s="53"/>
      <c r="U473" s="53"/>
      <c r="V473" s="53"/>
    </row>
    <row r="474" spans="1:22" s="51" customFormat="1" x14ac:dyDescent="0.2">
      <c r="B474" s="51" t="s">
        <v>421</v>
      </c>
      <c r="C474" s="51" t="s">
        <v>422</v>
      </c>
      <c r="D474" s="56">
        <v>5790672.4499999983</v>
      </c>
      <c r="E474" s="56">
        <v>3647065.6299999994</v>
      </c>
      <c r="F474" s="56">
        <v>0</v>
      </c>
      <c r="G474" s="56">
        <v>171002.61000000002</v>
      </c>
      <c r="H474" s="56">
        <v>246914.93</v>
      </c>
      <c r="I474" s="56">
        <f t="shared" si="36"/>
        <v>417917.54000000004</v>
      </c>
      <c r="J474" s="56">
        <f t="shared" si="37"/>
        <v>3229148.0899999994</v>
      </c>
      <c r="K474" s="57">
        <f t="shared" si="38"/>
        <v>0.88540992063254975</v>
      </c>
      <c r="L474" s="57">
        <f t="shared" si="39"/>
        <v>-1</v>
      </c>
      <c r="M474" s="57">
        <f t="shared" si="40"/>
        <v>-0.91962104300586123</v>
      </c>
      <c r="R474" s="53"/>
      <c r="S474" s="53"/>
      <c r="T474" s="53"/>
      <c r="U474" s="53"/>
      <c r="V474" s="53"/>
    </row>
    <row r="475" spans="1:22" s="51" customFormat="1" x14ac:dyDescent="0.2">
      <c r="B475" s="51" t="s">
        <v>306</v>
      </c>
      <c r="C475" s="51" t="s">
        <v>307</v>
      </c>
      <c r="D475" s="56">
        <v>122405459.94999997</v>
      </c>
      <c r="E475" s="56">
        <v>132338941.11</v>
      </c>
      <c r="F475" s="56">
        <v>1835340.75</v>
      </c>
      <c r="G475" s="56">
        <v>9416101.4200000074</v>
      </c>
      <c r="H475" s="56">
        <v>5654880.080000001</v>
      </c>
      <c r="I475" s="56">
        <f t="shared" si="36"/>
        <v>15070981.500000007</v>
      </c>
      <c r="J475" s="56">
        <f t="shared" si="37"/>
        <v>117267959.60999998</v>
      </c>
      <c r="K475" s="57">
        <f t="shared" si="38"/>
        <v>0.88611831579132083</v>
      </c>
      <c r="L475" s="57">
        <f t="shared" si="39"/>
        <v>-0.98613151401540633</v>
      </c>
      <c r="M475" s="57">
        <f t="shared" si="40"/>
        <v>-0.8780261651394482</v>
      </c>
      <c r="R475" s="53"/>
      <c r="S475" s="53"/>
      <c r="T475" s="53"/>
      <c r="U475" s="53"/>
      <c r="V475" s="53"/>
    </row>
    <row r="476" spans="1:22" s="51" customFormat="1" x14ac:dyDescent="0.2">
      <c r="B476" s="51" t="s">
        <v>308</v>
      </c>
      <c r="C476" s="51" t="s">
        <v>309</v>
      </c>
      <c r="D476" s="56">
        <v>4488000</v>
      </c>
      <c r="E476" s="56">
        <v>4614423.5</v>
      </c>
      <c r="F476" s="56">
        <v>0</v>
      </c>
      <c r="G476" s="56">
        <v>0</v>
      </c>
      <c r="H476" s="56">
        <v>0</v>
      </c>
      <c r="I476" s="56">
        <f t="shared" si="36"/>
        <v>0</v>
      </c>
      <c r="J476" s="56">
        <f t="shared" si="37"/>
        <v>4614423.5</v>
      </c>
      <c r="K476" s="57">
        <f t="shared" si="38"/>
        <v>1</v>
      </c>
      <c r="L476" s="57">
        <f t="shared" si="39"/>
        <v>-1</v>
      </c>
      <c r="M476" s="57">
        <f t="shared" si="40"/>
        <v>-1</v>
      </c>
      <c r="R476" s="53"/>
      <c r="S476" s="53"/>
      <c r="T476" s="53"/>
      <c r="U476" s="53"/>
      <c r="V476" s="53"/>
    </row>
    <row r="477" spans="1:22" s="51" customFormat="1" x14ac:dyDescent="0.2">
      <c r="B477" s="51" t="s">
        <v>310</v>
      </c>
      <c r="C477" s="51" t="s">
        <v>311</v>
      </c>
      <c r="D477" s="56">
        <v>0</v>
      </c>
      <c r="E477" s="56">
        <v>0</v>
      </c>
      <c r="F477" s="56">
        <v>0</v>
      </c>
      <c r="G477" s="56">
        <v>0</v>
      </c>
      <c r="H477" s="56">
        <v>0</v>
      </c>
      <c r="I477" s="56">
        <f t="shared" si="36"/>
        <v>0</v>
      </c>
      <c r="J477" s="56">
        <f t="shared" si="37"/>
        <v>0</v>
      </c>
      <c r="K477" s="57" t="str">
        <f t="shared" si="38"/>
        <v>NA</v>
      </c>
      <c r="L477" s="57" t="str">
        <f t="shared" si="39"/>
        <v>NA</v>
      </c>
      <c r="M477" s="57" t="str">
        <f t="shared" si="40"/>
        <v>NA</v>
      </c>
      <c r="R477" s="53"/>
      <c r="S477" s="53"/>
      <c r="T477" s="53"/>
      <c r="U477" s="53"/>
      <c r="V477" s="53"/>
    </row>
    <row r="478" spans="1:22" s="51" customFormat="1" x14ac:dyDescent="0.2">
      <c r="A478" s="63" t="s">
        <v>558</v>
      </c>
      <c r="B478" s="63"/>
      <c r="C478" s="63"/>
      <c r="D478" s="64">
        <v>158786775.39999998</v>
      </c>
      <c r="E478" s="64">
        <v>141684430.24000001</v>
      </c>
      <c r="F478" s="64">
        <v>1835340.75</v>
      </c>
      <c r="G478" s="64">
        <v>10246013.920000007</v>
      </c>
      <c r="H478" s="64">
        <v>5925795.0100000007</v>
      </c>
      <c r="I478" s="64">
        <f t="shared" si="36"/>
        <v>16171808.930000007</v>
      </c>
      <c r="J478" s="64">
        <f t="shared" si="37"/>
        <v>125512621.31</v>
      </c>
      <c r="K478" s="65">
        <f t="shared" si="38"/>
        <v>0.88586036657234324</v>
      </c>
      <c r="L478" s="65">
        <f t="shared" si="39"/>
        <v>-0.98704627779572462</v>
      </c>
      <c r="M478" s="65">
        <f t="shared" si="40"/>
        <v>-0.87603016604099815</v>
      </c>
      <c r="R478" s="53"/>
      <c r="S478" s="53"/>
      <c r="T478" s="53"/>
      <c r="U478" s="53"/>
      <c r="V478" s="53"/>
    </row>
    <row r="479" spans="1:22" s="51" customFormat="1" x14ac:dyDescent="0.2">
      <c r="A479" s="51" t="s">
        <v>32</v>
      </c>
      <c r="B479" s="51" t="s">
        <v>33</v>
      </c>
      <c r="C479" s="51" t="s">
        <v>34</v>
      </c>
      <c r="D479" s="56">
        <v>891245</v>
      </c>
      <c r="E479" s="56">
        <v>891245</v>
      </c>
      <c r="F479" s="56">
        <v>73754.89</v>
      </c>
      <c r="G479" s="56">
        <v>261961.33</v>
      </c>
      <c r="H479" s="56">
        <v>0</v>
      </c>
      <c r="I479" s="56">
        <f t="shared" si="36"/>
        <v>261961.33</v>
      </c>
      <c r="J479" s="56">
        <f t="shared" si="37"/>
        <v>629283.67000000004</v>
      </c>
      <c r="K479" s="57">
        <f t="shared" si="38"/>
        <v>0.70607259507767228</v>
      </c>
      <c r="L479" s="57">
        <f t="shared" si="39"/>
        <v>-0.91724510095428302</v>
      </c>
      <c r="M479" s="57">
        <f t="shared" si="40"/>
        <v>-0.49612444870458106</v>
      </c>
      <c r="R479" s="53"/>
      <c r="S479" s="53"/>
      <c r="T479" s="53"/>
      <c r="U479" s="53"/>
      <c r="V479" s="53"/>
    </row>
    <row r="480" spans="1:22" s="51" customFormat="1" x14ac:dyDescent="0.2">
      <c r="B480" s="51" t="s">
        <v>489</v>
      </c>
      <c r="C480" s="51" t="s">
        <v>490</v>
      </c>
      <c r="D480" s="56">
        <v>0</v>
      </c>
      <c r="E480" s="56">
        <v>0</v>
      </c>
      <c r="F480" s="56">
        <v>1670314.04</v>
      </c>
      <c r="G480" s="56">
        <v>11881281.030000001</v>
      </c>
      <c r="H480" s="56">
        <v>0</v>
      </c>
      <c r="I480" s="56">
        <f t="shared" si="36"/>
        <v>11881281.030000001</v>
      </c>
      <c r="J480" s="56">
        <f t="shared" si="37"/>
        <v>-11881281.030000001</v>
      </c>
      <c r="K480" s="57" t="str">
        <f t="shared" si="38"/>
        <v>NA</v>
      </c>
      <c r="L480" s="57" t="str">
        <f t="shared" si="39"/>
        <v>NA</v>
      </c>
      <c r="M480" s="57" t="str">
        <f t="shared" si="40"/>
        <v>NA</v>
      </c>
      <c r="R480" s="53"/>
      <c r="S480" s="53"/>
      <c r="T480" s="53"/>
      <c r="U480" s="53"/>
      <c r="V480" s="53"/>
    </row>
    <row r="481" spans="1:22" s="51" customFormat="1" x14ac:dyDescent="0.2">
      <c r="B481" s="51" t="s">
        <v>559</v>
      </c>
      <c r="C481" s="51" t="s">
        <v>560</v>
      </c>
      <c r="D481" s="56">
        <v>0</v>
      </c>
      <c r="E481" s="56">
        <v>0</v>
      </c>
      <c r="F481" s="56">
        <v>0</v>
      </c>
      <c r="G481" s="56">
        <v>0</v>
      </c>
      <c r="H481" s="56">
        <v>0</v>
      </c>
      <c r="I481" s="56">
        <f t="shared" si="36"/>
        <v>0</v>
      </c>
      <c r="J481" s="56">
        <f t="shared" si="37"/>
        <v>0</v>
      </c>
      <c r="K481" s="57" t="str">
        <f t="shared" si="38"/>
        <v>NA</v>
      </c>
      <c r="L481" s="57" t="str">
        <f t="shared" si="39"/>
        <v>NA</v>
      </c>
      <c r="M481" s="57" t="str">
        <f t="shared" si="40"/>
        <v>NA</v>
      </c>
      <c r="R481" s="53"/>
      <c r="S481" s="53"/>
      <c r="T481" s="53"/>
      <c r="U481" s="53"/>
      <c r="V481" s="53"/>
    </row>
    <row r="482" spans="1:22" s="51" customFormat="1" x14ac:dyDescent="0.2">
      <c r="B482" s="51" t="s">
        <v>561</v>
      </c>
      <c r="C482" s="51" t="s">
        <v>562</v>
      </c>
      <c r="D482" s="56">
        <v>0</v>
      </c>
      <c r="E482" s="56">
        <v>0</v>
      </c>
      <c r="F482" s="56">
        <v>0</v>
      </c>
      <c r="G482" s="56">
        <v>0</v>
      </c>
      <c r="H482" s="56">
        <v>0</v>
      </c>
      <c r="I482" s="56">
        <f t="shared" si="36"/>
        <v>0</v>
      </c>
      <c r="J482" s="56">
        <f t="shared" si="37"/>
        <v>0</v>
      </c>
      <c r="K482" s="57" t="str">
        <f t="shared" si="38"/>
        <v>NA</v>
      </c>
      <c r="L482" s="57" t="str">
        <f t="shared" si="39"/>
        <v>NA</v>
      </c>
      <c r="M482" s="57" t="str">
        <f t="shared" si="40"/>
        <v>NA</v>
      </c>
      <c r="R482" s="53"/>
      <c r="S482" s="53"/>
      <c r="T482" s="53"/>
      <c r="U482" s="53"/>
      <c r="V482" s="53"/>
    </row>
    <row r="483" spans="1:22" s="51" customFormat="1" x14ac:dyDescent="0.2">
      <c r="B483" s="51" t="s">
        <v>563</v>
      </c>
      <c r="C483" s="51" t="s">
        <v>564</v>
      </c>
      <c r="D483" s="56">
        <v>0</v>
      </c>
      <c r="E483" s="56">
        <v>0</v>
      </c>
      <c r="F483" s="56">
        <v>0</v>
      </c>
      <c r="G483" s="56">
        <v>0</v>
      </c>
      <c r="H483" s="56">
        <v>0</v>
      </c>
      <c r="I483" s="56">
        <f t="shared" si="36"/>
        <v>0</v>
      </c>
      <c r="J483" s="56">
        <f t="shared" si="37"/>
        <v>0</v>
      </c>
      <c r="K483" s="57" t="str">
        <f t="shared" si="38"/>
        <v>NA</v>
      </c>
      <c r="L483" s="57" t="str">
        <f t="shared" si="39"/>
        <v>NA</v>
      </c>
      <c r="M483" s="57" t="str">
        <f t="shared" si="40"/>
        <v>NA</v>
      </c>
      <c r="R483" s="53"/>
      <c r="S483" s="53"/>
      <c r="T483" s="53"/>
      <c r="U483" s="53"/>
      <c r="V483" s="53"/>
    </row>
    <row r="484" spans="1:22" s="51" customFormat="1" x14ac:dyDescent="0.2">
      <c r="B484" s="51" t="s">
        <v>565</v>
      </c>
      <c r="C484" s="51" t="s">
        <v>566</v>
      </c>
      <c r="D484" s="56">
        <v>0</v>
      </c>
      <c r="E484" s="56">
        <v>0</v>
      </c>
      <c r="F484" s="56">
        <v>0</v>
      </c>
      <c r="G484" s="56">
        <v>0</v>
      </c>
      <c r="H484" s="56">
        <v>0</v>
      </c>
      <c r="I484" s="56">
        <f t="shared" si="36"/>
        <v>0</v>
      </c>
      <c r="J484" s="56">
        <f t="shared" si="37"/>
        <v>0</v>
      </c>
      <c r="K484" s="57" t="str">
        <f t="shared" si="38"/>
        <v>NA</v>
      </c>
      <c r="L484" s="57" t="str">
        <f t="shared" si="39"/>
        <v>NA</v>
      </c>
      <c r="M484" s="57" t="str">
        <f t="shared" si="40"/>
        <v>NA</v>
      </c>
      <c r="R484" s="53"/>
      <c r="S484" s="53"/>
      <c r="T484" s="53"/>
      <c r="U484" s="53"/>
      <c r="V484" s="53"/>
    </row>
    <row r="485" spans="1:22" s="51" customFormat="1" x14ac:dyDescent="0.2">
      <c r="B485" s="51" t="s">
        <v>567</v>
      </c>
      <c r="C485" s="51" t="s">
        <v>568</v>
      </c>
      <c r="D485" s="56">
        <v>0</v>
      </c>
      <c r="E485" s="56">
        <v>0</v>
      </c>
      <c r="F485" s="56">
        <v>0</v>
      </c>
      <c r="G485" s="56">
        <v>0</v>
      </c>
      <c r="H485" s="56">
        <v>0</v>
      </c>
      <c r="I485" s="56">
        <f t="shared" si="36"/>
        <v>0</v>
      </c>
      <c r="J485" s="56">
        <f t="shared" si="37"/>
        <v>0</v>
      </c>
      <c r="K485" s="57" t="str">
        <f t="shared" si="38"/>
        <v>NA</v>
      </c>
      <c r="L485" s="57" t="str">
        <f t="shared" si="39"/>
        <v>NA</v>
      </c>
      <c r="M485" s="57" t="str">
        <f t="shared" si="40"/>
        <v>NA</v>
      </c>
      <c r="R485" s="53"/>
      <c r="S485" s="53"/>
      <c r="T485" s="53"/>
      <c r="U485" s="53"/>
      <c r="V485" s="53"/>
    </row>
    <row r="486" spans="1:22" s="51" customFormat="1" x14ac:dyDescent="0.2">
      <c r="A486" s="63" t="s">
        <v>35</v>
      </c>
      <c r="B486" s="63"/>
      <c r="C486" s="63"/>
      <c r="D486" s="64">
        <v>891245</v>
      </c>
      <c r="E486" s="64">
        <v>891245</v>
      </c>
      <c r="F486" s="64">
        <v>1744068.93</v>
      </c>
      <c r="G486" s="64">
        <v>12143242.360000001</v>
      </c>
      <c r="H486" s="64">
        <v>0</v>
      </c>
      <c r="I486" s="64">
        <f t="shared" si="36"/>
        <v>12143242.360000001</v>
      </c>
      <c r="J486" s="64">
        <f t="shared" si="37"/>
        <v>-11251997.360000001</v>
      </c>
      <c r="K486" s="65">
        <f t="shared" si="38"/>
        <v>-12.625032802428066</v>
      </c>
      <c r="L486" s="65">
        <f t="shared" si="39"/>
        <v>0.95689056320091548</v>
      </c>
      <c r="M486" s="65">
        <f t="shared" si="40"/>
        <v>22.357199089876683</v>
      </c>
      <c r="R486" s="53"/>
      <c r="S486" s="53"/>
      <c r="T486" s="53"/>
      <c r="U486" s="53"/>
      <c r="V486" s="53"/>
    </row>
    <row r="487" spans="1:22" s="10" customFormat="1" x14ac:dyDescent="0.2">
      <c r="A487" s="23"/>
      <c r="B487" s="31"/>
      <c r="C487" s="23"/>
      <c r="D487" s="18"/>
      <c r="E487" s="18"/>
      <c r="F487" s="18"/>
      <c r="G487" s="18"/>
      <c r="H487" s="18"/>
      <c r="I487" s="18"/>
      <c r="J487" s="18"/>
      <c r="K487" s="37"/>
      <c r="L487" s="37"/>
      <c r="M487" s="37"/>
      <c r="N487" s="17"/>
      <c r="O487" s="17"/>
      <c r="P487" s="17"/>
      <c r="Q487" s="17"/>
      <c r="R487" s="17"/>
      <c r="S487" s="17"/>
      <c r="T487" s="17"/>
      <c r="U487" s="17"/>
      <c r="V487" s="17"/>
    </row>
    <row r="488" spans="1:22" ht="15.75" x14ac:dyDescent="0.25">
      <c r="A488" s="25" t="s">
        <v>11</v>
      </c>
      <c r="B488" s="32"/>
      <c r="C488" s="25"/>
      <c r="D488" s="6">
        <f>+D98+D147+D184+D215+D225+D255+D282+D302+D322+D352+D373+D398+D424+D440+D466+D470+D478+D486</f>
        <v>770407585.70999992</v>
      </c>
      <c r="E488" s="6">
        <f t="shared" ref="E488:J488" si="66">+E98+E147+E184+E215+E225+E255+E282+E302+E322+E352+E373+E398+E424+E440+E466+E470+E478+E486</f>
        <v>692434726.00999999</v>
      </c>
      <c r="F488" s="6">
        <f t="shared" si="66"/>
        <v>17839044.290000003</v>
      </c>
      <c r="G488" s="6">
        <f t="shared" si="66"/>
        <v>136614060.49000004</v>
      </c>
      <c r="H488" s="6">
        <f t="shared" si="66"/>
        <v>25416903.080000006</v>
      </c>
      <c r="I488" s="6">
        <f t="shared" si="66"/>
        <v>162030963.57000005</v>
      </c>
      <c r="J488" s="6">
        <f t="shared" si="66"/>
        <v>530403762.43999994</v>
      </c>
      <c r="K488" s="38">
        <f>IF(E488=0,"NA",J488/E488)</f>
        <v>0.76599821256269573</v>
      </c>
      <c r="L488" s="38">
        <f>IF(E488=0,"NA",(  ( F488 - (E488/$L$6)) / (E488/$L$6)))</f>
        <v>-0.97423721887434289</v>
      </c>
      <c r="M488" s="38">
        <f>IF(E488=0,"NA",(  ( G488 - ($M$6*(E488/12))) / ($M$6*(E488/12))))</f>
        <v>-0.66177962561457482</v>
      </c>
      <c r="N488" s="10"/>
    </row>
    <row r="496" spans="1:22" x14ac:dyDescent="0.2">
      <c r="K496" s="18"/>
    </row>
    <row r="497" spans="11:11" x14ac:dyDescent="0.2">
      <c r="K497" s="18"/>
    </row>
  </sheetData>
  <autoFilter ref="A7:M488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V22"/>
  <sheetViews>
    <sheetView tabSelected="1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22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22" s="1" customFormat="1" ht="18.75" x14ac:dyDescent="0.3">
      <c r="A2" s="72" t="s">
        <v>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22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22" s="1" customFormat="1" ht="15" x14ac:dyDescent="0.25">
      <c r="A4" s="73">
        <v>45322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22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7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22</v>
      </c>
      <c r="B8" s="51" t="s">
        <v>23</v>
      </c>
      <c r="C8" s="51" t="s">
        <v>24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:I10" si="0">SUM(G8:H8)</f>
        <v>0</v>
      </c>
      <c r="J8" s="56">
        <f t="shared" ref="J8:J10" si="1">E8-I8</f>
        <v>0</v>
      </c>
      <c r="K8" s="57" t="str">
        <f>IF(E8=0,"NA",J8/E8)</f>
        <v>NA</v>
      </c>
      <c r="L8" s="57" t="str">
        <f>IF(E8=0,"NA",(  ( F8 - (E8/$L$6)) / (E8/$L$6)))</f>
        <v>NA</v>
      </c>
      <c r="M8" s="57" t="str">
        <f>IF(E8=0,"NA",(  ( G8 - ($M$6*(E8/12))) / ($M$6*(E8/12))))</f>
        <v>NA</v>
      </c>
      <c r="R8" s="53"/>
      <c r="S8" s="53"/>
      <c r="T8" s="53"/>
      <c r="U8" s="53"/>
      <c r="V8" s="53"/>
    </row>
    <row r="9" spans="1:22" s="51" customFormat="1" x14ac:dyDescent="0.2">
      <c r="A9" s="63" t="s">
        <v>25</v>
      </c>
      <c r="B9" s="63"/>
      <c r="C9" s="63"/>
      <c r="D9" s="64">
        <v>0</v>
      </c>
      <c r="E9" s="64">
        <v>0</v>
      </c>
      <c r="F9" s="64">
        <v>0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5" t="str">
        <f t="shared" ref="K9:K20" si="2">IF(E9=0,"NA",J9/E9)</f>
        <v>NA</v>
      </c>
      <c r="L9" s="65" t="str">
        <f t="shared" ref="L9:L10" si="3">IF(E9=0,"NA",(  ( F9 - (E9/$L$6)) / (E9/$L$6)))</f>
        <v>NA</v>
      </c>
      <c r="M9" s="65" t="str">
        <f t="shared" ref="M9:M10" si="4">IF(E9=0,"NA",(  ( G9 - ($M$6*(E9/12))) / ($M$6*(E9/12))))</f>
        <v>NA</v>
      </c>
      <c r="R9" s="53"/>
      <c r="S9" s="53"/>
      <c r="T9" s="53"/>
      <c r="U9" s="53"/>
      <c r="V9" s="53"/>
    </row>
    <row r="10" spans="1:22" s="51" customFormat="1" x14ac:dyDescent="0.2">
      <c r="A10" s="51" t="s">
        <v>26</v>
      </c>
      <c r="B10" s="51" t="s">
        <v>27</v>
      </c>
      <c r="C10" s="51" t="s">
        <v>28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si="0"/>
        <v>0</v>
      </c>
      <c r="J10" s="56">
        <f t="shared" si="1"/>
        <v>0</v>
      </c>
      <c r="K10" s="57" t="str">
        <f t="shared" si="2"/>
        <v>NA</v>
      </c>
      <c r="L10" s="57" t="str">
        <f t="shared" si="3"/>
        <v>NA</v>
      </c>
      <c r="M10" s="57" t="str">
        <f t="shared" si="4"/>
        <v>NA</v>
      </c>
      <c r="R10" s="53"/>
      <c r="S10" s="53"/>
      <c r="T10" s="53"/>
      <c r="U10" s="53"/>
      <c r="V10" s="53"/>
    </row>
    <row r="11" spans="1:22" s="51" customFormat="1" x14ac:dyDescent="0.2">
      <c r="A11" s="63" t="s">
        <v>29</v>
      </c>
      <c r="B11" s="63"/>
      <c r="C11" s="63"/>
      <c r="D11" s="64">
        <v>0</v>
      </c>
      <c r="E11" s="64">
        <v>0</v>
      </c>
      <c r="F11" s="64">
        <v>0</v>
      </c>
      <c r="G11" s="64">
        <v>0</v>
      </c>
      <c r="H11" s="64">
        <v>0</v>
      </c>
      <c r="I11" s="64">
        <f t="shared" ref="I11" si="5">SUM(G11:H11)</f>
        <v>0</v>
      </c>
      <c r="J11" s="64">
        <f t="shared" ref="J11" si="6">E11-I11</f>
        <v>0</v>
      </c>
      <c r="K11" s="65" t="str">
        <f>IF(E11=0,"NA",J11/E11)</f>
        <v>NA</v>
      </c>
      <c r="L11" s="65" t="str">
        <f>IF(E11=0,"NA",(  ( F11 - (E11/$L$6)) / (E11/$L$6)))</f>
        <v>NA</v>
      </c>
      <c r="M11" s="65" t="str">
        <f>IF(E11=0,"NA",(  ( G11 - ($M$6*(E11/12))) / ($M$6*(E11/12))))</f>
        <v>NA</v>
      </c>
      <c r="R11" s="53"/>
      <c r="S11" s="53"/>
      <c r="T11" s="53"/>
      <c r="U11" s="53"/>
      <c r="V11" s="53"/>
    </row>
    <row r="12" spans="1:22" x14ac:dyDescent="0.2">
      <c r="A12" s="30"/>
      <c r="K12" s="40"/>
    </row>
    <row r="13" spans="1:22" s="7" customFormat="1" ht="15.75" x14ac:dyDescent="0.25">
      <c r="A13" s="25" t="s">
        <v>12</v>
      </c>
      <c r="B13" s="32"/>
      <c r="C13" s="25"/>
      <c r="D13" s="6">
        <f>+D9+D11</f>
        <v>0</v>
      </c>
      <c r="E13" s="6">
        <f t="shared" ref="E13:J13" si="7">+E9+E11</f>
        <v>0</v>
      </c>
      <c r="F13" s="6">
        <f t="shared" si="7"/>
        <v>0</v>
      </c>
      <c r="G13" s="6">
        <f t="shared" si="7"/>
        <v>0</v>
      </c>
      <c r="H13" s="6">
        <f t="shared" si="7"/>
        <v>0</v>
      </c>
      <c r="I13" s="6">
        <f t="shared" si="7"/>
        <v>0</v>
      </c>
      <c r="J13" s="6">
        <f t="shared" si="7"/>
        <v>0</v>
      </c>
      <c r="K13" s="38" t="str">
        <f t="shared" si="2"/>
        <v>NA</v>
      </c>
      <c r="L13" s="38" t="str">
        <f>IF(E13=0,"NA",(  ( F13 - (E13/$L$6)) / (E13/$L$6)))</f>
        <v>NA</v>
      </c>
      <c r="M13" s="38" t="str">
        <f>IF(E13=0,"NA",(  ( G13 - ($M$6*(E13/12))) / ($M$6*(E13/12))))</f>
        <v>NA</v>
      </c>
    </row>
    <row r="14" spans="1:22" s="17" customFormat="1" x14ac:dyDescent="0.2">
      <c r="A14" s="23" t="s">
        <v>32</v>
      </c>
      <c r="B14" s="31" t="s">
        <v>33</v>
      </c>
      <c r="C14" s="23" t="s">
        <v>34</v>
      </c>
      <c r="D14" s="18">
        <v>0</v>
      </c>
      <c r="E14" s="18">
        <v>0</v>
      </c>
      <c r="F14" s="18">
        <v>0</v>
      </c>
      <c r="G14" s="18">
        <v>47604.51</v>
      </c>
      <c r="H14" s="18">
        <v>0</v>
      </c>
      <c r="I14" s="18"/>
      <c r="J14" s="18"/>
      <c r="K14" s="37"/>
      <c r="L14" s="37"/>
      <c r="M14" s="37"/>
    </row>
    <row r="15" spans="1:22" s="51" customFormat="1" x14ac:dyDescent="0.2">
      <c r="A15" s="63" t="s">
        <v>35</v>
      </c>
      <c r="B15" s="63"/>
      <c r="C15" s="63"/>
      <c r="D15" s="64">
        <v>0</v>
      </c>
      <c r="E15" s="64">
        <v>0</v>
      </c>
      <c r="F15" s="64">
        <v>0</v>
      </c>
      <c r="G15" s="64">
        <v>47604.51</v>
      </c>
      <c r="H15" s="64">
        <v>0</v>
      </c>
      <c r="I15" s="64">
        <f t="shared" ref="I15:I18" si="8">SUM(G15:H15)</f>
        <v>47604.51</v>
      </c>
      <c r="J15" s="64">
        <f t="shared" ref="J15:J18" si="9">E15-I15</f>
        <v>-47604.51</v>
      </c>
      <c r="K15" s="65" t="str">
        <f t="shared" ref="K15:K18" si="10">IF(E15=0,"NA",J15/E15)</f>
        <v>NA</v>
      </c>
      <c r="L15" s="65" t="str">
        <f t="shared" ref="L15:L18" si="11">IF(E15=0,"NA",(  ( F15 - (E15/$L$6)) / (E15/$L$6)))</f>
        <v>NA</v>
      </c>
      <c r="M15" s="65" t="str">
        <f t="shared" ref="M15:M18" si="12">IF(E15=0,"NA",(  ( G15 - ($M$6*(E15/12))) / ($M$6*(E15/12))))</f>
        <v>NA</v>
      </c>
      <c r="R15" s="53"/>
      <c r="S15" s="53"/>
      <c r="T15" s="53"/>
      <c r="U15" s="53"/>
      <c r="V15" s="53"/>
    </row>
    <row r="16" spans="1:22" s="51" customFormat="1" x14ac:dyDescent="0.2">
      <c r="A16" s="51" t="s">
        <v>36</v>
      </c>
      <c r="B16" s="51" t="s">
        <v>30</v>
      </c>
      <c r="C16" s="51" t="s">
        <v>31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8"/>
        <v>0</v>
      </c>
      <c r="J16" s="56">
        <f t="shared" si="9"/>
        <v>0</v>
      </c>
      <c r="K16" s="57" t="str">
        <f t="shared" si="10"/>
        <v>NA</v>
      </c>
      <c r="L16" s="57" t="str">
        <f t="shared" si="11"/>
        <v>NA</v>
      </c>
      <c r="M16" s="57" t="str">
        <f t="shared" si="12"/>
        <v>NA</v>
      </c>
      <c r="R16" s="53"/>
      <c r="S16" s="53"/>
      <c r="T16" s="53"/>
      <c r="U16" s="53"/>
      <c r="V16" s="53"/>
    </row>
    <row r="17" spans="1:22" s="51" customFormat="1" x14ac:dyDescent="0.2">
      <c r="B17" s="51" t="s">
        <v>37</v>
      </c>
      <c r="C17" s="51" t="s">
        <v>38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f t="shared" si="8"/>
        <v>0</v>
      </c>
      <c r="J17" s="56">
        <f t="shared" si="9"/>
        <v>0</v>
      </c>
      <c r="K17" s="57" t="str">
        <f t="shared" si="10"/>
        <v>NA</v>
      </c>
      <c r="L17" s="57" t="str">
        <f t="shared" si="11"/>
        <v>NA</v>
      </c>
      <c r="M17" s="57" t="str">
        <f t="shared" si="12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39</v>
      </c>
      <c r="B18" s="63"/>
      <c r="C18" s="63"/>
      <c r="D18" s="64">
        <v>0</v>
      </c>
      <c r="E18" s="64">
        <v>0</v>
      </c>
      <c r="F18" s="64">
        <v>0</v>
      </c>
      <c r="G18" s="64">
        <v>0</v>
      </c>
      <c r="H18" s="64">
        <v>0</v>
      </c>
      <c r="I18" s="64">
        <f t="shared" si="8"/>
        <v>0</v>
      </c>
      <c r="J18" s="64">
        <f t="shared" si="9"/>
        <v>0</v>
      </c>
      <c r="K18" s="65" t="str">
        <f t="shared" si="10"/>
        <v>NA</v>
      </c>
      <c r="L18" s="65" t="str">
        <f t="shared" si="11"/>
        <v>NA</v>
      </c>
      <c r="M18" s="65" t="str">
        <f t="shared" si="12"/>
        <v>NA</v>
      </c>
      <c r="R18" s="53"/>
      <c r="S18" s="53"/>
      <c r="T18" s="53"/>
      <c r="U18" s="53"/>
      <c r="V18" s="53"/>
    </row>
    <row r="19" spans="1:22" s="62" customFormat="1" x14ac:dyDescent="0.2">
      <c r="A19" s="58"/>
      <c r="B19" s="59"/>
      <c r="C19" s="58"/>
      <c r="D19" s="60"/>
      <c r="E19" s="60"/>
      <c r="F19" s="60"/>
      <c r="G19" s="60"/>
      <c r="H19" s="60"/>
      <c r="I19" s="60"/>
      <c r="J19" s="60"/>
      <c r="K19" s="61"/>
      <c r="L19" s="61"/>
      <c r="M19" s="61"/>
    </row>
    <row r="20" spans="1:22" ht="15.75" x14ac:dyDescent="0.25">
      <c r="A20" s="25" t="s">
        <v>11</v>
      </c>
      <c r="B20" s="32"/>
      <c r="C20" s="25"/>
      <c r="D20" s="6">
        <f>+D15+D18</f>
        <v>0</v>
      </c>
      <c r="E20" s="6">
        <f t="shared" ref="E20:J20" si="13">+E15+E18</f>
        <v>0</v>
      </c>
      <c r="F20" s="6">
        <f t="shared" si="13"/>
        <v>0</v>
      </c>
      <c r="G20" s="6">
        <f t="shared" si="13"/>
        <v>47604.51</v>
      </c>
      <c r="H20" s="6">
        <f t="shared" si="13"/>
        <v>0</v>
      </c>
      <c r="I20" s="6">
        <f t="shared" si="13"/>
        <v>47604.51</v>
      </c>
      <c r="J20" s="6">
        <f t="shared" si="13"/>
        <v>-47604.51</v>
      </c>
      <c r="K20" s="38" t="str">
        <f t="shared" si="2"/>
        <v>NA</v>
      </c>
      <c r="L20" s="38" t="str">
        <f>IF(E20=0,"NA",(  ( F20 - (E20/$L$6)) / (E20/$L$6)))</f>
        <v>NA</v>
      </c>
      <c r="M20" s="38" t="str">
        <f>IF(E20=0,"NA",(  ( G20 - ($M$6*(E20/12))) / ($M$6*(E20/12))))</f>
        <v>NA</v>
      </c>
    </row>
    <row r="22" spans="1:22" ht="15" x14ac:dyDescent="0.2">
      <c r="A22" s="35"/>
    </row>
  </sheetData>
  <autoFilter ref="A7:M20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V111"/>
  <sheetViews>
    <sheetView tabSelected="1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22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</row>
    <row r="2" spans="1:22" s="1" customFormat="1" ht="18.75" x14ac:dyDescent="0.3">
      <c r="A2" s="72" t="s">
        <v>42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22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22" s="1" customFormat="1" ht="15" x14ac:dyDescent="0.25">
      <c r="A4" s="73">
        <v>45322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</row>
    <row r="5" spans="1:22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7</v>
      </c>
    </row>
    <row r="7" spans="1:22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</row>
    <row r="8" spans="1:22" s="51" customFormat="1" x14ac:dyDescent="0.2">
      <c r="A8" s="51" t="s">
        <v>46</v>
      </c>
      <c r="B8" s="51" t="s">
        <v>136</v>
      </c>
      <c r="C8" s="51" t="s">
        <v>137</v>
      </c>
      <c r="D8" s="56">
        <v>429000000</v>
      </c>
      <c r="E8" s="56">
        <v>429000000</v>
      </c>
      <c r="F8" s="56">
        <v>0</v>
      </c>
      <c r="G8" s="56">
        <v>61931317.18</v>
      </c>
      <c r="H8" s="56">
        <v>0</v>
      </c>
      <c r="I8" s="56">
        <f t="shared" ref="I8" si="0">SUM(G8:H8)</f>
        <v>61931317.18</v>
      </c>
      <c r="J8" s="56">
        <f t="shared" ref="J8" si="1">E8-I8</f>
        <v>367068682.81999999</v>
      </c>
      <c r="K8" s="57">
        <f t="shared" ref="K8:K19" si="2">IF(E8=0,"NA",J8/E8)</f>
        <v>0.85563795529137532</v>
      </c>
      <c r="L8" s="57">
        <f t="shared" ref="L8:L19" si="3">IF(E8=0,"NA",(  ( F8 - (E8/$L$6)) / (E8/$L$6)))</f>
        <v>-1</v>
      </c>
      <c r="M8" s="57">
        <f t="shared" ref="M8:M19" si="4">IF(E8=0,"NA",(  ( G8 - ($M$6*(E8/12))) / ($M$6*(E8/12))))</f>
        <v>-0.75252220907092904</v>
      </c>
      <c r="R8" s="53"/>
      <c r="S8" s="53"/>
      <c r="T8" s="53"/>
      <c r="U8" s="53"/>
      <c r="V8" s="53"/>
    </row>
    <row r="9" spans="1:22" s="51" customFormat="1" x14ac:dyDescent="0.2">
      <c r="B9" s="51" t="s">
        <v>102</v>
      </c>
      <c r="C9" s="51" t="s">
        <v>103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:I16" si="5">SUM(G9:H9)</f>
        <v>0</v>
      </c>
      <c r="J9" s="56">
        <f t="shared" ref="J9:J19" si="6">E9-I9</f>
        <v>0</v>
      </c>
      <c r="K9" s="57" t="str">
        <f t="shared" si="2"/>
        <v>NA</v>
      </c>
      <c r="L9" s="57" t="str">
        <f t="shared" si="3"/>
        <v>NA</v>
      </c>
      <c r="M9" s="57" t="str">
        <f t="shared" si="4"/>
        <v>NA</v>
      </c>
      <c r="R9" s="53"/>
      <c r="S9" s="53"/>
      <c r="T9" s="53"/>
      <c r="U9" s="53"/>
      <c r="V9" s="53"/>
    </row>
    <row r="10" spans="1:22" s="51" customFormat="1" x14ac:dyDescent="0.2">
      <c r="B10" s="51" t="s">
        <v>55</v>
      </c>
      <c r="C10" s="51" t="s">
        <v>56</v>
      </c>
      <c r="D10" s="56">
        <v>11000</v>
      </c>
      <c r="E10" s="56">
        <v>86573.36</v>
      </c>
      <c r="F10" s="56">
        <v>0</v>
      </c>
      <c r="G10" s="56">
        <v>84567.01</v>
      </c>
      <c r="H10" s="56">
        <v>0</v>
      </c>
      <c r="I10" s="56">
        <f t="shared" si="5"/>
        <v>84567.01</v>
      </c>
      <c r="J10" s="56">
        <f t="shared" si="6"/>
        <v>2006.3500000000058</v>
      </c>
      <c r="K10" s="57">
        <f t="shared" si="2"/>
        <v>2.3175143023211827E-2</v>
      </c>
      <c r="L10" s="57">
        <f t="shared" si="3"/>
        <v>-1</v>
      </c>
      <c r="M10" s="57">
        <f t="shared" si="4"/>
        <v>0.67455689767449412</v>
      </c>
      <c r="R10" s="53"/>
      <c r="S10" s="53"/>
      <c r="T10" s="53"/>
      <c r="U10" s="53"/>
      <c r="V10" s="53"/>
    </row>
    <row r="11" spans="1:22" s="51" customFormat="1" x14ac:dyDescent="0.2">
      <c r="B11" s="51" t="s">
        <v>104</v>
      </c>
      <c r="C11" s="51" t="s">
        <v>105</v>
      </c>
      <c r="D11" s="56">
        <v>0</v>
      </c>
      <c r="E11" s="56">
        <v>0</v>
      </c>
      <c r="F11" s="56">
        <v>0</v>
      </c>
      <c r="G11" s="56">
        <v>1065924.68</v>
      </c>
      <c r="H11" s="56">
        <v>0</v>
      </c>
      <c r="I11" s="56">
        <f t="shared" si="5"/>
        <v>1065924.68</v>
      </c>
      <c r="J11" s="56">
        <f t="shared" si="6"/>
        <v>-1065924.68</v>
      </c>
      <c r="K11" s="57" t="str">
        <f t="shared" si="2"/>
        <v>NA</v>
      </c>
      <c r="L11" s="57" t="str">
        <f t="shared" si="3"/>
        <v>NA</v>
      </c>
      <c r="M11" s="57" t="str">
        <f t="shared" si="4"/>
        <v>NA</v>
      </c>
      <c r="R11" s="53"/>
      <c r="S11" s="53"/>
      <c r="T11" s="53"/>
      <c r="U11" s="53"/>
      <c r="V11" s="53"/>
    </row>
    <row r="12" spans="1:22" s="51" customFormat="1" x14ac:dyDescent="0.2">
      <c r="B12" s="51" t="s">
        <v>69</v>
      </c>
      <c r="C12" s="51" t="s">
        <v>70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si="5"/>
        <v>0</v>
      </c>
      <c r="J12" s="56">
        <f t="shared" si="6"/>
        <v>0</v>
      </c>
      <c r="K12" s="57" t="str">
        <f t="shared" si="2"/>
        <v>NA</v>
      </c>
      <c r="L12" s="57" t="str">
        <f t="shared" si="3"/>
        <v>NA</v>
      </c>
      <c r="M12" s="57" t="str">
        <f t="shared" si="4"/>
        <v>NA</v>
      </c>
      <c r="R12" s="53"/>
      <c r="S12" s="53"/>
      <c r="T12" s="53"/>
      <c r="U12" s="53"/>
      <c r="V12" s="53"/>
    </row>
    <row r="13" spans="1:22" s="51" customFormat="1" x14ac:dyDescent="0.2">
      <c r="A13" s="63" t="s">
        <v>73</v>
      </c>
      <c r="B13" s="63"/>
      <c r="C13" s="63"/>
      <c r="D13" s="64">
        <v>429011000</v>
      </c>
      <c r="E13" s="64">
        <v>429086573.36000001</v>
      </c>
      <c r="F13" s="64">
        <v>0</v>
      </c>
      <c r="G13" s="64">
        <v>63081808.869999997</v>
      </c>
      <c r="H13" s="64">
        <v>0</v>
      </c>
      <c r="I13" s="64">
        <f t="shared" si="5"/>
        <v>63081808.869999997</v>
      </c>
      <c r="J13" s="64">
        <f t="shared" si="6"/>
        <v>366004764.49000001</v>
      </c>
      <c r="K13" s="65">
        <f t="shared" si="2"/>
        <v>0.85298582433835579</v>
      </c>
      <c r="L13" s="65">
        <f t="shared" si="3"/>
        <v>-1</v>
      </c>
      <c r="M13" s="65">
        <f t="shared" si="4"/>
        <v>-0.74797569886575288</v>
      </c>
      <c r="R13" s="53"/>
      <c r="S13" s="53"/>
      <c r="T13" s="53"/>
      <c r="U13" s="53"/>
      <c r="V13" s="53"/>
    </row>
    <row r="14" spans="1:22" s="51" customFormat="1" x14ac:dyDescent="0.2">
      <c r="A14" s="51" t="s">
        <v>22</v>
      </c>
      <c r="B14" s="51" t="s">
        <v>23</v>
      </c>
      <c r="C14" s="51" t="s">
        <v>24</v>
      </c>
      <c r="D14" s="56">
        <v>2800000</v>
      </c>
      <c r="E14" s="56">
        <v>2800000</v>
      </c>
      <c r="F14" s="56">
        <v>0</v>
      </c>
      <c r="G14" s="56">
        <v>13654720.91</v>
      </c>
      <c r="H14" s="56">
        <v>0</v>
      </c>
      <c r="I14" s="56">
        <f t="shared" si="5"/>
        <v>13654720.91</v>
      </c>
      <c r="J14" s="56">
        <f t="shared" si="6"/>
        <v>-10854720.91</v>
      </c>
      <c r="K14" s="57">
        <f t="shared" si="2"/>
        <v>-3.8766860392857145</v>
      </c>
      <c r="L14" s="57">
        <f t="shared" si="3"/>
        <v>-1</v>
      </c>
      <c r="M14" s="57">
        <f t="shared" si="4"/>
        <v>7.3600332102040804</v>
      </c>
      <c r="R14" s="53"/>
      <c r="S14" s="53"/>
      <c r="T14" s="53"/>
      <c r="U14" s="53"/>
      <c r="V14" s="53"/>
    </row>
    <row r="15" spans="1:22" s="51" customFormat="1" x14ac:dyDescent="0.2">
      <c r="A15" s="63" t="s">
        <v>25</v>
      </c>
      <c r="B15" s="63"/>
      <c r="C15" s="63"/>
      <c r="D15" s="64">
        <v>2800000</v>
      </c>
      <c r="E15" s="64">
        <v>2800000</v>
      </c>
      <c r="F15" s="64">
        <v>0</v>
      </c>
      <c r="G15" s="64">
        <v>13654720.91</v>
      </c>
      <c r="H15" s="64">
        <v>0</v>
      </c>
      <c r="I15" s="64">
        <f t="shared" si="5"/>
        <v>13654720.91</v>
      </c>
      <c r="J15" s="64">
        <f t="shared" si="6"/>
        <v>-10854720.91</v>
      </c>
      <c r="K15" s="65">
        <f t="shared" si="2"/>
        <v>-3.8766860392857145</v>
      </c>
      <c r="L15" s="65">
        <f t="shared" si="3"/>
        <v>-1</v>
      </c>
      <c r="M15" s="65">
        <f t="shared" si="4"/>
        <v>7.3600332102040804</v>
      </c>
      <c r="R15" s="53"/>
      <c r="S15" s="53"/>
      <c r="T15" s="53"/>
      <c r="U15" s="53"/>
      <c r="V15" s="53"/>
    </row>
    <row r="16" spans="1:22" s="51" customFormat="1" x14ac:dyDescent="0.2">
      <c r="A16" s="51" t="s">
        <v>74</v>
      </c>
      <c r="B16" s="51" t="s">
        <v>138</v>
      </c>
      <c r="C16" s="51" t="s">
        <v>139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f t="shared" si="5"/>
        <v>0</v>
      </c>
      <c r="J16" s="56">
        <f t="shared" si="6"/>
        <v>0</v>
      </c>
      <c r="K16" s="57" t="str">
        <f t="shared" si="2"/>
        <v>NA</v>
      </c>
      <c r="L16" s="57" t="str">
        <f t="shared" si="3"/>
        <v>NA</v>
      </c>
      <c r="M16" s="57" t="str">
        <f t="shared" si="4"/>
        <v>NA</v>
      </c>
      <c r="R16" s="53"/>
      <c r="S16" s="53"/>
      <c r="T16" s="53"/>
      <c r="U16" s="53"/>
      <c r="V16" s="53"/>
    </row>
    <row r="17" spans="1:22" s="51" customFormat="1" x14ac:dyDescent="0.2">
      <c r="A17" s="63" t="s">
        <v>93</v>
      </c>
      <c r="B17" s="63"/>
      <c r="C17" s="63"/>
      <c r="D17" s="64">
        <v>0</v>
      </c>
      <c r="E17" s="64">
        <v>0</v>
      </c>
      <c r="F17" s="64">
        <v>0</v>
      </c>
      <c r="G17" s="64">
        <v>0</v>
      </c>
      <c r="H17" s="64">
        <v>0</v>
      </c>
      <c r="I17" s="64">
        <f t="shared" ref="I17:I19" si="7">SUM(G17:H17)</f>
        <v>0</v>
      </c>
      <c r="J17" s="64">
        <f t="shared" si="6"/>
        <v>0</v>
      </c>
      <c r="K17" s="65" t="str">
        <f t="shared" si="2"/>
        <v>NA</v>
      </c>
      <c r="L17" s="65" t="str">
        <f t="shared" si="3"/>
        <v>NA</v>
      </c>
      <c r="M17" s="65" t="str">
        <f t="shared" si="4"/>
        <v>NA</v>
      </c>
      <c r="R17" s="53"/>
      <c r="S17" s="53"/>
      <c r="T17" s="53"/>
      <c r="U17" s="53"/>
      <c r="V17" s="53"/>
    </row>
    <row r="18" spans="1:22" s="51" customFormat="1" x14ac:dyDescent="0.2">
      <c r="A18" s="51" t="s">
        <v>26</v>
      </c>
      <c r="B18" s="51" t="s">
        <v>140</v>
      </c>
      <c r="C18" s="51" t="s">
        <v>141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f t="shared" si="7"/>
        <v>0</v>
      </c>
      <c r="J18" s="56">
        <f t="shared" si="6"/>
        <v>0</v>
      </c>
      <c r="K18" s="57" t="str">
        <f t="shared" si="2"/>
        <v>NA</v>
      </c>
      <c r="L18" s="57" t="str">
        <f t="shared" si="3"/>
        <v>NA</v>
      </c>
      <c r="M18" s="57" t="str">
        <f t="shared" si="4"/>
        <v>NA</v>
      </c>
      <c r="R18" s="53"/>
      <c r="S18" s="53"/>
      <c r="T18" s="53"/>
      <c r="U18" s="53"/>
      <c r="V18" s="53"/>
    </row>
    <row r="19" spans="1:22" s="51" customFormat="1" x14ac:dyDescent="0.2">
      <c r="B19" s="51" t="s">
        <v>27</v>
      </c>
      <c r="C19" s="51" t="s">
        <v>28</v>
      </c>
      <c r="D19" s="56">
        <v>0</v>
      </c>
      <c r="E19" s="56">
        <v>0</v>
      </c>
      <c r="F19" s="56">
        <v>0</v>
      </c>
      <c r="G19" s="56">
        <v>47604.51</v>
      </c>
      <c r="H19" s="56">
        <v>0</v>
      </c>
      <c r="I19" s="56">
        <f t="shared" si="7"/>
        <v>47604.51</v>
      </c>
      <c r="J19" s="56">
        <f t="shared" si="6"/>
        <v>-47604.51</v>
      </c>
      <c r="K19" s="57" t="str">
        <f t="shared" si="2"/>
        <v>NA</v>
      </c>
      <c r="L19" s="57" t="str">
        <f t="shared" si="3"/>
        <v>NA</v>
      </c>
      <c r="M19" s="57" t="str">
        <f t="shared" si="4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142</v>
      </c>
      <c r="C20" s="51" t="s">
        <v>143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f t="shared" ref="I20" si="8">SUM(G20:H20)</f>
        <v>0</v>
      </c>
      <c r="J20" s="56">
        <f t="shared" ref="J20" si="9">E20-I20</f>
        <v>0</v>
      </c>
      <c r="K20" s="57" t="str">
        <f t="shared" ref="K20" si="10">IF(E20=0,"NA",J20/E20)</f>
        <v>NA</v>
      </c>
      <c r="L20" s="57" t="str">
        <f t="shared" ref="L20" si="11">IF(E20=0,"NA",(  ( F20 - (E20/$L$6)) / (E20/$L$6)))</f>
        <v>NA</v>
      </c>
      <c r="M20" s="57" t="str">
        <f t="shared" ref="M20" si="12">IF(E20=0,"NA",(  ( G20 - ($M$6*(E20/12))) / ($M$6*(E20/12))))</f>
        <v>NA</v>
      </c>
      <c r="R20" s="53"/>
      <c r="S20" s="53"/>
      <c r="T20" s="53"/>
      <c r="U20" s="53"/>
      <c r="V20" s="53"/>
    </row>
    <row r="21" spans="1:22" s="51" customFormat="1" x14ac:dyDescent="0.2">
      <c r="B21" s="51" t="s">
        <v>144</v>
      </c>
      <c r="C21" s="51" t="s">
        <v>145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f t="shared" ref="I21:I23" si="13">SUM(G21:H21)</f>
        <v>0</v>
      </c>
      <c r="J21" s="56">
        <f t="shared" ref="J21:J23" si="14">E21-I21</f>
        <v>0</v>
      </c>
      <c r="K21" s="57" t="str">
        <f t="shared" ref="K21:K23" si="15">IF(E21=0,"NA",J21/E21)</f>
        <v>NA</v>
      </c>
      <c r="L21" s="57" t="str">
        <f t="shared" ref="L21:L23" si="16">IF(E21=0,"NA",(  ( F21 - (E21/$L$6)) / (E21/$L$6)))</f>
        <v>NA</v>
      </c>
      <c r="M21" s="57" t="str">
        <f t="shared" ref="M21:M23" si="17">IF(E21=0,"NA",(  ( G21 - ($M$6*(E21/12))) / ($M$6*(E21/12))))</f>
        <v>NA</v>
      </c>
      <c r="R21" s="53"/>
      <c r="S21" s="53"/>
      <c r="T21" s="53"/>
      <c r="U21" s="53"/>
      <c r="V21" s="53"/>
    </row>
    <row r="22" spans="1:22" s="51" customFormat="1" x14ac:dyDescent="0.2">
      <c r="B22" s="51" t="s">
        <v>146</v>
      </c>
      <c r="C22" s="51" t="s">
        <v>147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f t="shared" si="13"/>
        <v>0</v>
      </c>
      <c r="J22" s="56">
        <f t="shared" si="14"/>
        <v>0</v>
      </c>
      <c r="K22" s="57" t="str">
        <f t="shared" si="15"/>
        <v>NA</v>
      </c>
      <c r="L22" s="57" t="str">
        <f t="shared" si="16"/>
        <v>NA</v>
      </c>
      <c r="M22" s="57" t="str">
        <f t="shared" si="17"/>
        <v>NA</v>
      </c>
      <c r="R22" s="53"/>
      <c r="S22" s="53"/>
      <c r="T22" s="53"/>
      <c r="U22" s="53"/>
      <c r="V22" s="53"/>
    </row>
    <row r="23" spans="1:22" s="51" customFormat="1" x14ac:dyDescent="0.2">
      <c r="A23" s="63" t="s">
        <v>29</v>
      </c>
      <c r="B23" s="63"/>
      <c r="C23" s="63"/>
      <c r="D23" s="64">
        <v>0</v>
      </c>
      <c r="E23" s="64">
        <v>0</v>
      </c>
      <c r="F23" s="64">
        <v>0</v>
      </c>
      <c r="G23" s="64">
        <v>47604.51</v>
      </c>
      <c r="H23" s="64">
        <v>0</v>
      </c>
      <c r="I23" s="64">
        <f t="shared" si="13"/>
        <v>47604.51</v>
      </c>
      <c r="J23" s="64">
        <f t="shared" si="14"/>
        <v>-47604.51</v>
      </c>
      <c r="K23" s="65" t="str">
        <f t="shared" si="15"/>
        <v>NA</v>
      </c>
      <c r="L23" s="65" t="str">
        <f t="shared" si="16"/>
        <v>NA</v>
      </c>
      <c r="M23" s="65" t="str">
        <f t="shared" si="17"/>
        <v>NA</v>
      </c>
      <c r="R23" s="53"/>
      <c r="S23" s="53"/>
      <c r="T23" s="53"/>
      <c r="U23" s="53"/>
      <c r="V23" s="53"/>
    </row>
    <row r="24" spans="1:22" s="17" customFormat="1" x14ac:dyDescent="0.2">
      <c r="A24" s="44"/>
      <c r="B24" s="45"/>
      <c r="C24" s="44"/>
      <c r="D24" s="46"/>
      <c r="E24" s="46"/>
      <c r="F24" s="46"/>
      <c r="G24" s="46"/>
      <c r="H24" s="46"/>
      <c r="I24" s="46"/>
      <c r="J24" s="46"/>
      <c r="K24" s="41"/>
      <c r="L24" s="41"/>
      <c r="M24" s="41"/>
    </row>
    <row r="25" spans="1:22" s="17" customFormat="1" ht="15.75" x14ac:dyDescent="0.25">
      <c r="A25" s="25" t="s">
        <v>12</v>
      </c>
      <c r="B25" s="32"/>
      <c r="C25" s="25"/>
      <c r="D25" s="6">
        <f>+D13+D15+D17+D23</f>
        <v>431811000</v>
      </c>
      <c r="E25" s="6">
        <f t="shared" ref="E25:J25" si="18">+E13+E15+E17+E23</f>
        <v>431886573.36000001</v>
      </c>
      <c r="F25" s="6">
        <f t="shared" si="18"/>
        <v>0</v>
      </c>
      <c r="G25" s="6">
        <f t="shared" si="18"/>
        <v>76784134.290000007</v>
      </c>
      <c r="H25" s="6">
        <f t="shared" si="18"/>
        <v>0</v>
      </c>
      <c r="I25" s="6">
        <f t="shared" si="18"/>
        <v>76784134.290000007</v>
      </c>
      <c r="J25" s="6">
        <f t="shared" si="18"/>
        <v>355102439.06999999</v>
      </c>
      <c r="K25" s="38">
        <f t="shared" ref="K25" si="19">IF(E25=0,"NA",J25/E25)</f>
        <v>0.82221226815959281</v>
      </c>
      <c r="L25" s="38">
        <f t="shared" ref="L25" si="20">IF(E25=0,"NA",(  ( F25 - (E25/$L$6)) / (E25/$L$6)))</f>
        <v>-1</v>
      </c>
      <c r="M25" s="38">
        <f t="shared" ref="M25" si="21">IF(E25=0,"NA",(  ( G25 - ($M$6*(E25/12))) / ($M$6*(E25/12))))</f>
        <v>-0.69522103113073064</v>
      </c>
    </row>
    <row r="26" spans="1:22" s="16" customFormat="1" x14ac:dyDescent="0.2">
      <c r="A26" s="17"/>
      <c r="B26" s="43"/>
      <c r="C26" s="17"/>
      <c r="D26" s="18"/>
      <c r="E26" s="18"/>
      <c r="F26" s="18"/>
      <c r="G26" s="18"/>
      <c r="H26" s="18"/>
      <c r="I26" s="18"/>
      <c r="J26" s="18"/>
      <c r="K26" s="37"/>
      <c r="L26" s="37"/>
      <c r="M26" s="37"/>
    </row>
    <row r="27" spans="1:22" s="51" customFormat="1" x14ac:dyDescent="0.2">
      <c r="A27" s="51" t="s">
        <v>194</v>
      </c>
      <c r="B27" s="51" t="s">
        <v>252</v>
      </c>
      <c r="C27" s="51" t="s">
        <v>253</v>
      </c>
      <c r="D27" s="56">
        <v>5000</v>
      </c>
      <c r="E27" s="56">
        <v>5000</v>
      </c>
      <c r="F27" s="56">
        <v>0</v>
      </c>
      <c r="G27" s="56">
        <v>0</v>
      </c>
      <c r="H27" s="56">
        <v>0</v>
      </c>
      <c r="I27" s="56">
        <f t="shared" ref="I27:I46" si="22">SUM(G27:H27)</f>
        <v>0</v>
      </c>
      <c r="J27" s="56">
        <f t="shared" ref="J27:J46" si="23">E27-I27</f>
        <v>5000</v>
      </c>
      <c r="K27" s="57">
        <f t="shared" ref="K27:K46" si="24">IF(E27=0,"NA",J27/E27)</f>
        <v>1</v>
      </c>
      <c r="L27" s="57">
        <f t="shared" ref="L27:L46" si="25">IF(E27=0,"NA",(  ( F27 - (E27/$L$6)) / (E27/$L$6)))</f>
        <v>-1</v>
      </c>
      <c r="M27" s="57">
        <f t="shared" ref="M27:M46" si="26">IF(E27=0,"NA",(  ( G27 - ($M$6*(E27/12))) / ($M$6*(E27/12))))</f>
        <v>-1</v>
      </c>
      <c r="R27" s="53"/>
      <c r="S27" s="53"/>
      <c r="T27" s="53"/>
      <c r="U27" s="53"/>
      <c r="V27" s="53"/>
    </row>
    <row r="28" spans="1:22" s="51" customFormat="1" x14ac:dyDescent="0.2">
      <c r="B28" s="51" t="s">
        <v>282</v>
      </c>
      <c r="C28" s="51" t="s">
        <v>283</v>
      </c>
      <c r="D28" s="56">
        <v>500</v>
      </c>
      <c r="E28" s="56">
        <v>500</v>
      </c>
      <c r="F28" s="56">
        <v>0</v>
      </c>
      <c r="G28" s="56">
        <v>291.55</v>
      </c>
      <c r="H28" s="56">
        <v>0</v>
      </c>
      <c r="I28" s="56">
        <f t="shared" ref="I28:I31" si="27">SUM(G28:H28)</f>
        <v>291.55</v>
      </c>
      <c r="J28" s="56">
        <f t="shared" ref="J28:J45" si="28">E28-I28</f>
        <v>208.45</v>
      </c>
      <c r="K28" s="57">
        <f t="shared" ref="K28:K45" si="29">IF(E28=0,"NA",J28/E28)</f>
        <v>0.41689999999999999</v>
      </c>
      <c r="L28" s="57">
        <f t="shared" ref="L28:L45" si="30">IF(E28=0,"NA",(  ( F28 - (E28/$L$6)) / (E28/$L$6)))</f>
        <v>-1</v>
      </c>
      <c r="M28" s="57">
        <f t="shared" ref="M28:M45" si="31">IF(E28=0,"NA",(  ( G28 - ($M$6*(E28/12))) / ($M$6*(E28/12))))</f>
        <v>-3.9999999999983115E-4</v>
      </c>
      <c r="R28" s="53"/>
      <c r="S28" s="53"/>
      <c r="T28" s="53"/>
      <c r="U28" s="53"/>
      <c r="V28" s="53"/>
    </row>
    <row r="29" spans="1:22" s="51" customFormat="1" x14ac:dyDescent="0.2">
      <c r="B29" s="51" t="s">
        <v>290</v>
      </c>
      <c r="C29" s="51" t="s">
        <v>291</v>
      </c>
      <c r="D29" s="56">
        <v>0</v>
      </c>
      <c r="E29" s="56">
        <v>-960000</v>
      </c>
      <c r="F29" s="56">
        <v>112804.26</v>
      </c>
      <c r="G29" s="56">
        <v>526498.63</v>
      </c>
      <c r="H29" s="56">
        <v>345938.39</v>
      </c>
      <c r="I29" s="56">
        <f t="shared" si="27"/>
        <v>872437.02</v>
      </c>
      <c r="J29" s="56">
        <f t="shared" si="28"/>
        <v>-1832437.02</v>
      </c>
      <c r="K29" s="57">
        <f t="shared" si="29"/>
        <v>1.9087885625000001</v>
      </c>
      <c r="L29" s="57">
        <f t="shared" si="30"/>
        <v>-1.1175044375000001</v>
      </c>
      <c r="M29" s="57">
        <f t="shared" si="31"/>
        <v>-1.9401761249999998</v>
      </c>
      <c r="R29" s="53"/>
      <c r="S29" s="53"/>
      <c r="T29" s="53"/>
      <c r="U29" s="53"/>
      <c r="V29" s="53"/>
    </row>
    <row r="30" spans="1:22" s="51" customFormat="1" x14ac:dyDescent="0.2">
      <c r="B30" s="51" t="s">
        <v>294</v>
      </c>
      <c r="C30" s="51" t="s">
        <v>295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27"/>
        <v>0</v>
      </c>
      <c r="J30" s="56">
        <f t="shared" si="28"/>
        <v>0</v>
      </c>
      <c r="K30" s="57" t="str">
        <f t="shared" si="29"/>
        <v>NA</v>
      </c>
      <c r="L30" s="57" t="str">
        <f t="shared" si="30"/>
        <v>NA</v>
      </c>
      <c r="M30" s="57" t="str">
        <f t="shared" si="31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308</v>
      </c>
      <c r="C31" s="51" t="s">
        <v>309</v>
      </c>
      <c r="D31" s="56">
        <v>0</v>
      </c>
      <c r="E31" s="56">
        <v>960000</v>
      </c>
      <c r="F31" s="56">
        <v>65110.04</v>
      </c>
      <c r="G31" s="56">
        <v>266885.52</v>
      </c>
      <c r="H31" s="56">
        <v>73245.2</v>
      </c>
      <c r="I31" s="56">
        <f t="shared" si="27"/>
        <v>340130.72000000003</v>
      </c>
      <c r="J31" s="56">
        <f t="shared" si="28"/>
        <v>619869.28</v>
      </c>
      <c r="K31" s="57">
        <f t="shared" si="29"/>
        <v>0.64569716666666666</v>
      </c>
      <c r="L31" s="57">
        <f t="shared" si="30"/>
        <v>-0.93217704166666659</v>
      </c>
      <c r="M31" s="57">
        <f t="shared" si="31"/>
        <v>-0.52341871428571429</v>
      </c>
      <c r="R31" s="53"/>
      <c r="S31" s="53"/>
      <c r="T31" s="53"/>
      <c r="U31" s="53"/>
      <c r="V31" s="53"/>
    </row>
    <row r="32" spans="1:22" s="51" customFormat="1" x14ac:dyDescent="0.2">
      <c r="B32" s="51" t="s">
        <v>310</v>
      </c>
      <c r="C32" s="51" t="s">
        <v>311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ref="I32:I40" si="32">SUM(G32:H32)</f>
        <v>0</v>
      </c>
      <c r="J32" s="56">
        <f t="shared" ref="J32:J40" si="33">E32-I32</f>
        <v>0</v>
      </c>
      <c r="K32" s="57" t="str">
        <f t="shared" ref="K32:K40" si="34">IF(E32=0,"NA",J32/E32)</f>
        <v>NA</v>
      </c>
      <c r="L32" s="57" t="str">
        <f t="shared" ref="L32:L40" si="35">IF(E32=0,"NA",(  ( F32 - (E32/$L$6)) / (E32/$L$6)))</f>
        <v>NA</v>
      </c>
      <c r="M32" s="57" t="str">
        <f t="shared" ref="M32:M40" si="36">IF(E32=0,"NA",(  ( G32 - ($M$6*(E32/12))) / ($M$6*(E32/12))))</f>
        <v>NA</v>
      </c>
      <c r="R32" s="53"/>
      <c r="S32" s="53"/>
      <c r="T32" s="53"/>
      <c r="U32" s="53"/>
      <c r="V32" s="53"/>
    </row>
    <row r="33" spans="1:22" s="51" customFormat="1" x14ac:dyDescent="0.2">
      <c r="A33" s="63" t="s">
        <v>316</v>
      </c>
      <c r="B33" s="63"/>
      <c r="C33" s="63"/>
      <c r="D33" s="64">
        <v>5500</v>
      </c>
      <c r="E33" s="64">
        <v>5500</v>
      </c>
      <c r="F33" s="64">
        <v>177914.3</v>
      </c>
      <c r="G33" s="64">
        <v>793675.70000000007</v>
      </c>
      <c r="H33" s="64">
        <v>419183.59</v>
      </c>
      <c r="I33" s="64">
        <f t="shared" si="32"/>
        <v>1212859.29</v>
      </c>
      <c r="J33" s="64">
        <f t="shared" si="33"/>
        <v>-1207359.29</v>
      </c>
      <c r="K33" s="65">
        <f t="shared" si="34"/>
        <v>-219.51987090909091</v>
      </c>
      <c r="L33" s="65">
        <f t="shared" si="35"/>
        <v>31.348054545454545</v>
      </c>
      <c r="M33" s="65">
        <f t="shared" si="36"/>
        <v>246.379438961039</v>
      </c>
      <c r="R33" s="53"/>
      <c r="S33" s="53"/>
      <c r="T33" s="53"/>
      <c r="U33" s="53"/>
      <c r="V33" s="53"/>
    </row>
    <row r="34" spans="1:22" s="51" customFormat="1" x14ac:dyDescent="0.2">
      <c r="A34" s="51" t="s">
        <v>317</v>
      </c>
      <c r="B34" s="51" t="s">
        <v>226</v>
      </c>
      <c r="C34" s="51" t="s">
        <v>227</v>
      </c>
      <c r="D34" s="56">
        <v>0</v>
      </c>
      <c r="E34" s="56">
        <v>8000</v>
      </c>
      <c r="F34" s="56">
        <v>0</v>
      </c>
      <c r="G34" s="56">
        <v>7715.18</v>
      </c>
      <c r="H34" s="56">
        <v>0</v>
      </c>
      <c r="I34" s="56">
        <f t="shared" si="32"/>
        <v>7715.18</v>
      </c>
      <c r="J34" s="56">
        <f t="shared" si="33"/>
        <v>284.81999999999971</v>
      </c>
      <c r="K34" s="57">
        <f t="shared" si="34"/>
        <v>3.5602499999999961E-2</v>
      </c>
      <c r="L34" s="57">
        <f t="shared" si="35"/>
        <v>-1</v>
      </c>
      <c r="M34" s="57">
        <f t="shared" si="36"/>
        <v>0.65325285714285741</v>
      </c>
      <c r="R34" s="53"/>
      <c r="S34" s="53"/>
      <c r="T34" s="53"/>
      <c r="U34" s="53"/>
      <c r="V34" s="53"/>
    </row>
    <row r="35" spans="1:22" s="51" customFormat="1" x14ac:dyDescent="0.2">
      <c r="B35" s="51" t="s">
        <v>250</v>
      </c>
      <c r="C35" s="51" t="s">
        <v>251</v>
      </c>
      <c r="D35" s="56">
        <v>0</v>
      </c>
      <c r="E35" s="56">
        <v>0</v>
      </c>
      <c r="F35" s="56">
        <v>0</v>
      </c>
      <c r="G35" s="56">
        <v>331.83</v>
      </c>
      <c r="H35" s="56">
        <v>0</v>
      </c>
      <c r="I35" s="56">
        <f t="shared" si="32"/>
        <v>331.83</v>
      </c>
      <c r="J35" s="56">
        <f t="shared" si="33"/>
        <v>-331.83</v>
      </c>
      <c r="K35" s="57" t="str">
        <f t="shared" si="34"/>
        <v>NA</v>
      </c>
      <c r="L35" s="57" t="str">
        <f t="shared" si="35"/>
        <v>NA</v>
      </c>
      <c r="M35" s="57" t="str">
        <f t="shared" si="36"/>
        <v>NA</v>
      </c>
      <c r="R35" s="53"/>
      <c r="S35" s="53"/>
      <c r="T35" s="53"/>
      <c r="U35" s="53"/>
      <c r="V35" s="53"/>
    </row>
    <row r="36" spans="1:22" s="51" customFormat="1" x14ac:dyDescent="0.2">
      <c r="B36" s="51" t="s">
        <v>252</v>
      </c>
      <c r="C36" s="51" t="s">
        <v>253</v>
      </c>
      <c r="D36" s="56">
        <v>0</v>
      </c>
      <c r="E36" s="56">
        <v>17573.36</v>
      </c>
      <c r="F36" s="56">
        <v>0</v>
      </c>
      <c r="G36" s="56">
        <v>16857.07</v>
      </c>
      <c r="H36" s="56">
        <v>32.4</v>
      </c>
      <c r="I36" s="56">
        <f t="shared" si="32"/>
        <v>16889.47</v>
      </c>
      <c r="J36" s="56">
        <f t="shared" si="33"/>
        <v>683.88999999999942</v>
      </c>
      <c r="K36" s="57">
        <f t="shared" si="34"/>
        <v>3.8916291477554626E-2</v>
      </c>
      <c r="L36" s="57">
        <f t="shared" si="35"/>
        <v>-1</v>
      </c>
      <c r="M36" s="57">
        <f t="shared" si="36"/>
        <v>0.64441144355514735</v>
      </c>
      <c r="R36" s="53"/>
      <c r="S36" s="53"/>
      <c r="T36" s="53"/>
      <c r="U36" s="53"/>
      <c r="V36" s="53"/>
    </row>
    <row r="37" spans="1:22" s="51" customFormat="1" x14ac:dyDescent="0.2">
      <c r="B37" s="51" t="s">
        <v>268</v>
      </c>
      <c r="C37" s="51" t="s">
        <v>269</v>
      </c>
      <c r="D37" s="56">
        <v>0</v>
      </c>
      <c r="E37" s="56">
        <v>0</v>
      </c>
      <c r="F37" s="56">
        <v>0</v>
      </c>
      <c r="G37" s="56">
        <v>0</v>
      </c>
      <c r="H37" s="56">
        <v>0</v>
      </c>
      <c r="I37" s="56">
        <f t="shared" si="32"/>
        <v>0</v>
      </c>
      <c r="J37" s="56">
        <f t="shared" si="33"/>
        <v>0</v>
      </c>
      <c r="K37" s="57" t="str">
        <f t="shared" si="34"/>
        <v>NA</v>
      </c>
      <c r="L37" s="57" t="str">
        <f t="shared" si="35"/>
        <v>NA</v>
      </c>
      <c r="M37" s="57" t="str">
        <f t="shared" si="36"/>
        <v>NA</v>
      </c>
      <c r="R37" s="53"/>
      <c r="S37" s="53"/>
      <c r="T37" s="53"/>
      <c r="U37" s="53"/>
      <c r="V37" s="53"/>
    </row>
    <row r="38" spans="1:22" s="51" customFormat="1" x14ac:dyDescent="0.2">
      <c r="B38" s="51" t="s">
        <v>282</v>
      </c>
      <c r="C38" s="51" t="s">
        <v>283</v>
      </c>
      <c r="D38" s="56">
        <v>0</v>
      </c>
      <c r="E38" s="56">
        <v>50000</v>
      </c>
      <c r="F38" s="56">
        <v>0</v>
      </c>
      <c r="G38" s="56">
        <v>33272.559999999998</v>
      </c>
      <c r="H38" s="56">
        <v>0.5</v>
      </c>
      <c r="I38" s="56">
        <f t="shared" si="32"/>
        <v>33273.06</v>
      </c>
      <c r="J38" s="56">
        <f t="shared" si="33"/>
        <v>16726.940000000002</v>
      </c>
      <c r="K38" s="57">
        <f t="shared" si="34"/>
        <v>0.33453880000000003</v>
      </c>
      <c r="L38" s="57">
        <f t="shared" si="35"/>
        <v>-1</v>
      </c>
      <c r="M38" s="57">
        <f t="shared" si="36"/>
        <v>0.14077348571428558</v>
      </c>
      <c r="R38" s="53"/>
      <c r="S38" s="53"/>
      <c r="T38" s="53"/>
      <c r="U38" s="53"/>
      <c r="V38" s="53"/>
    </row>
    <row r="39" spans="1:22" s="51" customFormat="1" x14ac:dyDescent="0.2">
      <c r="B39" s="51" t="s">
        <v>290</v>
      </c>
      <c r="C39" s="51" t="s">
        <v>291</v>
      </c>
      <c r="D39" s="56">
        <v>0</v>
      </c>
      <c r="E39" s="56">
        <v>0</v>
      </c>
      <c r="F39" s="56">
        <v>0</v>
      </c>
      <c r="G39" s="56">
        <v>209.96</v>
      </c>
      <c r="H39" s="56">
        <v>0</v>
      </c>
      <c r="I39" s="56">
        <f t="shared" si="32"/>
        <v>209.96</v>
      </c>
      <c r="J39" s="56">
        <f t="shared" si="33"/>
        <v>-209.96</v>
      </c>
      <c r="K39" s="57" t="str">
        <f t="shared" si="34"/>
        <v>NA</v>
      </c>
      <c r="L39" s="57" t="str">
        <f t="shared" si="35"/>
        <v>NA</v>
      </c>
      <c r="M39" s="57" t="str">
        <f t="shared" si="36"/>
        <v>NA</v>
      </c>
      <c r="R39" s="53"/>
      <c r="S39" s="53"/>
      <c r="T39" s="53"/>
      <c r="U39" s="53"/>
      <c r="V39" s="53"/>
    </row>
    <row r="40" spans="1:22" s="51" customFormat="1" x14ac:dyDescent="0.2">
      <c r="B40" s="51" t="s">
        <v>302</v>
      </c>
      <c r="C40" s="51" t="s">
        <v>303</v>
      </c>
      <c r="D40" s="56">
        <v>500</v>
      </c>
      <c r="E40" s="56">
        <v>500</v>
      </c>
      <c r="F40" s="56">
        <v>0</v>
      </c>
      <c r="G40" s="56">
        <v>0</v>
      </c>
      <c r="H40" s="56">
        <v>0</v>
      </c>
      <c r="I40" s="56">
        <f t="shared" si="32"/>
        <v>0</v>
      </c>
      <c r="J40" s="56">
        <f t="shared" si="33"/>
        <v>500</v>
      </c>
      <c r="K40" s="57">
        <f t="shared" si="34"/>
        <v>1</v>
      </c>
      <c r="L40" s="57">
        <f t="shared" si="35"/>
        <v>-1</v>
      </c>
      <c r="M40" s="57">
        <f t="shared" si="36"/>
        <v>-1</v>
      </c>
      <c r="R40" s="53"/>
      <c r="S40" s="53"/>
      <c r="T40" s="53"/>
      <c r="U40" s="53"/>
      <c r="V40" s="53"/>
    </row>
    <row r="41" spans="1:22" s="51" customFormat="1" x14ac:dyDescent="0.2">
      <c r="B41" s="51" t="s">
        <v>304</v>
      </c>
      <c r="C41" s="51" t="s">
        <v>305</v>
      </c>
      <c r="D41" s="56">
        <v>5000</v>
      </c>
      <c r="E41" s="56">
        <v>5000</v>
      </c>
      <c r="F41" s="56">
        <v>0</v>
      </c>
      <c r="G41" s="56">
        <v>0</v>
      </c>
      <c r="H41" s="56">
        <v>0</v>
      </c>
      <c r="I41" s="56">
        <f t="shared" ref="I41:I45" si="37">SUM(G41:H41)</f>
        <v>0</v>
      </c>
      <c r="J41" s="56">
        <f t="shared" si="28"/>
        <v>5000</v>
      </c>
      <c r="K41" s="57">
        <f t="shared" si="29"/>
        <v>1</v>
      </c>
      <c r="L41" s="57">
        <f t="shared" si="30"/>
        <v>-1</v>
      </c>
      <c r="M41" s="57">
        <f t="shared" si="31"/>
        <v>-1</v>
      </c>
      <c r="R41" s="53"/>
      <c r="S41" s="53"/>
      <c r="T41" s="53"/>
      <c r="U41" s="53"/>
      <c r="V41" s="53"/>
    </row>
    <row r="42" spans="1:22" s="51" customFormat="1" x14ac:dyDescent="0.2">
      <c r="B42" s="51" t="s">
        <v>312</v>
      </c>
      <c r="C42" s="51" t="s">
        <v>313</v>
      </c>
      <c r="D42" s="56">
        <v>0</v>
      </c>
      <c r="E42" s="56">
        <v>0</v>
      </c>
      <c r="F42" s="56">
        <v>0</v>
      </c>
      <c r="G42" s="56">
        <v>0</v>
      </c>
      <c r="H42" s="56">
        <v>0</v>
      </c>
      <c r="I42" s="56">
        <f t="shared" si="37"/>
        <v>0</v>
      </c>
      <c r="J42" s="56">
        <f t="shared" si="28"/>
        <v>0</v>
      </c>
      <c r="K42" s="57" t="str">
        <f t="shared" si="29"/>
        <v>NA</v>
      </c>
      <c r="L42" s="57" t="str">
        <f t="shared" si="30"/>
        <v>NA</v>
      </c>
      <c r="M42" s="57" t="str">
        <f t="shared" si="31"/>
        <v>NA</v>
      </c>
      <c r="R42" s="53"/>
      <c r="S42" s="53"/>
      <c r="T42" s="53"/>
      <c r="U42" s="53"/>
      <c r="V42" s="53"/>
    </row>
    <row r="43" spans="1:22" s="51" customFormat="1" x14ac:dyDescent="0.2">
      <c r="A43" s="63" t="s">
        <v>346</v>
      </c>
      <c r="B43" s="63"/>
      <c r="C43" s="63"/>
      <c r="D43" s="64">
        <v>5500</v>
      </c>
      <c r="E43" s="64">
        <v>81073.36</v>
      </c>
      <c r="F43" s="64">
        <v>0</v>
      </c>
      <c r="G43" s="64">
        <v>58386.6</v>
      </c>
      <c r="H43" s="64">
        <v>32.9</v>
      </c>
      <c r="I43" s="64">
        <f t="shared" si="37"/>
        <v>58419.5</v>
      </c>
      <c r="J43" s="64">
        <f t="shared" si="28"/>
        <v>22653.86</v>
      </c>
      <c r="K43" s="65">
        <f t="shared" si="29"/>
        <v>0.27942421530327594</v>
      </c>
      <c r="L43" s="65">
        <f t="shared" si="30"/>
        <v>-1</v>
      </c>
      <c r="M43" s="65">
        <f t="shared" si="31"/>
        <v>0.23457710751983488</v>
      </c>
      <c r="R43" s="53"/>
      <c r="S43" s="53"/>
      <c r="T43" s="53"/>
      <c r="U43" s="53"/>
      <c r="V43" s="53"/>
    </row>
    <row r="44" spans="1:22" s="51" customFormat="1" x14ac:dyDescent="0.2">
      <c r="A44" s="51" t="s">
        <v>347</v>
      </c>
      <c r="B44" s="51" t="s">
        <v>252</v>
      </c>
      <c r="C44" s="51" t="s">
        <v>253</v>
      </c>
      <c r="D44" s="56">
        <v>0</v>
      </c>
      <c r="E44" s="56">
        <v>17000000</v>
      </c>
      <c r="F44" s="56">
        <v>507298.82</v>
      </c>
      <c r="G44" s="56">
        <v>703632.82</v>
      </c>
      <c r="H44" s="56">
        <v>10778132.609999999</v>
      </c>
      <c r="I44" s="56">
        <f t="shared" si="37"/>
        <v>11481765.43</v>
      </c>
      <c r="J44" s="56">
        <f t="shared" si="28"/>
        <v>5518234.5700000003</v>
      </c>
      <c r="K44" s="57">
        <f t="shared" si="29"/>
        <v>0.3246020335294118</v>
      </c>
      <c r="L44" s="57">
        <f t="shared" si="30"/>
        <v>-0.97015889294117641</v>
      </c>
      <c r="M44" s="57">
        <f t="shared" si="31"/>
        <v>-0.92904542991596639</v>
      </c>
      <c r="R44" s="53"/>
      <c r="S44" s="53"/>
      <c r="T44" s="53"/>
      <c r="U44" s="53"/>
      <c r="V44" s="53"/>
    </row>
    <row r="45" spans="1:22" s="51" customFormat="1" x14ac:dyDescent="0.2">
      <c r="B45" s="51" t="s">
        <v>294</v>
      </c>
      <c r="C45" s="51" t="s">
        <v>295</v>
      </c>
      <c r="D45" s="56">
        <v>0</v>
      </c>
      <c r="E45" s="56">
        <v>0</v>
      </c>
      <c r="F45" s="56">
        <v>0</v>
      </c>
      <c r="G45" s="56">
        <v>0</v>
      </c>
      <c r="H45" s="56">
        <v>0</v>
      </c>
      <c r="I45" s="56">
        <f t="shared" si="37"/>
        <v>0</v>
      </c>
      <c r="J45" s="56">
        <f t="shared" si="28"/>
        <v>0</v>
      </c>
      <c r="K45" s="57" t="str">
        <f t="shared" si="29"/>
        <v>NA</v>
      </c>
      <c r="L45" s="57" t="str">
        <f t="shared" si="30"/>
        <v>NA</v>
      </c>
      <c r="M45" s="57" t="str">
        <f t="shared" si="31"/>
        <v>NA</v>
      </c>
      <c r="R45" s="53"/>
      <c r="S45" s="53"/>
      <c r="T45" s="53"/>
      <c r="U45" s="53"/>
      <c r="V45" s="53"/>
    </row>
    <row r="46" spans="1:22" s="51" customFormat="1" x14ac:dyDescent="0.2">
      <c r="B46" s="51" t="s">
        <v>310</v>
      </c>
      <c r="C46" s="51" t="s">
        <v>311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si="22"/>
        <v>0</v>
      </c>
      <c r="J46" s="56">
        <f t="shared" si="23"/>
        <v>0</v>
      </c>
      <c r="K46" s="57" t="str">
        <f t="shared" si="24"/>
        <v>NA</v>
      </c>
      <c r="L46" s="57" t="str">
        <f t="shared" si="25"/>
        <v>NA</v>
      </c>
      <c r="M46" s="57" t="str">
        <f t="shared" si="26"/>
        <v>NA</v>
      </c>
      <c r="R46" s="53"/>
      <c r="S46" s="53"/>
      <c r="T46" s="53"/>
      <c r="U46" s="53"/>
      <c r="V46" s="53"/>
    </row>
    <row r="47" spans="1:22" s="51" customFormat="1" x14ac:dyDescent="0.2">
      <c r="A47" s="63" t="s">
        <v>360</v>
      </c>
      <c r="B47" s="63"/>
      <c r="C47" s="63"/>
      <c r="D47" s="64">
        <v>0</v>
      </c>
      <c r="E47" s="64">
        <v>17000000</v>
      </c>
      <c r="F47" s="64">
        <v>507298.82</v>
      </c>
      <c r="G47" s="64">
        <v>703632.82</v>
      </c>
      <c r="H47" s="64">
        <v>10778132.609999999</v>
      </c>
      <c r="I47" s="64">
        <f t="shared" ref="I47" si="38">SUM(G47:H47)</f>
        <v>11481765.43</v>
      </c>
      <c r="J47" s="64">
        <f t="shared" ref="J47:J98" si="39">E47-I47</f>
        <v>5518234.5700000003</v>
      </c>
      <c r="K47" s="65">
        <f t="shared" ref="K47:K98" si="40">IF(E47=0,"NA",J47/E47)</f>
        <v>0.3246020335294118</v>
      </c>
      <c r="L47" s="65">
        <f t="shared" ref="L47:L98" si="41">IF(E47=0,"NA",(  ( F47 - (E47/$L$6)) / (E47/$L$6)))</f>
        <v>-0.97015889294117641</v>
      </c>
      <c r="M47" s="65">
        <f t="shared" ref="M47:M98" si="42">IF(E47=0,"NA",(  ( G47 - ($M$6*(E47/12))) / ($M$6*(E47/12))))</f>
        <v>-0.92904542991596639</v>
      </c>
      <c r="R47" s="53"/>
      <c r="S47" s="53"/>
      <c r="T47" s="53"/>
      <c r="U47" s="53"/>
      <c r="V47" s="53"/>
    </row>
    <row r="48" spans="1:22" s="51" customFormat="1" x14ac:dyDescent="0.2">
      <c r="A48" s="51" t="s">
        <v>420</v>
      </c>
      <c r="B48" s="51" t="s">
        <v>212</v>
      </c>
      <c r="C48" s="51" t="s">
        <v>213</v>
      </c>
      <c r="D48" s="56">
        <v>0</v>
      </c>
      <c r="E48" s="56">
        <v>0</v>
      </c>
      <c r="F48" s="56">
        <v>6112.69</v>
      </c>
      <c r="G48" s="56">
        <v>16281.8</v>
      </c>
      <c r="H48" s="56">
        <v>0</v>
      </c>
      <c r="I48" s="56">
        <f t="shared" ref="I48:I53" si="43">SUM(G48:H48)</f>
        <v>16281.8</v>
      </c>
      <c r="J48" s="56">
        <f t="shared" ref="J48:J53" si="44">E48-I48</f>
        <v>-16281.8</v>
      </c>
      <c r="K48" s="57" t="str">
        <f t="shared" ref="K48:K53" si="45">IF(E48=0,"NA",J48/E48)</f>
        <v>NA</v>
      </c>
      <c r="L48" s="57" t="str">
        <f t="shared" ref="L48:L53" si="46">IF(E48=0,"NA",(  ( F48 - (E48/$L$6)) / (E48/$L$6)))</f>
        <v>NA</v>
      </c>
      <c r="M48" s="57" t="str">
        <f t="shared" ref="M48:M53" si="47">IF(E48=0,"NA",(  ( G48 - ($M$6*(E48/12))) / ($M$6*(E48/12))))</f>
        <v>NA</v>
      </c>
      <c r="R48" s="53"/>
      <c r="S48" s="53"/>
      <c r="T48" s="53"/>
      <c r="U48" s="53"/>
      <c r="V48" s="53"/>
    </row>
    <row r="49" spans="1:22" s="51" customFormat="1" x14ac:dyDescent="0.2">
      <c r="B49" s="51" t="s">
        <v>224</v>
      </c>
      <c r="C49" s="51" t="s">
        <v>225</v>
      </c>
      <c r="D49" s="56">
        <v>10000000</v>
      </c>
      <c r="E49" s="56">
        <v>7000000</v>
      </c>
      <c r="F49" s="56">
        <v>42877.86</v>
      </c>
      <c r="G49" s="56">
        <v>381674.51</v>
      </c>
      <c r="H49" s="56">
        <v>0</v>
      </c>
      <c r="I49" s="56">
        <f t="shared" si="43"/>
        <v>381674.51</v>
      </c>
      <c r="J49" s="56">
        <f t="shared" si="44"/>
        <v>6618325.4900000002</v>
      </c>
      <c r="K49" s="57">
        <f t="shared" si="45"/>
        <v>0.94547507000000008</v>
      </c>
      <c r="L49" s="57">
        <f t="shared" si="46"/>
        <v>-0.99387459142857137</v>
      </c>
      <c r="M49" s="57">
        <f t="shared" si="47"/>
        <v>-0.9065286914285714</v>
      </c>
      <c r="R49" s="53"/>
      <c r="S49" s="53"/>
      <c r="T49" s="53"/>
      <c r="U49" s="53"/>
      <c r="V49" s="53"/>
    </row>
    <row r="50" spans="1:22" s="51" customFormat="1" x14ac:dyDescent="0.2">
      <c r="B50" s="51" t="s">
        <v>330</v>
      </c>
      <c r="C50" s="51" t="s">
        <v>331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43"/>
        <v>0</v>
      </c>
      <c r="J50" s="56">
        <f t="shared" si="44"/>
        <v>0</v>
      </c>
      <c r="K50" s="57" t="str">
        <f t="shared" si="45"/>
        <v>NA</v>
      </c>
      <c r="L50" s="57" t="str">
        <f t="shared" si="46"/>
        <v>NA</v>
      </c>
      <c r="M50" s="57" t="str">
        <f t="shared" si="47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232</v>
      </c>
      <c r="C51" s="51" t="s">
        <v>233</v>
      </c>
      <c r="D51" s="56">
        <v>0</v>
      </c>
      <c r="E51" s="56">
        <v>1000000</v>
      </c>
      <c r="F51" s="56">
        <v>3585</v>
      </c>
      <c r="G51" s="56">
        <v>37559.25</v>
      </c>
      <c r="H51" s="56">
        <v>0</v>
      </c>
      <c r="I51" s="56">
        <f t="shared" si="43"/>
        <v>37559.25</v>
      </c>
      <c r="J51" s="56">
        <f t="shared" si="44"/>
        <v>962440.75</v>
      </c>
      <c r="K51" s="57">
        <f t="shared" si="45"/>
        <v>0.96244074999999996</v>
      </c>
      <c r="L51" s="57">
        <f t="shared" si="46"/>
        <v>-0.99641500000000005</v>
      </c>
      <c r="M51" s="57">
        <f t="shared" si="47"/>
        <v>-0.93561271428571424</v>
      </c>
      <c r="R51" s="53"/>
      <c r="S51" s="53"/>
      <c r="T51" s="53"/>
      <c r="U51" s="53"/>
      <c r="V51" s="53"/>
    </row>
    <row r="52" spans="1:22" s="51" customFormat="1" x14ac:dyDescent="0.2">
      <c r="B52" s="51" t="s">
        <v>234</v>
      </c>
      <c r="C52" s="51" t="s">
        <v>235</v>
      </c>
      <c r="D52" s="56">
        <v>0</v>
      </c>
      <c r="E52" s="56">
        <v>0</v>
      </c>
      <c r="F52" s="56">
        <v>648.45000000000005</v>
      </c>
      <c r="G52" s="56">
        <v>1769.77</v>
      </c>
      <c r="H52" s="56">
        <v>0</v>
      </c>
      <c r="I52" s="56">
        <f t="shared" si="43"/>
        <v>1769.77</v>
      </c>
      <c r="J52" s="56">
        <f t="shared" si="44"/>
        <v>-1769.77</v>
      </c>
      <c r="K52" s="57" t="str">
        <f t="shared" si="45"/>
        <v>NA</v>
      </c>
      <c r="L52" s="57" t="str">
        <f t="shared" si="46"/>
        <v>NA</v>
      </c>
      <c r="M52" s="57" t="str">
        <f t="shared" si="47"/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236</v>
      </c>
      <c r="C53" s="51" t="s">
        <v>237</v>
      </c>
      <c r="D53" s="56">
        <v>0</v>
      </c>
      <c r="E53" s="56">
        <v>1000000</v>
      </c>
      <c r="F53" s="56">
        <v>8989.14</v>
      </c>
      <c r="G53" s="56">
        <v>74489.210000000006</v>
      </c>
      <c r="H53" s="56">
        <v>0</v>
      </c>
      <c r="I53" s="56">
        <f t="shared" si="43"/>
        <v>74489.210000000006</v>
      </c>
      <c r="J53" s="56">
        <f t="shared" si="44"/>
        <v>925510.79</v>
      </c>
      <c r="K53" s="57">
        <f t="shared" si="45"/>
        <v>0.92551079000000003</v>
      </c>
      <c r="L53" s="57">
        <f t="shared" si="46"/>
        <v>-0.99101085999999994</v>
      </c>
      <c r="M53" s="57">
        <f t="shared" si="47"/>
        <v>-0.8723042114285714</v>
      </c>
      <c r="R53" s="53"/>
      <c r="S53" s="53"/>
      <c r="T53" s="53"/>
      <c r="U53" s="53"/>
      <c r="V53" s="53"/>
    </row>
    <row r="54" spans="1:22" s="51" customFormat="1" x14ac:dyDescent="0.2">
      <c r="B54" s="51" t="s">
        <v>250</v>
      </c>
      <c r="C54" s="51" t="s">
        <v>251</v>
      </c>
      <c r="D54" s="56">
        <v>0</v>
      </c>
      <c r="E54" s="56">
        <v>1000000</v>
      </c>
      <c r="F54" s="56">
        <v>568.25</v>
      </c>
      <c r="G54" s="56">
        <v>9905.2199999999993</v>
      </c>
      <c r="H54" s="56">
        <v>0</v>
      </c>
      <c r="I54" s="56">
        <f t="shared" ref="I54:I64" si="48">SUM(G54:H54)</f>
        <v>9905.2199999999993</v>
      </c>
      <c r="J54" s="56">
        <f t="shared" si="39"/>
        <v>990094.78</v>
      </c>
      <c r="K54" s="57">
        <f t="shared" si="40"/>
        <v>0.99009478000000006</v>
      </c>
      <c r="L54" s="57">
        <f t="shared" si="41"/>
        <v>-0.99943174999999995</v>
      </c>
      <c r="M54" s="57">
        <f t="shared" si="42"/>
        <v>-0.98301962285714295</v>
      </c>
      <c r="R54" s="53"/>
      <c r="S54" s="53"/>
      <c r="T54" s="53"/>
      <c r="U54" s="53"/>
      <c r="V54" s="53"/>
    </row>
    <row r="55" spans="1:22" s="51" customFormat="1" x14ac:dyDescent="0.2">
      <c r="B55" s="51" t="s">
        <v>252</v>
      </c>
      <c r="C55" s="51" t="s">
        <v>253</v>
      </c>
      <c r="D55" s="56">
        <v>5294.12</v>
      </c>
      <c r="E55" s="56">
        <v>93812.69</v>
      </c>
      <c r="F55" s="56">
        <v>0</v>
      </c>
      <c r="G55" s="56">
        <v>6287.0600000000013</v>
      </c>
      <c r="H55" s="56">
        <v>15683.269999999999</v>
      </c>
      <c r="I55" s="56">
        <f t="shared" si="48"/>
        <v>21970.33</v>
      </c>
      <c r="J55" s="56">
        <f t="shared" si="39"/>
        <v>71842.36</v>
      </c>
      <c r="K55" s="57">
        <f t="shared" si="40"/>
        <v>0.76580641702098085</v>
      </c>
      <c r="L55" s="57">
        <f t="shared" si="41"/>
        <v>-1</v>
      </c>
      <c r="M55" s="57">
        <f t="shared" si="42"/>
        <v>-0.88511344101893741</v>
      </c>
      <c r="R55" s="53"/>
      <c r="S55" s="53"/>
      <c r="T55" s="53"/>
      <c r="U55" s="53"/>
      <c r="V55" s="53"/>
    </row>
    <row r="56" spans="1:22" s="51" customFormat="1" x14ac:dyDescent="0.2">
      <c r="B56" s="51" t="s">
        <v>260</v>
      </c>
      <c r="C56" s="51" t="s">
        <v>261</v>
      </c>
      <c r="D56" s="56">
        <v>0</v>
      </c>
      <c r="E56" s="56">
        <v>2279</v>
      </c>
      <c r="F56" s="56">
        <v>0</v>
      </c>
      <c r="G56" s="56">
        <v>0</v>
      </c>
      <c r="H56" s="56">
        <v>0</v>
      </c>
      <c r="I56" s="56">
        <f t="shared" si="48"/>
        <v>0</v>
      </c>
      <c r="J56" s="56">
        <f t="shared" si="39"/>
        <v>2279</v>
      </c>
      <c r="K56" s="57">
        <f t="shared" si="40"/>
        <v>1</v>
      </c>
      <c r="L56" s="57">
        <f t="shared" si="41"/>
        <v>-1</v>
      </c>
      <c r="M56" s="57">
        <f t="shared" si="42"/>
        <v>-1</v>
      </c>
      <c r="R56" s="53"/>
      <c r="S56" s="53"/>
      <c r="T56" s="53"/>
      <c r="U56" s="53"/>
      <c r="V56" s="53"/>
    </row>
    <row r="57" spans="1:22" s="51" customFormat="1" x14ac:dyDescent="0.2">
      <c r="B57" s="51" t="s">
        <v>290</v>
      </c>
      <c r="C57" s="51" t="s">
        <v>291</v>
      </c>
      <c r="D57" s="56">
        <v>0</v>
      </c>
      <c r="E57" s="56">
        <v>0</v>
      </c>
      <c r="F57" s="56">
        <v>0</v>
      </c>
      <c r="G57" s="56">
        <v>0</v>
      </c>
      <c r="H57" s="56">
        <v>0</v>
      </c>
      <c r="I57" s="56">
        <f t="shared" si="48"/>
        <v>0</v>
      </c>
      <c r="J57" s="56">
        <f t="shared" si="39"/>
        <v>0</v>
      </c>
      <c r="K57" s="57" t="str">
        <f t="shared" si="40"/>
        <v>NA</v>
      </c>
      <c r="L57" s="57" t="str">
        <f t="shared" si="41"/>
        <v>NA</v>
      </c>
      <c r="M57" s="57" t="str">
        <f t="shared" si="42"/>
        <v>NA</v>
      </c>
      <c r="R57" s="53"/>
      <c r="S57" s="53"/>
      <c r="T57" s="53"/>
      <c r="U57" s="53"/>
      <c r="V57" s="53"/>
    </row>
    <row r="58" spans="1:22" s="51" customFormat="1" x14ac:dyDescent="0.2">
      <c r="B58" s="51" t="s">
        <v>304</v>
      </c>
      <c r="C58" s="51" t="s">
        <v>305</v>
      </c>
      <c r="D58" s="56">
        <v>30000.069999999989</v>
      </c>
      <c r="E58" s="56">
        <v>897822.23</v>
      </c>
      <c r="F58" s="56">
        <v>0</v>
      </c>
      <c r="G58" s="56">
        <v>44055.520000000004</v>
      </c>
      <c r="H58" s="56">
        <v>16392.2</v>
      </c>
      <c r="I58" s="56">
        <f t="shared" si="48"/>
        <v>60447.72</v>
      </c>
      <c r="J58" s="56">
        <f t="shared" si="39"/>
        <v>837374.51</v>
      </c>
      <c r="K58" s="57">
        <f t="shared" si="40"/>
        <v>0.93267295241731762</v>
      </c>
      <c r="L58" s="57">
        <f t="shared" si="41"/>
        <v>-1</v>
      </c>
      <c r="M58" s="57">
        <f t="shared" si="42"/>
        <v>-0.91588117775672739</v>
      </c>
      <c r="R58" s="53"/>
      <c r="S58" s="53"/>
      <c r="T58" s="53"/>
      <c r="U58" s="53"/>
      <c r="V58" s="53"/>
    </row>
    <row r="59" spans="1:22" s="51" customFormat="1" x14ac:dyDescent="0.2">
      <c r="B59" s="51" t="s">
        <v>306</v>
      </c>
      <c r="C59" s="51" t="s">
        <v>307</v>
      </c>
      <c r="D59" s="56">
        <v>5000</v>
      </c>
      <c r="E59" s="56">
        <v>5000</v>
      </c>
      <c r="F59" s="56">
        <v>0</v>
      </c>
      <c r="G59" s="56">
        <v>0</v>
      </c>
      <c r="H59" s="56">
        <v>0</v>
      </c>
      <c r="I59" s="56">
        <f t="shared" si="48"/>
        <v>0</v>
      </c>
      <c r="J59" s="56">
        <f t="shared" si="39"/>
        <v>5000</v>
      </c>
      <c r="K59" s="57">
        <f t="shared" si="40"/>
        <v>1</v>
      </c>
      <c r="L59" s="57">
        <f t="shared" si="41"/>
        <v>-1</v>
      </c>
      <c r="M59" s="57">
        <f t="shared" si="42"/>
        <v>-1</v>
      </c>
      <c r="R59" s="53"/>
      <c r="S59" s="53"/>
      <c r="T59" s="53"/>
      <c r="U59" s="53"/>
      <c r="V59" s="53"/>
    </row>
    <row r="60" spans="1:22" s="51" customFormat="1" x14ac:dyDescent="0.2">
      <c r="B60" s="51" t="s">
        <v>308</v>
      </c>
      <c r="C60" s="51" t="s">
        <v>309</v>
      </c>
      <c r="D60" s="56">
        <v>10588.24</v>
      </c>
      <c r="E60" s="56">
        <v>0</v>
      </c>
      <c r="F60" s="56">
        <v>0</v>
      </c>
      <c r="G60" s="56">
        <v>0</v>
      </c>
      <c r="H60" s="56">
        <v>0</v>
      </c>
      <c r="I60" s="56">
        <f t="shared" si="48"/>
        <v>0</v>
      </c>
      <c r="J60" s="56">
        <f t="shared" si="39"/>
        <v>0</v>
      </c>
      <c r="K60" s="57" t="str">
        <f t="shared" si="40"/>
        <v>NA</v>
      </c>
      <c r="L60" s="57" t="str">
        <f t="shared" si="41"/>
        <v>NA</v>
      </c>
      <c r="M60" s="57" t="str">
        <f t="shared" si="42"/>
        <v>NA</v>
      </c>
      <c r="R60" s="53"/>
      <c r="S60" s="53"/>
      <c r="T60" s="53"/>
      <c r="U60" s="53"/>
      <c r="V60" s="53"/>
    </row>
    <row r="61" spans="1:22" s="51" customFormat="1" x14ac:dyDescent="0.2">
      <c r="A61" s="63" t="s">
        <v>483</v>
      </c>
      <c r="B61" s="63"/>
      <c r="C61" s="63"/>
      <c r="D61" s="64">
        <v>10050882.43</v>
      </c>
      <c r="E61" s="64">
        <v>10998913.92</v>
      </c>
      <c r="F61" s="64">
        <v>62781.39</v>
      </c>
      <c r="G61" s="64">
        <v>572022.34000000008</v>
      </c>
      <c r="H61" s="64">
        <v>32075.47</v>
      </c>
      <c r="I61" s="64">
        <f t="shared" si="48"/>
        <v>604097.81000000006</v>
      </c>
      <c r="J61" s="64">
        <f t="shared" si="39"/>
        <v>10394816.109999999</v>
      </c>
      <c r="K61" s="65">
        <f t="shared" si="40"/>
        <v>0.94507659443524394</v>
      </c>
      <c r="L61" s="65">
        <f t="shared" si="41"/>
        <v>-0.99429203733599181</v>
      </c>
      <c r="M61" s="65">
        <f t="shared" si="42"/>
        <v>-0.9108448586063409</v>
      </c>
      <c r="R61" s="53"/>
      <c r="S61" s="53"/>
      <c r="T61" s="53"/>
      <c r="U61" s="53"/>
      <c r="V61" s="53"/>
    </row>
    <row r="62" spans="1:22" s="51" customFormat="1" x14ac:dyDescent="0.2">
      <c r="A62" s="51" t="s">
        <v>484</v>
      </c>
      <c r="B62" s="51" t="s">
        <v>350</v>
      </c>
      <c r="C62" s="51" t="s">
        <v>351</v>
      </c>
      <c r="D62" s="56">
        <v>8000</v>
      </c>
      <c r="E62" s="56">
        <v>8000</v>
      </c>
      <c r="F62" s="56">
        <v>0</v>
      </c>
      <c r="G62" s="56">
        <v>0</v>
      </c>
      <c r="H62" s="56">
        <v>0</v>
      </c>
      <c r="I62" s="56">
        <f t="shared" si="48"/>
        <v>0</v>
      </c>
      <c r="J62" s="56">
        <f t="shared" si="39"/>
        <v>8000</v>
      </c>
      <c r="K62" s="57">
        <f t="shared" si="40"/>
        <v>1</v>
      </c>
      <c r="L62" s="57">
        <f t="shared" si="41"/>
        <v>-1</v>
      </c>
      <c r="M62" s="57">
        <f t="shared" si="42"/>
        <v>-1</v>
      </c>
      <c r="R62" s="53"/>
      <c r="S62" s="53"/>
      <c r="T62" s="53"/>
      <c r="U62" s="53"/>
      <c r="V62" s="53"/>
    </row>
    <row r="63" spans="1:22" s="51" customFormat="1" x14ac:dyDescent="0.2">
      <c r="B63" s="51" t="s">
        <v>358</v>
      </c>
      <c r="C63" s="51" t="s">
        <v>359</v>
      </c>
      <c r="D63" s="56">
        <v>0</v>
      </c>
      <c r="E63" s="56">
        <v>0</v>
      </c>
      <c r="F63" s="56">
        <v>0</v>
      </c>
      <c r="G63" s="56">
        <v>0</v>
      </c>
      <c r="H63" s="56">
        <v>0</v>
      </c>
      <c r="I63" s="56">
        <f t="shared" si="48"/>
        <v>0</v>
      </c>
      <c r="J63" s="56">
        <f t="shared" si="39"/>
        <v>0</v>
      </c>
      <c r="K63" s="57" t="str">
        <f t="shared" si="40"/>
        <v>NA</v>
      </c>
      <c r="L63" s="57" t="str">
        <f t="shared" si="41"/>
        <v>NA</v>
      </c>
      <c r="M63" s="57" t="str">
        <f t="shared" si="42"/>
        <v>NA</v>
      </c>
      <c r="R63" s="53"/>
      <c r="S63" s="53"/>
      <c r="T63" s="53"/>
      <c r="U63" s="53"/>
      <c r="V63" s="53"/>
    </row>
    <row r="64" spans="1:22" s="51" customFormat="1" x14ac:dyDescent="0.2">
      <c r="B64" s="51" t="s">
        <v>308</v>
      </c>
      <c r="C64" s="51" t="s">
        <v>309</v>
      </c>
      <c r="D64" s="56">
        <v>0</v>
      </c>
      <c r="E64" s="56">
        <v>0</v>
      </c>
      <c r="F64" s="56">
        <v>0</v>
      </c>
      <c r="G64" s="56">
        <v>0</v>
      </c>
      <c r="H64" s="56">
        <v>0</v>
      </c>
      <c r="I64" s="56">
        <f t="shared" si="48"/>
        <v>0</v>
      </c>
      <c r="J64" s="56">
        <f t="shared" si="39"/>
        <v>0</v>
      </c>
      <c r="K64" s="57" t="str">
        <f t="shared" si="40"/>
        <v>NA</v>
      </c>
      <c r="L64" s="57" t="str">
        <f t="shared" si="41"/>
        <v>NA</v>
      </c>
      <c r="M64" s="57" t="str">
        <f t="shared" si="42"/>
        <v>NA</v>
      </c>
      <c r="R64" s="53"/>
      <c r="S64" s="53"/>
      <c r="T64" s="53"/>
      <c r="U64" s="53"/>
      <c r="V64" s="53"/>
    </row>
    <row r="65" spans="1:22" s="51" customFormat="1" x14ac:dyDescent="0.2">
      <c r="B65" s="51" t="s">
        <v>487</v>
      </c>
      <c r="C65" s="51" t="s">
        <v>488</v>
      </c>
      <c r="D65" s="56">
        <v>1000000</v>
      </c>
      <c r="E65" s="56">
        <v>723685</v>
      </c>
      <c r="F65" s="56">
        <v>0</v>
      </c>
      <c r="G65" s="56">
        <v>0</v>
      </c>
      <c r="H65" s="56">
        <v>0</v>
      </c>
      <c r="I65" s="56">
        <f t="shared" ref="I65:I79" si="49">SUM(G65:H65)</f>
        <v>0</v>
      </c>
      <c r="J65" s="56">
        <f t="shared" ref="J65:J79" si="50">E65-I65</f>
        <v>723685</v>
      </c>
      <c r="K65" s="57">
        <f t="shared" ref="K65:K79" si="51">IF(E65=0,"NA",J65/E65)</f>
        <v>1</v>
      </c>
      <c r="L65" s="57">
        <f t="shared" ref="L65:L79" si="52">IF(E65=0,"NA",(  ( F65 - (E65/$L$6)) / (E65/$L$6)))</f>
        <v>-1</v>
      </c>
      <c r="M65" s="57">
        <f t="shared" ref="M65:M79" si="53">IF(E65=0,"NA",(  ( G65 - ($M$6*(E65/12))) / ($M$6*(E65/12))))</f>
        <v>-1</v>
      </c>
      <c r="R65" s="53"/>
      <c r="S65" s="53"/>
      <c r="T65" s="53"/>
      <c r="U65" s="53"/>
      <c r="V65" s="53"/>
    </row>
    <row r="66" spans="1:22" s="51" customFormat="1" x14ac:dyDescent="0.2">
      <c r="A66" s="63" t="s">
        <v>491</v>
      </c>
      <c r="B66" s="63"/>
      <c r="C66" s="63"/>
      <c r="D66" s="64">
        <v>1008000</v>
      </c>
      <c r="E66" s="64">
        <v>731685</v>
      </c>
      <c r="F66" s="64">
        <v>0</v>
      </c>
      <c r="G66" s="64">
        <v>0</v>
      </c>
      <c r="H66" s="64">
        <v>0</v>
      </c>
      <c r="I66" s="64">
        <f t="shared" si="49"/>
        <v>0</v>
      </c>
      <c r="J66" s="64">
        <f t="shared" si="50"/>
        <v>731685</v>
      </c>
      <c r="K66" s="65">
        <f t="shared" si="51"/>
        <v>1</v>
      </c>
      <c r="L66" s="65">
        <f t="shared" si="52"/>
        <v>-1</v>
      </c>
      <c r="M66" s="65">
        <f t="shared" si="53"/>
        <v>-1</v>
      </c>
      <c r="R66" s="53"/>
      <c r="S66" s="53"/>
      <c r="T66" s="53"/>
      <c r="U66" s="53"/>
      <c r="V66" s="53"/>
    </row>
    <row r="67" spans="1:22" s="51" customFormat="1" x14ac:dyDescent="0.2">
      <c r="A67" s="51" t="s">
        <v>492</v>
      </c>
      <c r="B67" s="51" t="s">
        <v>250</v>
      </c>
      <c r="C67" s="51" t="s">
        <v>251</v>
      </c>
      <c r="D67" s="56">
        <v>0</v>
      </c>
      <c r="E67" s="56">
        <v>0</v>
      </c>
      <c r="F67" s="56">
        <v>0</v>
      </c>
      <c r="G67" s="56">
        <v>0</v>
      </c>
      <c r="H67" s="56">
        <v>0</v>
      </c>
      <c r="I67" s="56">
        <f t="shared" si="49"/>
        <v>0</v>
      </c>
      <c r="J67" s="56">
        <f t="shared" si="50"/>
        <v>0</v>
      </c>
      <c r="K67" s="57" t="str">
        <f t="shared" si="51"/>
        <v>NA</v>
      </c>
      <c r="L67" s="57" t="str">
        <f t="shared" si="52"/>
        <v>NA</v>
      </c>
      <c r="M67" s="57" t="str">
        <f t="shared" si="53"/>
        <v>NA</v>
      </c>
      <c r="R67" s="53"/>
      <c r="S67" s="53"/>
      <c r="T67" s="53"/>
      <c r="U67" s="53"/>
      <c r="V67" s="53"/>
    </row>
    <row r="68" spans="1:22" s="51" customFormat="1" x14ac:dyDescent="0.2">
      <c r="B68" s="51" t="s">
        <v>252</v>
      </c>
      <c r="C68" s="51" t="s">
        <v>253</v>
      </c>
      <c r="D68" s="56">
        <v>18000000</v>
      </c>
      <c r="E68" s="56">
        <v>18000000</v>
      </c>
      <c r="F68" s="56">
        <v>527089.06000000006</v>
      </c>
      <c r="G68" s="56">
        <v>1792561.71</v>
      </c>
      <c r="H68" s="56">
        <v>11368353.689999999</v>
      </c>
      <c r="I68" s="56">
        <f t="shared" si="49"/>
        <v>13160915.399999999</v>
      </c>
      <c r="J68" s="56">
        <f t="shared" si="50"/>
        <v>4839084.6000000015</v>
      </c>
      <c r="K68" s="57">
        <f t="shared" si="51"/>
        <v>0.26883803333333339</v>
      </c>
      <c r="L68" s="57">
        <f t="shared" si="52"/>
        <v>-0.97071727444444456</v>
      </c>
      <c r="M68" s="57">
        <f t="shared" si="53"/>
        <v>-0.82927983714285702</v>
      </c>
      <c r="R68" s="53"/>
      <c r="S68" s="53"/>
      <c r="T68" s="53"/>
      <c r="U68" s="53"/>
      <c r="V68" s="53"/>
    </row>
    <row r="69" spans="1:22" s="51" customFormat="1" x14ac:dyDescent="0.2">
      <c r="B69" s="51" t="s">
        <v>282</v>
      </c>
      <c r="C69" s="51" t="s">
        <v>283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f t="shared" si="49"/>
        <v>0</v>
      </c>
      <c r="J69" s="56">
        <f t="shared" si="50"/>
        <v>0</v>
      </c>
      <c r="K69" s="57" t="str">
        <f t="shared" si="51"/>
        <v>NA</v>
      </c>
      <c r="L69" s="57" t="str">
        <f t="shared" si="52"/>
        <v>NA</v>
      </c>
      <c r="M69" s="57" t="str">
        <f t="shared" si="53"/>
        <v>NA</v>
      </c>
      <c r="R69" s="53"/>
      <c r="S69" s="53"/>
      <c r="T69" s="53"/>
      <c r="U69" s="53"/>
      <c r="V69" s="53"/>
    </row>
    <row r="70" spans="1:22" s="51" customFormat="1" x14ac:dyDescent="0.2">
      <c r="A70" s="63" t="s">
        <v>495</v>
      </c>
      <c r="B70" s="63"/>
      <c r="C70" s="63"/>
      <c r="D70" s="64">
        <v>18000000</v>
      </c>
      <c r="E70" s="64">
        <v>18000000</v>
      </c>
      <c r="F70" s="64">
        <v>527089.06000000006</v>
      </c>
      <c r="G70" s="64">
        <v>1792561.71</v>
      </c>
      <c r="H70" s="64">
        <v>11368353.689999999</v>
      </c>
      <c r="I70" s="64">
        <f t="shared" si="49"/>
        <v>13160915.399999999</v>
      </c>
      <c r="J70" s="64">
        <f t="shared" si="50"/>
        <v>4839084.6000000015</v>
      </c>
      <c r="K70" s="65">
        <f t="shared" si="51"/>
        <v>0.26883803333333339</v>
      </c>
      <c r="L70" s="65">
        <f t="shared" si="52"/>
        <v>-0.97071727444444456</v>
      </c>
      <c r="M70" s="65">
        <f t="shared" si="53"/>
        <v>-0.82927983714285702</v>
      </c>
      <c r="R70" s="53"/>
      <c r="S70" s="53"/>
      <c r="T70" s="53"/>
      <c r="U70" s="53"/>
      <c r="V70" s="53"/>
    </row>
    <row r="71" spans="1:22" s="51" customFormat="1" x14ac:dyDescent="0.2">
      <c r="A71" s="51" t="s">
        <v>557</v>
      </c>
      <c r="B71" s="51" t="s">
        <v>212</v>
      </c>
      <c r="C71" s="51" t="s">
        <v>213</v>
      </c>
      <c r="D71" s="56">
        <v>39562.400000000001</v>
      </c>
      <c r="E71" s="56">
        <v>39562.400000000001</v>
      </c>
      <c r="F71" s="56">
        <v>0</v>
      </c>
      <c r="G71" s="56">
        <v>0</v>
      </c>
      <c r="H71" s="56">
        <v>0</v>
      </c>
      <c r="I71" s="56">
        <f t="shared" si="49"/>
        <v>0</v>
      </c>
      <c r="J71" s="56">
        <f t="shared" si="50"/>
        <v>39562.400000000001</v>
      </c>
      <c r="K71" s="57">
        <f t="shared" si="51"/>
        <v>1</v>
      </c>
      <c r="L71" s="57">
        <f t="shared" si="52"/>
        <v>-1</v>
      </c>
      <c r="M71" s="57">
        <f t="shared" si="53"/>
        <v>-1</v>
      </c>
      <c r="R71" s="53"/>
      <c r="S71" s="53"/>
      <c r="T71" s="53"/>
      <c r="U71" s="53"/>
      <c r="V71" s="53"/>
    </row>
    <row r="72" spans="1:22" s="51" customFormat="1" x14ac:dyDescent="0.2">
      <c r="B72" s="51" t="s">
        <v>415</v>
      </c>
      <c r="C72" s="51" t="s">
        <v>416</v>
      </c>
      <c r="D72" s="56">
        <v>19837.5</v>
      </c>
      <c r="E72" s="56">
        <v>19837.5</v>
      </c>
      <c r="F72" s="56">
        <v>0</v>
      </c>
      <c r="G72" s="56">
        <v>0</v>
      </c>
      <c r="H72" s="56">
        <v>0</v>
      </c>
      <c r="I72" s="56">
        <f t="shared" si="49"/>
        <v>0</v>
      </c>
      <c r="J72" s="56">
        <f t="shared" si="50"/>
        <v>19837.5</v>
      </c>
      <c r="K72" s="57">
        <f t="shared" si="51"/>
        <v>1</v>
      </c>
      <c r="L72" s="57">
        <f t="shared" si="52"/>
        <v>-1</v>
      </c>
      <c r="M72" s="57">
        <f t="shared" si="53"/>
        <v>-1</v>
      </c>
      <c r="R72" s="53"/>
      <c r="S72" s="53"/>
      <c r="T72" s="53"/>
      <c r="U72" s="53"/>
      <c r="V72" s="53"/>
    </row>
    <row r="73" spans="1:22" s="51" customFormat="1" x14ac:dyDescent="0.2">
      <c r="B73" s="51" t="s">
        <v>224</v>
      </c>
      <c r="C73" s="51" t="s">
        <v>225</v>
      </c>
      <c r="D73" s="56">
        <v>4912961.76</v>
      </c>
      <c r="E73" s="56">
        <v>4912961.76</v>
      </c>
      <c r="F73" s="56">
        <v>0</v>
      </c>
      <c r="G73" s="56">
        <v>0</v>
      </c>
      <c r="H73" s="56">
        <v>0</v>
      </c>
      <c r="I73" s="56">
        <f t="shared" si="49"/>
        <v>0</v>
      </c>
      <c r="J73" s="56">
        <f t="shared" si="50"/>
        <v>4912961.76</v>
      </c>
      <c r="K73" s="57">
        <f t="shared" si="51"/>
        <v>1</v>
      </c>
      <c r="L73" s="57">
        <f t="shared" si="52"/>
        <v>-1</v>
      </c>
      <c r="M73" s="57">
        <f t="shared" si="53"/>
        <v>-1</v>
      </c>
      <c r="R73" s="53"/>
      <c r="S73" s="53"/>
      <c r="T73" s="53"/>
      <c r="U73" s="53"/>
      <c r="V73" s="53"/>
    </row>
    <row r="74" spans="1:22" s="51" customFormat="1" x14ac:dyDescent="0.2">
      <c r="B74" s="51" t="s">
        <v>232</v>
      </c>
      <c r="C74" s="51" t="s">
        <v>233</v>
      </c>
      <c r="D74" s="56">
        <v>467208</v>
      </c>
      <c r="E74" s="56">
        <v>467208</v>
      </c>
      <c r="F74" s="56">
        <v>0</v>
      </c>
      <c r="G74" s="56">
        <v>0</v>
      </c>
      <c r="H74" s="56">
        <v>0</v>
      </c>
      <c r="I74" s="56">
        <f t="shared" si="49"/>
        <v>0</v>
      </c>
      <c r="J74" s="56">
        <f t="shared" si="50"/>
        <v>467208</v>
      </c>
      <c r="K74" s="57">
        <f t="shared" si="51"/>
        <v>1</v>
      </c>
      <c r="L74" s="57">
        <f t="shared" si="52"/>
        <v>-1</v>
      </c>
      <c r="M74" s="57">
        <f t="shared" si="53"/>
        <v>-1</v>
      </c>
      <c r="R74" s="53"/>
      <c r="S74" s="53"/>
      <c r="T74" s="53"/>
      <c r="U74" s="53"/>
      <c r="V74" s="53"/>
    </row>
    <row r="75" spans="1:22" s="51" customFormat="1" x14ac:dyDescent="0.2">
      <c r="B75" s="51" t="s">
        <v>234</v>
      </c>
      <c r="C75" s="51" t="s">
        <v>235</v>
      </c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6">
        <f t="shared" si="49"/>
        <v>0</v>
      </c>
      <c r="J75" s="56">
        <f t="shared" si="50"/>
        <v>0</v>
      </c>
      <c r="K75" s="57" t="str">
        <f t="shared" si="51"/>
        <v>NA</v>
      </c>
      <c r="L75" s="57" t="str">
        <f t="shared" si="52"/>
        <v>NA</v>
      </c>
      <c r="M75" s="57" t="str">
        <f t="shared" si="53"/>
        <v>NA</v>
      </c>
      <c r="R75" s="53"/>
      <c r="S75" s="53"/>
      <c r="T75" s="53"/>
      <c r="U75" s="53"/>
      <c r="V75" s="53"/>
    </row>
    <row r="76" spans="1:22" s="51" customFormat="1" x14ac:dyDescent="0.2">
      <c r="B76" s="51" t="s">
        <v>236</v>
      </c>
      <c r="C76" s="51" t="s">
        <v>237</v>
      </c>
      <c r="D76" s="56">
        <v>743475</v>
      </c>
      <c r="E76" s="56">
        <v>743475</v>
      </c>
      <c r="F76" s="56">
        <v>0</v>
      </c>
      <c r="G76" s="56">
        <v>0</v>
      </c>
      <c r="H76" s="56">
        <v>0</v>
      </c>
      <c r="I76" s="56">
        <f t="shared" si="49"/>
        <v>0</v>
      </c>
      <c r="J76" s="56">
        <f t="shared" si="50"/>
        <v>743475</v>
      </c>
      <c r="K76" s="57">
        <f t="shared" si="51"/>
        <v>1</v>
      </c>
      <c r="L76" s="57">
        <f t="shared" si="52"/>
        <v>-1</v>
      </c>
      <c r="M76" s="57">
        <f t="shared" si="53"/>
        <v>-1</v>
      </c>
      <c r="R76" s="53"/>
      <c r="S76" s="53"/>
      <c r="T76" s="53"/>
      <c r="U76" s="53"/>
      <c r="V76" s="53"/>
    </row>
    <row r="77" spans="1:22" s="51" customFormat="1" x14ac:dyDescent="0.2">
      <c r="B77" s="51" t="s">
        <v>250</v>
      </c>
      <c r="C77" s="51" t="s">
        <v>251</v>
      </c>
      <c r="D77" s="56">
        <v>99677</v>
      </c>
      <c r="E77" s="56">
        <v>99677</v>
      </c>
      <c r="F77" s="56">
        <v>0</v>
      </c>
      <c r="G77" s="56">
        <v>0</v>
      </c>
      <c r="H77" s="56">
        <v>0</v>
      </c>
      <c r="I77" s="56">
        <f t="shared" si="49"/>
        <v>0</v>
      </c>
      <c r="J77" s="56">
        <f t="shared" si="50"/>
        <v>99677</v>
      </c>
      <c r="K77" s="57">
        <f t="shared" si="51"/>
        <v>1</v>
      </c>
      <c r="L77" s="57">
        <f t="shared" si="52"/>
        <v>-1</v>
      </c>
      <c r="M77" s="57">
        <f t="shared" si="53"/>
        <v>-1</v>
      </c>
      <c r="R77" s="53"/>
      <c r="S77" s="53"/>
      <c r="T77" s="53"/>
      <c r="U77" s="53"/>
      <c r="V77" s="53"/>
    </row>
    <row r="78" spans="1:22" s="51" customFormat="1" x14ac:dyDescent="0.2">
      <c r="B78" s="51" t="s">
        <v>252</v>
      </c>
      <c r="C78" s="51" t="s">
        <v>253</v>
      </c>
      <c r="D78" s="56">
        <v>2538975.1100000003</v>
      </c>
      <c r="E78" s="56">
        <v>-2489989.5300000012</v>
      </c>
      <c r="F78" s="56">
        <v>4455</v>
      </c>
      <c r="G78" s="56">
        <v>71865.14</v>
      </c>
      <c r="H78" s="56">
        <v>1095</v>
      </c>
      <c r="I78" s="56">
        <f t="shared" si="49"/>
        <v>72960.14</v>
      </c>
      <c r="J78" s="56">
        <f t="shared" si="50"/>
        <v>-2562949.6700000013</v>
      </c>
      <c r="K78" s="57">
        <f t="shared" si="51"/>
        <v>1.029301384251202</v>
      </c>
      <c r="L78" s="57">
        <f t="shared" si="52"/>
        <v>-1.0017891641496179</v>
      </c>
      <c r="M78" s="57">
        <f t="shared" si="53"/>
        <v>-1.0494770686273298</v>
      </c>
      <c r="R78" s="53"/>
      <c r="S78" s="53"/>
      <c r="T78" s="53"/>
      <c r="U78" s="53"/>
      <c r="V78" s="53"/>
    </row>
    <row r="79" spans="1:22" s="51" customFormat="1" x14ac:dyDescent="0.2">
      <c r="B79" s="51" t="s">
        <v>421</v>
      </c>
      <c r="C79" s="51" t="s">
        <v>422</v>
      </c>
      <c r="D79" s="56">
        <v>8318081.9900000002</v>
      </c>
      <c r="E79" s="56">
        <v>35116689.390000001</v>
      </c>
      <c r="F79" s="56">
        <v>767143.53</v>
      </c>
      <c r="G79" s="56">
        <v>2871265.3600000003</v>
      </c>
      <c r="H79" s="56">
        <v>14331674.300000001</v>
      </c>
      <c r="I79" s="56">
        <f t="shared" si="49"/>
        <v>17202939.66</v>
      </c>
      <c r="J79" s="56">
        <f t="shared" si="50"/>
        <v>17913749.73</v>
      </c>
      <c r="K79" s="57">
        <f t="shared" si="51"/>
        <v>0.51012068737610572</v>
      </c>
      <c r="L79" s="57">
        <f t="shared" si="52"/>
        <v>-0.97815444612445568</v>
      </c>
      <c r="M79" s="57">
        <f t="shared" si="53"/>
        <v>-0.85983390592698961</v>
      </c>
      <c r="R79" s="53"/>
      <c r="S79" s="53"/>
      <c r="T79" s="53"/>
      <c r="U79" s="53"/>
      <c r="V79" s="53"/>
    </row>
    <row r="80" spans="1:22" s="51" customFormat="1" x14ac:dyDescent="0.2">
      <c r="B80" s="51" t="s">
        <v>264</v>
      </c>
      <c r="C80" s="51" t="s">
        <v>265</v>
      </c>
      <c r="D80" s="56">
        <v>0</v>
      </c>
      <c r="E80" s="56">
        <v>237168.95</v>
      </c>
      <c r="F80" s="56">
        <v>0</v>
      </c>
      <c r="G80" s="56">
        <v>0</v>
      </c>
      <c r="H80" s="56">
        <v>0</v>
      </c>
      <c r="I80" s="56">
        <f t="shared" ref="I80:I98" si="54">SUM(G80:H80)</f>
        <v>0</v>
      </c>
      <c r="J80" s="56">
        <f t="shared" si="39"/>
        <v>237168.95</v>
      </c>
      <c r="K80" s="57">
        <f t="shared" si="40"/>
        <v>1</v>
      </c>
      <c r="L80" s="57">
        <f t="shared" si="41"/>
        <v>-1</v>
      </c>
      <c r="M80" s="57">
        <f t="shared" si="42"/>
        <v>-1</v>
      </c>
      <c r="R80" s="53"/>
      <c r="S80" s="53"/>
      <c r="T80" s="53"/>
      <c r="U80" s="53"/>
      <c r="V80" s="53"/>
    </row>
    <row r="81" spans="1:22" s="51" customFormat="1" x14ac:dyDescent="0.2">
      <c r="B81" s="51" t="s">
        <v>274</v>
      </c>
      <c r="C81" s="51" t="s">
        <v>275</v>
      </c>
      <c r="D81" s="56">
        <v>0</v>
      </c>
      <c r="E81" s="56">
        <v>0</v>
      </c>
      <c r="F81" s="56">
        <v>0</v>
      </c>
      <c r="G81" s="56">
        <v>0</v>
      </c>
      <c r="H81" s="56">
        <v>0</v>
      </c>
      <c r="I81" s="56">
        <f t="shared" si="54"/>
        <v>0</v>
      </c>
      <c r="J81" s="56">
        <f t="shared" si="39"/>
        <v>0</v>
      </c>
      <c r="K81" s="57" t="str">
        <f t="shared" si="40"/>
        <v>NA</v>
      </c>
      <c r="L81" s="57" t="str">
        <f t="shared" si="41"/>
        <v>NA</v>
      </c>
      <c r="M81" s="57" t="str">
        <f t="shared" si="42"/>
        <v>NA</v>
      </c>
      <c r="R81" s="53"/>
      <c r="S81" s="53"/>
      <c r="T81" s="53"/>
      <c r="U81" s="53"/>
      <c r="V81" s="53"/>
    </row>
    <row r="82" spans="1:22" s="51" customFormat="1" x14ac:dyDescent="0.2">
      <c r="B82" s="51" t="s">
        <v>290</v>
      </c>
      <c r="C82" s="51" t="s">
        <v>291</v>
      </c>
      <c r="D82" s="56">
        <v>-8575</v>
      </c>
      <c r="E82" s="56">
        <v>2350831.06</v>
      </c>
      <c r="F82" s="56">
        <v>0</v>
      </c>
      <c r="G82" s="56">
        <v>5675</v>
      </c>
      <c r="H82" s="56">
        <v>0</v>
      </c>
      <c r="I82" s="56">
        <f t="shared" si="54"/>
        <v>5675</v>
      </c>
      <c r="J82" s="56">
        <f t="shared" si="39"/>
        <v>2345156.06</v>
      </c>
      <c r="K82" s="57">
        <f t="shared" si="40"/>
        <v>0.99758596009021594</v>
      </c>
      <c r="L82" s="57">
        <f t="shared" si="41"/>
        <v>-1</v>
      </c>
      <c r="M82" s="57">
        <f t="shared" si="42"/>
        <v>-0.99586164586894155</v>
      </c>
      <c r="R82" s="53"/>
      <c r="S82" s="53"/>
      <c r="T82" s="53"/>
      <c r="U82" s="53"/>
      <c r="V82" s="53"/>
    </row>
    <row r="83" spans="1:22" s="51" customFormat="1" x14ac:dyDescent="0.2">
      <c r="B83" s="51" t="s">
        <v>294</v>
      </c>
      <c r="C83" s="51" t="s">
        <v>295</v>
      </c>
      <c r="D83" s="56">
        <v>3259000</v>
      </c>
      <c r="E83" s="56">
        <v>5814048.0500000007</v>
      </c>
      <c r="F83" s="56">
        <v>0</v>
      </c>
      <c r="G83" s="56">
        <v>0</v>
      </c>
      <c r="H83" s="56">
        <v>0</v>
      </c>
      <c r="I83" s="56">
        <f t="shared" si="54"/>
        <v>0</v>
      </c>
      <c r="J83" s="56">
        <f t="shared" si="39"/>
        <v>5814048.0500000007</v>
      </c>
      <c r="K83" s="57">
        <f t="shared" si="40"/>
        <v>1</v>
      </c>
      <c r="L83" s="57">
        <f t="shared" si="41"/>
        <v>-1</v>
      </c>
      <c r="M83" s="57">
        <f t="shared" si="42"/>
        <v>-1</v>
      </c>
      <c r="R83" s="53"/>
      <c r="S83" s="53"/>
      <c r="T83" s="53"/>
      <c r="U83" s="53"/>
      <c r="V83" s="53"/>
    </row>
    <row r="84" spans="1:22" s="51" customFormat="1" x14ac:dyDescent="0.2">
      <c r="B84" s="51" t="s">
        <v>477</v>
      </c>
      <c r="C84" s="51" t="s">
        <v>478</v>
      </c>
      <c r="D84" s="56">
        <v>18422211.73</v>
      </c>
      <c r="E84" s="56">
        <v>19321390.949999999</v>
      </c>
      <c r="F84" s="56">
        <v>0</v>
      </c>
      <c r="G84" s="56">
        <v>0</v>
      </c>
      <c r="H84" s="56">
        <v>0</v>
      </c>
      <c r="I84" s="56">
        <f t="shared" si="54"/>
        <v>0</v>
      </c>
      <c r="J84" s="56">
        <f t="shared" si="39"/>
        <v>19321390.949999999</v>
      </c>
      <c r="K84" s="57">
        <f t="shared" si="40"/>
        <v>1</v>
      </c>
      <c r="L84" s="57">
        <f t="shared" si="41"/>
        <v>-1</v>
      </c>
      <c r="M84" s="57">
        <f t="shared" si="42"/>
        <v>-1</v>
      </c>
      <c r="R84" s="53"/>
      <c r="S84" s="53"/>
      <c r="T84" s="53"/>
      <c r="U84" s="53"/>
      <c r="V84" s="53"/>
    </row>
    <row r="85" spans="1:22" s="51" customFormat="1" x14ac:dyDescent="0.2">
      <c r="B85" s="51" t="s">
        <v>304</v>
      </c>
      <c r="C85" s="51" t="s">
        <v>305</v>
      </c>
      <c r="D85" s="56">
        <v>19893</v>
      </c>
      <c r="E85" s="56">
        <v>0</v>
      </c>
      <c r="F85" s="56">
        <v>0</v>
      </c>
      <c r="G85" s="56">
        <v>0</v>
      </c>
      <c r="H85" s="56">
        <v>0</v>
      </c>
      <c r="I85" s="56">
        <f t="shared" si="54"/>
        <v>0</v>
      </c>
      <c r="J85" s="56">
        <f t="shared" si="39"/>
        <v>0</v>
      </c>
      <c r="K85" s="57" t="str">
        <f t="shared" si="40"/>
        <v>NA</v>
      </c>
      <c r="L85" s="57" t="str">
        <f t="shared" si="41"/>
        <v>NA</v>
      </c>
      <c r="M85" s="57" t="str">
        <f t="shared" si="42"/>
        <v>NA</v>
      </c>
      <c r="R85" s="53"/>
      <c r="S85" s="53"/>
      <c r="T85" s="53"/>
      <c r="U85" s="53"/>
      <c r="V85" s="53"/>
    </row>
    <row r="86" spans="1:22" s="51" customFormat="1" x14ac:dyDescent="0.2">
      <c r="B86" s="51" t="s">
        <v>306</v>
      </c>
      <c r="C86" s="51" t="s">
        <v>307</v>
      </c>
      <c r="D86" s="56">
        <v>694936550.00999999</v>
      </c>
      <c r="E86" s="56">
        <v>381235621.53999996</v>
      </c>
      <c r="F86" s="56">
        <v>2636975.5699999998</v>
      </c>
      <c r="G86" s="56">
        <v>16007298.99</v>
      </c>
      <c r="H86" s="56">
        <v>52145352.299999997</v>
      </c>
      <c r="I86" s="56">
        <f t="shared" si="54"/>
        <v>68152651.289999992</v>
      </c>
      <c r="J86" s="56">
        <f t="shared" si="39"/>
        <v>313082970.25</v>
      </c>
      <c r="K86" s="57">
        <f t="shared" si="40"/>
        <v>0.82123220538863195</v>
      </c>
      <c r="L86" s="57">
        <f t="shared" si="41"/>
        <v>-0.99308308190260941</v>
      </c>
      <c r="M86" s="57">
        <f t="shared" si="42"/>
        <v>-0.92802067164655544</v>
      </c>
      <c r="R86" s="53"/>
      <c r="S86" s="53"/>
      <c r="T86" s="53"/>
      <c r="U86" s="53"/>
      <c r="V86" s="53"/>
    </row>
    <row r="87" spans="1:22" s="51" customFormat="1" x14ac:dyDescent="0.2">
      <c r="B87" s="51" t="s">
        <v>308</v>
      </c>
      <c r="C87" s="51" t="s">
        <v>309</v>
      </c>
      <c r="D87" s="56">
        <v>-2208498</v>
      </c>
      <c r="E87" s="56">
        <v>4965675.5599999996</v>
      </c>
      <c r="F87" s="56">
        <v>0</v>
      </c>
      <c r="G87" s="56">
        <v>9213.24</v>
      </c>
      <c r="H87" s="56">
        <v>0</v>
      </c>
      <c r="I87" s="56">
        <f t="shared" si="54"/>
        <v>9213.24</v>
      </c>
      <c r="J87" s="56">
        <f t="shared" si="39"/>
        <v>4956462.3199999994</v>
      </c>
      <c r="K87" s="57">
        <f t="shared" si="40"/>
        <v>0.99814461498970741</v>
      </c>
      <c r="L87" s="57">
        <f t="shared" si="41"/>
        <v>-1</v>
      </c>
      <c r="M87" s="57">
        <f t="shared" si="42"/>
        <v>-0.99681933998235561</v>
      </c>
      <c r="R87" s="53"/>
      <c r="S87" s="53"/>
      <c r="T87" s="53"/>
      <c r="U87" s="53"/>
      <c r="V87" s="53"/>
    </row>
    <row r="88" spans="1:22" s="51" customFormat="1" x14ac:dyDescent="0.2">
      <c r="B88" s="51" t="s">
        <v>487</v>
      </c>
      <c r="C88" s="51" t="s">
        <v>488</v>
      </c>
      <c r="D88" s="56">
        <v>101832.5</v>
      </c>
      <c r="E88" s="56">
        <v>101832.5</v>
      </c>
      <c r="F88" s="56">
        <v>0</v>
      </c>
      <c r="G88" s="56">
        <v>0</v>
      </c>
      <c r="H88" s="56">
        <v>0</v>
      </c>
      <c r="I88" s="56">
        <f t="shared" si="54"/>
        <v>0</v>
      </c>
      <c r="J88" s="56">
        <f t="shared" si="39"/>
        <v>101832.5</v>
      </c>
      <c r="K88" s="57">
        <f t="shared" si="40"/>
        <v>1</v>
      </c>
      <c r="L88" s="57">
        <f t="shared" si="41"/>
        <v>-1</v>
      </c>
      <c r="M88" s="57">
        <f t="shared" si="42"/>
        <v>-1</v>
      </c>
      <c r="R88" s="53"/>
      <c r="S88" s="53"/>
      <c r="T88" s="53"/>
      <c r="U88" s="53"/>
      <c r="V88" s="53"/>
    </row>
    <row r="89" spans="1:22" s="51" customFormat="1" x14ac:dyDescent="0.2">
      <c r="B89" s="51" t="s">
        <v>310</v>
      </c>
      <c r="C89" s="51" t="s">
        <v>311</v>
      </c>
      <c r="D89" s="56">
        <v>-2339143.3600000003</v>
      </c>
      <c r="E89" s="56">
        <v>1272656.1700000004</v>
      </c>
      <c r="F89" s="56">
        <v>0</v>
      </c>
      <c r="G89" s="56">
        <v>398838.38</v>
      </c>
      <c r="H89" s="56">
        <v>292519.86</v>
      </c>
      <c r="I89" s="56">
        <f t="shared" si="54"/>
        <v>691358.24</v>
      </c>
      <c r="J89" s="56">
        <f t="shared" si="39"/>
        <v>581297.9300000004</v>
      </c>
      <c r="K89" s="57">
        <f t="shared" si="40"/>
        <v>0.45675960538501159</v>
      </c>
      <c r="L89" s="57">
        <f t="shared" si="41"/>
        <v>-1</v>
      </c>
      <c r="M89" s="57">
        <f t="shared" si="42"/>
        <v>-0.46275910708635704</v>
      </c>
      <c r="R89" s="53"/>
      <c r="S89" s="53"/>
      <c r="T89" s="53"/>
      <c r="U89" s="53"/>
      <c r="V89" s="53"/>
    </row>
    <row r="90" spans="1:22" s="51" customFormat="1" x14ac:dyDescent="0.2">
      <c r="B90" s="51" t="s">
        <v>312</v>
      </c>
      <c r="C90" s="51" t="s">
        <v>313</v>
      </c>
      <c r="D90" s="56">
        <v>0</v>
      </c>
      <c r="E90" s="56">
        <v>0</v>
      </c>
      <c r="F90" s="56">
        <v>0</v>
      </c>
      <c r="G90" s="56">
        <v>0</v>
      </c>
      <c r="H90" s="56">
        <v>0</v>
      </c>
      <c r="I90" s="56">
        <f t="shared" si="54"/>
        <v>0</v>
      </c>
      <c r="J90" s="56">
        <f t="shared" si="39"/>
        <v>0</v>
      </c>
      <c r="K90" s="57" t="str">
        <f t="shared" si="40"/>
        <v>NA</v>
      </c>
      <c r="L90" s="57" t="str">
        <f t="shared" si="41"/>
        <v>NA</v>
      </c>
      <c r="M90" s="57" t="str">
        <f t="shared" si="42"/>
        <v>NA</v>
      </c>
      <c r="R90" s="53"/>
      <c r="S90" s="53"/>
      <c r="T90" s="53"/>
      <c r="U90" s="53"/>
      <c r="V90" s="53"/>
    </row>
    <row r="91" spans="1:22" s="51" customFormat="1" x14ac:dyDescent="0.2">
      <c r="B91" s="51" t="s">
        <v>314</v>
      </c>
      <c r="C91" s="51" t="s">
        <v>315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f t="shared" si="54"/>
        <v>0</v>
      </c>
      <c r="J91" s="56">
        <f t="shared" si="39"/>
        <v>0</v>
      </c>
      <c r="K91" s="57" t="str">
        <f t="shared" si="40"/>
        <v>NA</v>
      </c>
      <c r="L91" s="57" t="str">
        <f t="shared" si="41"/>
        <v>NA</v>
      </c>
      <c r="M91" s="57" t="str">
        <f t="shared" si="42"/>
        <v>NA</v>
      </c>
      <c r="R91" s="53"/>
      <c r="S91" s="53"/>
      <c r="T91" s="53"/>
      <c r="U91" s="53"/>
      <c r="V91" s="53"/>
    </row>
    <row r="92" spans="1:22" s="51" customFormat="1" x14ac:dyDescent="0.2">
      <c r="A92" s="63" t="s">
        <v>558</v>
      </c>
      <c r="B92" s="63"/>
      <c r="C92" s="63"/>
      <c r="D92" s="64">
        <v>729323049.63999999</v>
      </c>
      <c r="E92" s="64">
        <v>454208646.29999995</v>
      </c>
      <c r="F92" s="64">
        <v>3408574.0999999996</v>
      </c>
      <c r="G92" s="64">
        <v>19364156.109999999</v>
      </c>
      <c r="H92" s="64">
        <v>66770641.459999993</v>
      </c>
      <c r="I92" s="64">
        <f t="shared" si="54"/>
        <v>86134797.569999993</v>
      </c>
      <c r="J92" s="64">
        <f t="shared" si="39"/>
        <v>368073848.72999996</v>
      </c>
      <c r="K92" s="65">
        <f t="shared" si="40"/>
        <v>0.81036292842142665</v>
      </c>
      <c r="L92" s="65">
        <f t="shared" si="41"/>
        <v>-0.99249557636613395</v>
      </c>
      <c r="M92" s="65">
        <f t="shared" si="42"/>
        <v>-0.92691531423061901</v>
      </c>
      <c r="R92" s="53"/>
      <c r="S92" s="53"/>
      <c r="T92" s="53"/>
      <c r="U92" s="53"/>
      <c r="V92" s="53"/>
    </row>
    <row r="93" spans="1:22" s="51" customFormat="1" x14ac:dyDescent="0.2">
      <c r="A93" s="51" t="s">
        <v>32</v>
      </c>
      <c r="B93" s="51" t="s">
        <v>33</v>
      </c>
      <c r="C93" s="51" t="s">
        <v>34</v>
      </c>
      <c r="D93" s="56">
        <v>83403442</v>
      </c>
      <c r="E93" s="56">
        <v>83403442</v>
      </c>
      <c r="F93" s="56">
        <v>0</v>
      </c>
      <c r="G93" s="56">
        <v>0</v>
      </c>
      <c r="H93" s="56">
        <v>0</v>
      </c>
      <c r="I93" s="56">
        <f t="shared" si="54"/>
        <v>0</v>
      </c>
      <c r="J93" s="56">
        <f t="shared" si="39"/>
        <v>83403442</v>
      </c>
      <c r="K93" s="57">
        <f t="shared" si="40"/>
        <v>1</v>
      </c>
      <c r="L93" s="57">
        <f t="shared" si="41"/>
        <v>-1</v>
      </c>
      <c r="M93" s="57">
        <f t="shared" si="42"/>
        <v>-1</v>
      </c>
      <c r="R93" s="53"/>
      <c r="S93" s="53"/>
      <c r="T93" s="53"/>
      <c r="U93" s="53"/>
      <c r="V93" s="53"/>
    </row>
    <row r="94" spans="1:22" s="51" customFormat="1" x14ac:dyDescent="0.2">
      <c r="A94" s="63" t="s">
        <v>35</v>
      </c>
      <c r="B94" s="63"/>
      <c r="C94" s="63"/>
      <c r="D94" s="64">
        <v>83403442</v>
      </c>
      <c r="E94" s="64">
        <v>83403442</v>
      </c>
      <c r="F94" s="64">
        <v>0</v>
      </c>
      <c r="G94" s="64">
        <v>0</v>
      </c>
      <c r="H94" s="64">
        <v>0</v>
      </c>
      <c r="I94" s="64">
        <f t="shared" si="54"/>
        <v>0</v>
      </c>
      <c r="J94" s="64">
        <f t="shared" si="39"/>
        <v>83403442</v>
      </c>
      <c r="K94" s="65">
        <f t="shared" si="40"/>
        <v>1</v>
      </c>
      <c r="L94" s="65">
        <f t="shared" si="41"/>
        <v>-1</v>
      </c>
      <c r="M94" s="65">
        <f t="shared" si="42"/>
        <v>-1</v>
      </c>
      <c r="R94" s="53"/>
      <c r="S94" s="53"/>
      <c r="T94" s="53"/>
      <c r="U94" s="53"/>
      <c r="V94" s="53"/>
    </row>
    <row r="95" spans="1:22" s="51" customFormat="1" x14ac:dyDescent="0.2">
      <c r="A95" s="51" t="s">
        <v>36</v>
      </c>
      <c r="B95" s="51" t="s">
        <v>312</v>
      </c>
      <c r="C95" s="51" t="s">
        <v>313</v>
      </c>
      <c r="D95" s="56">
        <v>0</v>
      </c>
      <c r="E95" s="56">
        <v>0</v>
      </c>
      <c r="F95" s="56">
        <v>0</v>
      </c>
      <c r="G95" s="56">
        <v>0</v>
      </c>
      <c r="H95" s="56">
        <v>0</v>
      </c>
      <c r="I95" s="56">
        <f t="shared" si="54"/>
        <v>0</v>
      </c>
      <c r="J95" s="56">
        <f t="shared" si="39"/>
        <v>0</v>
      </c>
      <c r="K95" s="57" t="str">
        <f t="shared" si="40"/>
        <v>NA</v>
      </c>
      <c r="L95" s="57" t="str">
        <f t="shared" si="41"/>
        <v>NA</v>
      </c>
      <c r="M95" s="57" t="str">
        <f t="shared" si="42"/>
        <v>NA</v>
      </c>
      <c r="R95" s="53"/>
      <c r="S95" s="53"/>
      <c r="T95" s="53"/>
      <c r="U95" s="53"/>
      <c r="V95" s="53"/>
    </row>
    <row r="96" spans="1:22" s="51" customFormat="1" x14ac:dyDescent="0.2">
      <c r="B96" s="51" t="s">
        <v>30</v>
      </c>
      <c r="C96" s="51" t="s">
        <v>31</v>
      </c>
      <c r="D96" s="56">
        <v>0</v>
      </c>
      <c r="E96" s="56">
        <v>0</v>
      </c>
      <c r="F96" s="56">
        <v>0</v>
      </c>
      <c r="G96" s="56">
        <v>120912.5</v>
      </c>
      <c r="H96" s="56">
        <v>0</v>
      </c>
      <c r="I96" s="56">
        <f t="shared" si="54"/>
        <v>120912.5</v>
      </c>
      <c r="J96" s="56">
        <f t="shared" si="39"/>
        <v>-120912.5</v>
      </c>
      <c r="K96" s="57" t="str">
        <f t="shared" si="40"/>
        <v>NA</v>
      </c>
      <c r="L96" s="57" t="str">
        <f t="shared" si="41"/>
        <v>NA</v>
      </c>
      <c r="M96" s="57" t="str">
        <f t="shared" si="42"/>
        <v>NA</v>
      </c>
      <c r="R96" s="53"/>
      <c r="S96" s="53"/>
      <c r="T96" s="53"/>
      <c r="U96" s="53"/>
      <c r="V96" s="53"/>
    </row>
    <row r="97" spans="1:22" s="51" customFormat="1" x14ac:dyDescent="0.2">
      <c r="B97" s="51" t="s">
        <v>37</v>
      </c>
      <c r="C97" s="51" t="s">
        <v>38</v>
      </c>
      <c r="D97" s="56">
        <v>5572080</v>
      </c>
      <c r="E97" s="56">
        <v>5572080</v>
      </c>
      <c r="F97" s="56">
        <v>0</v>
      </c>
      <c r="G97" s="56">
        <v>5690000</v>
      </c>
      <c r="H97" s="56">
        <v>0</v>
      </c>
      <c r="I97" s="56">
        <f t="shared" si="54"/>
        <v>5690000</v>
      </c>
      <c r="J97" s="56">
        <f t="shared" si="39"/>
        <v>-117920</v>
      </c>
      <c r="K97" s="57">
        <f t="shared" si="40"/>
        <v>-2.1162653802529754E-2</v>
      </c>
      <c r="L97" s="57">
        <f t="shared" si="41"/>
        <v>-1</v>
      </c>
      <c r="M97" s="57">
        <f t="shared" si="42"/>
        <v>0.75056454937576533</v>
      </c>
      <c r="R97" s="53"/>
      <c r="S97" s="53"/>
      <c r="T97" s="53"/>
      <c r="U97" s="53"/>
      <c r="V97" s="53"/>
    </row>
    <row r="98" spans="1:22" s="51" customFormat="1" x14ac:dyDescent="0.2">
      <c r="A98" s="63" t="s">
        <v>39</v>
      </c>
      <c r="B98" s="63"/>
      <c r="C98" s="63"/>
      <c r="D98" s="64">
        <v>5572080</v>
      </c>
      <c r="E98" s="64">
        <v>5572080</v>
      </c>
      <c r="F98" s="64">
        <v>0</v>
      </c>
      <c r="G98" s="64">
        <v>5810912.5</v>
      </c>
      <c r="H98" s="64">
        <v>0</v>
      </c>
      <c r="I98" s="64">
        <f t="shared" si="54"/>
        <v>5810912.5</v>
      </c>
      <c r="J98" s="64">
        <f t="shared" si="39"/>
        <v>-238832.5</v>
      </c>
      <c r="K98" s="65">
        <f t="shared" si="40"/>
        <v>-4.2862360195833511E-2</v>
      </c>
      <c r="L98" s="65">
        <f t="shared" si="41"/>
        <v>-1</v>
      </c>
      <c r="M98" s="65">
        <f t="shared" si="42"/>
        <v>0.78776404605000028</v>
      </c>
      <c r="R98" s="53"/>
      <c r="S98" s="53"/>
      <c r="T98" s="53"/>
      <c r="U98" s="53"/>
      <c r="V98" s="53"/>
    </row>
    <row r="99" spans="1:22" x14ac:dyDescent="0.2">
      <c r="A99" s="23"/>
      <c r="B99" s="31"/>
      <c r="C99" s="23"/>
      <c r="D99" s="18"/>
      <c r="E99" s="18"/>
      <c r="F99" s="18"/>
      <c r="G99" s="18"/>
      <c r="H99" s="18"/>
      <c r="I99" s="18"/>
      <c r="J99" s="18"/>
      <c r="K99" s="47"/>
      <c r="L99" s="37"/>
      <c r="M99" s="37"/>
    </row>
    <row r="100" spans="1:22" s="17" customFormat="1" ht="15.75" x14ac:dyDescent="0.25">
      <c r="A100" s="25" t="s">
        <v>11</v>
      </c>
      <c r="B100" s="32"/>
      <c r="C100" s="25"/>
      <c r="D100" s="6">
        <f>+D33+D43+D47+D61+D66+D70+D92+D94+D98</f>
        <v>847368454.06999993</v>
      </c>
      <c r="E100" s="6">
        <f t="shared" ref="E100:J100" si="55">+E33+E43+E47+E61+E66+E70+E92+E94+E98</f>
        <v>590001340.57999992</v>
      </c>
      <c r="F100" s="6">
        <f t="shared" si="55"/>
        <v>4683657.67</v>
      </c>
      <c r="G100" s="6">
        <f t="shared" si="55"/>
        <v>29095347.780000001</v>
      </c>
      <c r="H100" s="6">
        <f t="shared" si="55"/>
        <v>89368419.719999999</v>
      </c>
      <c r="I100" s="6">
        <f t="shared" si="55"/>
        <v>118463767.5</v>
      </c>
      <c r="J100" s="6">
        <f t="shared" si="55"/>
        <v>471537573.07999998</v>
      </c>
      <c r="K100" s="38">
        <f t="shared" ref="K100" si="56">IF(E100=0,"NA",J100/E100)</f>
        <v>0.79921440960872336</v>
      </c>
      <c r="L100" s="38">
        <f t="shared" ref="L100" si="57">IF(E100=0,"NA",(  ( F100 - (E100/$L$6)) / (E100/$L$6)))</f>
        <v>-0.99206161520684732</v>
      </c>
      <c r="M100" s="38">
        <f t="shared" ref="M100" si="58">IF(E100=0,"NA",(  ( G100 - ($M$6*(E100/12))) / ($M$6*(E100/12))))</f>
        <v>-0.91546165132032364</v>
      </c>
    </row>
    <row r="108" spans="1:22" x14ac:dyDescent="0.2">
      <c r="K108" s="5"/>
    </row>
    <row r="109" spans="1:22" x14ac:dyDescent="0.2">
      <c r="K109" s="5"/>
    </row>
    <row r="110" spans="1:22" x14ac:dyDescent="0.2">
      <c r="K110" s="5"/>
      <c r="L110" s="5"/>
      <c r="M110" s="5"/>
    </row>
    <row r="111" spans="1:22" x14ac:dyDescent="0.2">
      <c r="K111" s="5"/>
      <c r="L111" s="5"/>
      <c r="M111" s="5"/>
    </row>
  </sheetData>
  <autoFilter ref="A7:M98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L101"/>
  <sheetViews>
    <sheetView tabSelected="1"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2" t="s">
        <v>41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3">
        <v>45322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1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7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15</v>
      </c>
      <c r="B7" s="29" t="s">
        <v>9</v>
      </c>
      <c r="C7" s="29" t="s">
        <v>10</v>
      </c>
      <c r="D7" s="4" t="s">
        <v>16</v>
      </c>
      <c r="E7" s="4" t="s">
        <v>17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13</v>
      </c>
      <c r="M7" s="36" t="s">
        <v>14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51" customFormat="1" x14ac:dyDescent="0.2">
      <c r="A8" s="51" t="s">
        <v>46</v>
      </c>
      <c r="B8" s="51" t="s">
        <v>148</v>
      </c>
      <c r="C8" s="51" t="s">
        <v>149</v>
      </c>
      <c r="D8" s="56">
        <v>0</v>
      </c>
      <c r="E8" s="56">
        <v>0</v>
      </c>
      <c r="F8" s="56">
        <v>0</v>
      </c>
      <c r="G8" s="56">
        <v>0</v>
      </c>
      <c r="H8" s="56">
        <v>0</v>
      </c>
      <c r="I8" s="56">
        <f t="shared" ref="I8" si="0">SUM(G8:H8)</f>
        <v>0</v>
      </c>
      <c r="J8" s="56">
        <f t="shared" ref="J8" si="1">E8-I8</f>
        <v>0</v>
      </c>
      <c r="K8" s="57" t="str">
        <f t="shared" ref="K8" si="2">IF(E8=0,"NA",J8/E8)</f>
        <v>NA</v>
      </c>
      <c r="L8" s="57" t="str">
        <f t="shared" ref="L8" si="3">IF(E8=0,"NA",(  ( F8 - (E8/$L$6)) / (E8/$L$6)))</f>
        <v>NA</v>
      </c>
      <c r="M8" s="57" t="str">
        <f t="shared" ref="M8" si="4">IF(E8=0,"NA",(  ( G8 - ($M$6*(E8/12))) / ($M$6*(E8/12))))</f>
        <v>NA</v>
      </c>
      <c r="R8" s="53"/>
      <c r="S8" s="53"/>
      <c r="T8" s="53"/>
      <c r="U8" s="53"/>
      <c r="V8" s="53"/>
    </row>
    <row r="9" spans="1:38" s="51" customFormat="1" x14ac:dyDescent="0.2">
      <c r="B9" s="51" t="s">
        <v>150</v>
      </c>
      <c r="C9" s="51" t="s">
        <v>151</v>
      </c>
      <c r="D9" s="56">
        <v>0</v>
      </c>
      <c r="E9" s="56">
        <v>0</v>
      </c>
      <c r="F9" s="56">
        <v>0</v>
      </c>
      <c r="G9" s="56">
        <v>0</v>
      </c>
      <c r="H9" s="56">
        <v>0</v>
      </c>
      <c r="I9" s="56">
        <f t="shared" ref="I9" si="5">SUM(G9:H9)</f>
        <v>0</v>
      </c>
      <c r="J9" s="56">
        <f t="shared" ref="J9" si="6">E9-I9</f>
        <v>0</v>
      </c>
      <c r="K9" s="57" t="str">
        <f t="shared" ref="K9" si="7">IF(E9=0,"NA",J9/E9)</f>
        <v>NA</v>
      </c>
      <c r="L9" s="57" t="str">
        <f t="shared" ref="L9" si="8">IF(E9=0,"NA",(  ( F9 - (E9/$L$6)) / (E9/$L$6)))</f>
        <v>NA</v>
      </c>
      <c r="M9" s="57" t="str">
        <f t="shared" ref="M9" si="9">IF(E9=0,"NA",(  ( G9 - ($M$6*(E9/12))) / ($M$6*(E9/12))))</f>
        <v>NA</v>
      </c>
      <c r="R9" s="53"/>
      <c r="S9" s="53"/>
      <c r="T9" s="53"/>
      <c r="U9" s="53"/>
      <c r="V9" s="53"/>
    </row>
    <row r="10" spans="1:38" s="51" customFormat="1" x14ac:dyDescent="0.2">
      <c r="B10" s="51" t="s">
        <v>152</v>
      </c>
      <c r="C10" s="51" t="s">
        <v>153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f t="shared" ref="I10:I42" si="10">SUM(G10:H10)</f>
        <v>0</v>
      </c>
      <c r="J10" s="56">
        <f t="shared" ref="J10:J42" si="11">E10-I10</f>
        <v>0</v>
      </c>
      <c r="K10" s="57" t="str">
        <f t="shared" ref="K10:K42" si="12">IF(E10=0,"NA",J10/E10)</f>
        <v>NA</v>
      </c>
      <c r="L10" s="57" t="str">
        <f t="shared" ref="L10:L42" si="13">IF(E10=0,"NA",(  ( F10 - (E10/$L$6)) / (E10/$L$6)))</f>
        <v>NA</v>
      </c>
      <c r="M10" s="57" t="str">
        <f t="shared" ref="M10:M42" si="14">IF(E10=0,"NA",(  ( G10 - ($M$6*(E10/12))) / ($M$6*(E10/12))))</f>
        <v>NA</v>
      </c>
      <c r="R10" s="53"/>
      <c r="S10" s="53"/>
      <c r="T10" s="53"/>
      <c r="U10" s="53"/>
      <c r="V10" s="53"/>
    </row>
    <row r="11" spans="1:38" s="51" customFormat="1" x14ac:dyDescent="0.2">
      <c r="B11" s="51" t="s">
        <v>154</v>
      </c>
      <c r="C11" s="51" t="s">
        <v>155</v>
      </c>
      <c r="D11" s="56">
        <v>60543391</v>
      </c>
      <c r="E11" s="56">
        <v>60543391</v>
      </c>
      <c r="F11" s="56">
        <v>0</v>
      </c>
      <c r="G11" s="56">
        <v>0</v>
      </c>
      <c r="H11" s="56">
        <v>0</v>
      </c>
      <c r="I11" s="56">
        <f t="shared" si="10"/>
        <v>0</v>
      </c>
      <c r="J11" s="56">
        <f t="shared" si="11"/>
        <v>60543391</v>
      </c>
      <c r="K11" s="57">
        <f t="shared" si="12"/>
        <v>1</v>
      </c>
      <c r="L11" s="57">
        <f t="shared" si="13"/>
        <v>-1</v>
      </c>
      <c r="M11" s="57">
        <f t="shared" si="14"/>
        <v>-1</v>
      </c>
      <c r="R11" s="53"/>
      <c r="S11" s="53"/>
      <c r="T11" s="53"/>
      <c r="U11" s="53"/>
      <c r="V11" s="53"/>
    </row>
    <row r="12" spans="1:38" s="51" customFormat="1" x14ac:dyDescent="0.2">
      <c r="B12" s="51" t="s">
        <v>156</v>
      </c>
      <c r="C12" s="51" t="s">
        <v>157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f t="shared" si="10"/>
        <v>0</v>
      </c>
      <c r="J12" s="56">
        <f t="shared" si="11"/>
        <v>0</v>
      </c>
      <c r="K12" s="57" t="str">
        <f t="shared" si="12"/>
        <v>NA</v>
      </c>
      <c r="L12" s="57" t="str">
        <f t="shared" si="13"/>
        <v>NA</v>
      </c>
      <c r="M12" s="57" t="str">
        <f t="shared" si="14"/>
        <v>NA</v>
      </c>
      <c r="R12" s="53"/>
      <c r="S12" s="53"/>
      <c r="T12" s="53"/>
      <c r="U12" s="53"/>
      <c r="V12" s="53"/>
    </row>
    <row r="13" spans="1:38" s="51" customFormat="1" x14ac:dyDescent="0.2">
      <c r="B13" s="51" t="s">
        <v>158</v>
      </c>
      <c r="C13" s="51" t="s">
        <v>159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f t="shared" si="10"/>
        <v>0</v>
      </c>
      <c r="J13" s="56">
        <f t="shared" si="11"/>
        <v>0</v>
      </c>
      <c r="K13" s="57" t="str">
        <f t="shared" si="12"/>
        <v>NA</v>
      </c>
      <c r="L13" s="57" t="str">
        <f t="shared" si="13"/>
        <v>NA</v>
      </c>
      <c r="M13" s="57" t="str">
        <f t="shared" si="14"/>
        <v>NA</v>
      </c>
      <c r="R13" s="53"/>
      <c r="S13" s="53"/>
      <c r="T13" s="53"/>
      <c r="U13" s="53"/>
      <c r="V13" s="53"/>
    </row>
    <row r="14" spans="1:38" s="51" customFormat="1" x14ac:dyDescent="0.2">
      <c r="B14" s="51" t="s">
        <v>160</v>
      </c>
      <c r="C14" s="51" t="s">
        <v>161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f t="shared" ref="I14:I39" si="15">SUM(G14:H14)</f>
        <v>0</v>
      </c>
      <c r="J14" s="56">
        <f t="shared" ref="J14:J39" si="16">E14-I14</f>
        <v>0</v>
      </c>
      <c r="K14" s="57" t="str">
        <f t="shared" ref="K14:K39" si="17">IF(E14=0,"NA",J14/E14)</f>
        <v>NA</v>
      </c>
      <c r="L14" s="57" t="str">
        <f t="shared" ref="L14:L39" si="18">IF(E14=0,"NA",(  ( F14 - (E14/$L$6)) / (E14/$L$6)))</f>
        <v>NA</v>
      </c>
      <c r="M14" s="57" t="str">
        <f t="shared" ref="M14:M39" si="19">IF(E14=0,"NA",(  ( G14 - ($M$6*(E14/12))) / ($M$6*(E14/12))))</f>
        <v>NA</v>
      </c>
      <c r="R14" s="53"/>
      <c r="S14" s="53"/>
      <c r="T14" s="53"/>
      <c r="U14" s="53"/>
      <c r="V14" s="53"/>
    </row>
    <row r="15" spans="1:38" s="51" customFormat="1" x14ac:dyDescent="0.2">
      <c r="B15" s="51" t="s">
        <v>69</v>
      </c>
      <c r="C15" s="51" t="s">
        <v>70</v>
      </c>
      <c r="D15" s="56">
        <v>506404.37</v>
      </c>
      <c r="E15" s="56">
        <v>506404.37</v>
      </c>
      <c r="F15" s="56">
        <v>226344.02000000002</v>
      </c>
      <c r="G15" s="56">
        <v>1832797.27</v>
      </c>
      <c r="H15" s="56">
        <v>0</v>
      </c>
      <c r="I15" s="56">
        <f t="shared" si="15"/>
        <v>1832797.27</v>
      </c>
      <c r="J15" s="56">
        <f t="shared" si="16"/>
        <v>-1326392.8999999999</v>
      </c>
      <c r="K15" s="57">
        <f t="shared" si="17"/>
        <v>-2.6192366783880634</v>
      </c>
      <c r="L15" s="57">
        <f t="shared" si="18"/>
        <v>-0.55303699294696052</v>
      </c>
      <c r="M15" s="57">
        <f t="shared" si="19"/>
        <v>5.2044057343795371</v>
      </c>
      <c r="R15" s="53"/>
      <c r="S15" s="53"/>
      <c r="T15" s="53"/>
      <c r="U15" s="53"/>
      <c r="V15" s="53"/>
    </row>
    <row r="16" spans="1:38" s="51" customFormat="1" x14ac:dyDescent="0.2">
      <c r="A16" s="63" t="s">
        <v>73</v>
      </c>
      <c r="B16" s="63"/>
      <c r="C16" s="63"/>
      <c r="D16" s="64">
        <v>61049795.369999997</v>
      </c>
      <c r="E16" s="64">
        <v>61049795.369999997</v>
      </c>
      <c r="F16" s="64">
        <v>226344.02000000002</v>
      </c>
      <c r="G16" s="64">
        <v>1832797.27</v>
      </c>
      <c r="H16" s="64">
        <v>0</v>
      </c>
      <c r="I16" s="64">
        <f t="shared" si="15"/>
        <v>1832797.27</v>
      </c>
      <c r="J16" s="64">
        <f t="shared" si="16"/>
        <v>59216998.099999994</v>
      </c>
      <c r="K16" s="65">
        <f t="shared" si="17"/>
        <v>0.9699786500693065</v>
      </c>
      <c r="L16" s="65">
        <f t="shared" si="18"/>
        <v>-0.99629246881781963</v>
      </c>
      <c r="M16" s="65">
        <f t="shared" si="19"/>
        <v>-0.94853482869023964</v>
      </c>
      <c r="R16" s="53"/>
      <c r="S16" s="53"/>
      <c r="T16" s="53"/>
      <c r="U16" s="53"/>
      <c r="V16" s="53"/>
    </row>
    <row r="17" spans="1:22" s="51" customFormat="1" x14ac:dyDescent="0.2">
      <c r="A17" s="51" t="s">
        <v>22</v>
      </c>
      <c r="B17" s="51" t="s">
        <v>23</v>
      </c>
      <c r="C17" s="51" t="s">
        <v>24</v>
      </c>
      <c r="D17" s="56">
        <v>0</v>
      </c>
      <c r="E17" s="56">
        <v>0</v>
      </c>
      <c r="F17" s="56">
        <v>0</v>
      </c>
      <c r="G17" s="56">
        <v>129539.55</v>
      </c>
      <c r="H17" s="56">
        <v>0</v>
      </c>
      <c r="I17" s="56">
        <f t="shared" si="15"/>
        <v>129539.55</v>
      </c>
      <c r="J17" s="56">
        <f t="shared" si="16"/>
        <v>-129539.55</v>
      </c>
      <c r="K17" s="57" t="str">
        <f t="shared" si="17"/>
        <v>NA</v>
      </c>
      <c r="L17" s="57" t="str">
        <f t="shared" si="18"/>
        <v>NA</v>
      </c>
      <c r="M17" s="57" t="str">
        <f t="shared" si="19"/>
        <v>NA</v>
      </c>
      <c r="R17" s="53"/>
      <c r="S17" s="53"/>
      <c r="T17" s="53"/>
      <c r="U17" s="53"/>
      <c r="V17" s="53"/>
    </row>
    <row r="18" spans="1:22" s="51" customFormat="1" x14ac:dyDescent="0.2">
      <c r="A18" s="63" t="s">
        <v>25</v>
      </c>
      <c r="B18" s="63"/>
      <c r="C18" s="63"/>
      <c r="D18" s="64">
        <v>0</v>
      </c>
      <c r="E18" s="64">
        <v>0</v>
      </c>
      <c r="F18" s="64">
        <v>0</v>
      </c>
      <c r="G18" s="64">
        <v>129539.55</v>
      </c>
      <c r="H18" s="64">
        <v>0</v>
      </c>
      <c r="I18" s="64">
        <f t="shared" si="15"/>
        <v>129539.55</v>
      </c>
      <c r="J18" s="64">
        <f t="shared" si="16"/>
        <v>-129539.55</v>
      </c>
      <c r="K18" s="65" t="str">
        <f t="shared" si="17"/>
        <v>NA</v>
      </c>
      <c r="L18" s="65" t="str">
        <f t="shared" si="18"/>
        <v>NA</v>
      </c>
      <c r="M18" s="65" t="str">
        <f t="shared" si="19"/>
        <v>NA</v>
      </c>
      <c r="R18" s="53"/>
      <c r="S18" s="53"/>
      <c r="T18" s="53"/>
      <c r="U18" s="53"/>
      <c r="V18" s="53"/>
    </row>
    <row r="19" spans="1:22" s="51" customFormat="1" x14ac:dyDescent="0.2">
      <c r="A19" s="51" t="s">
        <v>74</v>
      </c>
      <c r="B19" s="51" t="s">
        <v>75</v>
      </c>
      <c r="C19" s="51" t="s">
        <v>76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f t="shared" si="15"/>
        <v>0</v>
      </c>
      <c r="J19" s="56">
        <f t="shared" si="16"/>
        <v>0</v>
      </c>
      <c r="K19" s="57" t="str">
        <f t="shared" si="17"/>
        <v>NA</v>
      </c>
      <c r="L19" s="57" t="str">
        <f t="shared" si="18"/>
        <v>NA</v>
      </c>
      <c r="M19" s="57" t="str">
        <f t="shared" si="19"/>
        <v>NA</v>
      </c>
      <c r="R19" s="53"/>
      <c r="S19" s="53"/>
      <c r="T19" s="53"/>
      <c r="U19" s="53"/>
      <c r="V19" s="53"/>
    </row>
    <row r="20" spans="1:22" s="51" customFormat="1" x14ac:dyDescent="0.2">
      <c r="B20" s="51" t="s">
        <v>162</v>
      </c>
      <c r="C20" s="51" t="s">
        <v>163</v>
      </c>
      <c r="D20" s="56">
        <v>0</v>
      </c>
      <c r="E20" s="56">
        <v>0</v>
      </c>
      <c r="F20" s="56">
        <v>0</v>
      </c>
      <c r="G20" s="56">
        <v>428263.00000000052</v>
      </c>
      <c r="H20" s="56">
        <v>0</v>
      </c>
      <c r="I20" s="56">
        <f t="shared" si="15"/>
        <v>428263.00000000052</v>
      </c>
      <c r="J20" s="56">
        <f t="shared" si="16"/>
        <v>-428263.00000000052</v>
      </c>
      <c r="K20" s="57" t="str">
        <f t="shared" si="17"/>
        <v>NA</v>
      </c>
      <c r="L20" s="57" t="str">
        <f t="shared" si="18"/>
        <v>NA</v>
      </c>
      <c r="M20" s="57" t="str">
        <f t="shared" si="19"/>
        <v>NA</v>
      </c>
      <c r="R20" s="53"/>
      <c r="S20" s="53"/>
      <c r="T20" s="53"/>
      <c r="U20" s="53"/>
      <c r="V20" s="53"/>
    </row>
    <row r="21" spans="1:22" s="51" customFormat="1" x14ac:dyDescent="0.2">
      <c r="A21" s="63" t="s">
        <v>93</v>
      </c>
      <c r="B21" s="63"/>
      <c r="C21" s="63"/>
      <c r="D21" s="64">
        <v>0</v>
      </c>
      <c r="E21" s="64">
        <v>0</v>
      </c>
      <c r="F21" s="64">
        <v>0</v>
      </c>
      <c r="G21" s="64">
        <v>428263.00000000052</v>
      </c>
      <c r="H21" s="64">
        <v>0</v>
      </c>
      <c r="I21" s="64">
        <f t="shared" si="15"/>
        <v>428263.00000000052</v>
      </c>
      <c r="J21" s="64">
        <f t="shared" si="16"/>
        <v>-428263.00000000052</v>
      </c>
      <c r="K21" s="65" t="str">
        <f t="shared" si="17"/>
        <v>NA</v>
      </c>
      <c r="L21" s="65" t="str">
        <f t="shared" si="18"/>
        <v>NA</v>
      </c>
      <c r="M21" s="65" t="str">
        <f t="shared" si="19"/>
        <v>NA</v>
      </c>
      <c r="R21" s="53"/>
      <c r="S21" s="53"/>
      <c r="T21" s="53"/>
      <c r="U21" s="53"/>
      <c r="V21" s="53"/>
    </row>
    <row r="22" spans="1:22" s="51" customFormat="1" x14ac:dyDescent="0.2">
      <c r="A22" s="51" t="s">
        <v>124</v>
      </c>
      <c r="B22" s="51" t="s">
        <v>164</v>
      </c>
      <c r="C22" s="51" t="s">
        <v>165</v>
      </c>
      <c r="D22" s="56">
        <v>2375836</v>
      </c>
      <c r="E22" s="56">
        <v>2375836</v>
      </c>
      <c r="F22" s="56">
        <v>0</v>
      </c>
      <c r="G22" s="56">
        <v>14350657.259999998</v>
      </c>
      <c r="H22" s="56">
        <v>0</v>
      </c>
      <c r="I22" s="56">
        <f t="shared" si="15"/>
        <v>14350657.259999998</v>
      </c>
      <c r="J22" s="56">
        <f t="shared" si="16"/>
        <v>-11974821.259999998</v>
      </c>
      <c r="K22" s="57">
        <f t="shared" si="17"/>
        <v>-5.0402558341569019</v>
      </c>
      <c r="L22" s="57">
        <f t="shared" si="18"/>
        <v>-1</v>
      </c>
      <c r="M22" s="57">
        <f t="shared" si="19"/>
        <v>9.3547242871261158</v>
      </c>
      <c r="R22" s="53"/>
      <c r="S22" s="53"/>
      <c r="T22" s="53"/>
      <c r="U22" s="53"/>
      <c r="V22" s="53"/>
    </row>
    <row r="23" spans="1:22" s="51" customFormat="1" x14ac:dyDescent="0.2">
      <c r="B23" s="51" t="s">
        <v>166</v>
      </c>
      <c r="C23" s="51" t="s">
        <v>167</v>
      </c>
      <c r="D23" s="56">
        <v>0</v>
      </c>
      <c r="E23" s="56">
        <v>0</v>
      </c>
      <c r="F23" s="56">
        <v>0</v>
      </c>
      <c r="G23" s="56">
        <v>0</v>
      </c>
      <c r="H23" s="56">
        <v>0</v>
      </c>
      <c r="I23" s="56">
        <f t="shared" si="15"/>
        <v>0</v>
      </c>
      <c r="J23" s="56">
        <f t="shared" si="16"/>
        <v>0</v>
      </c>
      <c r="K23" s="57" t="str">
        <f t="shared" si="17"/>
        <v>NA</v>
      </c>
      <c r="L23" s="57" t="str">
        <f t="shared" si="18"/>
        <v>NA</v>
      </c>
      <c r="M23" s="57" t="str">
        <f t="shared" si="19"/>
        <v>NA</v>
      </c>
      <c r="R23" s="53"/>
      <c r="S23" s="53"/>
      <c r="T23" s="53"/>
      <c r="U23" s="53"/>
      <c r="V23" s="53"/>
    </row>
    <row r="24" spans="1:22" s="51" customFormat="1" x14ac:dyDescent="0.2">
      <c r="B24" s="51" t="s">
        <v>168</v>
      </c>
      <c r="C24" s="51" t="s">
        <v>169</v>
      </c>
      <c r="D24" s="56">
        <v>0</v>
      </c>
      <c r="E24" s="56">
        <v>0</v>
      </c>
      <c r="F24" s="56">
        <v>0</v>
      </c>
      <c r="G24" s="56">
        <v>0</v>
      </c>
      <c r="H24" s="56">
        <v>0</v>
      </c>
      <c r="I24" s="56">
        <f t="shared" si="15"/>
        <v>0</v>
      </c>
      <c r="J24" s="56">
        <f t="shared" si="16"/>
        <v>0</v>
      </c>
      <c r="K24" s="57" t="str">
        <f t="shared" si="17"/>
        <v>NA</v>
      </c>
      <c r="L24" s="57" t="str">
        <f t="shared" si="18"/>
        <v>NA</v>
      </c>
      <c r="M24" s="57" t="str">
        <f t="shared" si="19"/>
        <v>NA</v>
      </c>
      <c r="R24" s="53"/>
      <c r="S24" s="53"/>
      <c r="T24" s="53"/>
      <c r="U24" s="53"/>
      <c r="V24" s="53"/>
    </row>
    <row r="25" spans="1:22" s="51" customFormat="1" x14ac:dyDescent="0.2">
      <c r="B25" s="51" t="s">
        <v>170</v>
      </c>
      <c r="C25" s="51" t="s">
        <v>171</v>
      </c>
      <c r="D25" s="56">
        <v>0</v>
      </c>
      <c r="E25" s="56">
        <v>0</v>
      </c>
      <c r="F25" s="56">
        <v>0</v>
      </c>
      <c r="G25" s="56">
        <v>0</v>
      </c>
      <c r="H25" s="56">
        <v>0</v>
      </c>
      <c r="I25" s="56">
        <f t="shared" si="15"/>
        <v>0</v>
      </c>
      <c r="J25" s="56">
        <f t="shared" si="16"/>
        <v>0</v>
      </c>
      <c r="K25" s="57" t="str">
        <f t="shared" si="17"/>
        <v>NA</v>
      </c>
      <c r="L25" s="57" t="str">
        <f t="shared" si="18"/>
        <v>NA</v>
      </c>
      <c r="M25" s="57" t="str">
        <f t="shared" si="19"/>
        <v>NA</v>
      </c>
      <c r="R25" s="53"/>
      <c r="S25" s="53"/>
      <c r="T25" s="53"/>
      <c r="U25" s="53"/>
      <c r="V25" s="53"/>
    </row>
    <row r="26" spans="1:22" s="51" customFormat="1" x14ac:dyDescent="0.2">
      <c r="B26" s="51" t="s">
        <v>172</v>
      </c>
      <c r="C26" s="51" t="s">
        <v>173</v>
      </c>
      <c r="D26" s="56">
        <v>4247392</v>
      </c>
      <c r="E26" s="56">
        <v>4247392</v>
      </c>
      <c r="F26" s="56">
        <v>0</v>
      </c>
      <c r="G26" s="56">
        <v>5170181.2499999991</v>
      </c>
      <c r="H26" s="56">
        <v>0</v>
      </c>
      <c r="I26" s="56">
        <f t="shared" si="15"/>
        <v>5170181.2499999991</v>
      </c>
      <c r="J26" s="56">
        <f t="shared" si="16"/>
        <v>-922789.24999999907</v>
      </c>
      <c r="K26" s="57">
        <f t="shared" si="17"/>
        <v>-0.21726020343777996</v>
      </c>
      <c r="L26" s="57">
        <f t="shared" si="18"/>
        <v>-1</v>
      </c>
      <c r="M26" s="57">
        <f t="shared" si="19"/>
        <v>1.0867317773219087</v>
      </c>
      <c r="R26" s="53"/>
      <c r="S26" s="53"/>
      <c r="T26" s="53"/>
      <c r="U26" s="53"/>
      <c r="V26" s="53"/>
    </row>
    <row r="27" spans="1:22" s="51" customFormat="1" x14ac:dyDescent="0.2">
      <c r="B27" s="51" t="s">
        <v>174</v>
      </c>
      <c r="C27" s="51" t="s">
        <v>175</v>
      </c>
      <c r="D27" s="56">
        <v>0</v>
      </c>
      <c r="E27" s="56">
        <v>0</v>
      </c>
      <c r="F27" s="56">
        <v>0</v>
      </c>
      <c r="G27" s="56">
        <v>0</v>
      </c>
      <c r="H27" s="56">
        <v>0</v>
      </c>
      <c r="I27" s="56">
        <f t="shared" ref="I27:I37" si="20">SUM(G27:H27)</f>
        <v>0</v>
      </c>
      <c r="J27" s="56">
        <f t="shared" ref="J27:J37" si="21">E27-I27</f>
        <v>0</v>
      </c>
      <c r="K27" s="57" t="str">
        <f t="shared" ref="K27:K37" si="22">IF(E27=0,"NA",J27/E27)</f>
        <v>NA</v>
      </c>
      <c r="L27" s="57" t="str">
        <f t="shared" ref="L27:L37" si="23">IF(E27=0,"NA",(  ( F27 - (E27/$L$6)) / (E27/$L$6)))</f>
        <v>NA</v>
      </c>
      <c r="M27" s="57" t="str">
        <f t="shared" ref="M27:M37" si="24">IF(E27=0,"NA",(  ( G27 - ($M$6*(E27/12))) / ($M$6*(E27/12))))</f>
        <v>NA</v>
      </c>
      <c r="R27" s="53"/>
      <c r="S27" s="53"/>
      <c r="T27" s="53"/>
      <c r="U27" s="53"/>
      <c r="V27" s="53"/>
    </row>
    <row r="28" spans="1:22" s="51" customFormat="1" x14ac:dyDescent="0.2">
      <c r="B28" s="51" t="s">
        <v>176</v>
      </c>
      <c r="C28" s="51" t="s">
        <v>177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f t="shared" si="20"/>
        <v>0</v>
      </c>
      <c r="J28" s="56">
        <f t="shared" si="21"/>
        <v>0</v>
      </c>
      <c r="K28" s="57" t="str">
        <f t="shared" si="22"/>
        <v>NA</v>
      </c>
      <c r="L28" s="57" t="str">
        <f t="shared" si="23"/>
        <v>NA</v>
      </c>
      <c r="M28" s="57" t="str">
        <f t="shared" si="24"/>
        <v>NA</v>
      </c>
      <c r="R28" s="53"/>
      <c r="S28" s="53"/>
      <c r="T28" s="53"/>
      <c r="U28" s="53"/>
      <c r="V28" s="53"/>
    </row>
    <row r="29" spans="1:22" s="51" customFormat="1" x14ac:dyDescent="0.2">
      <c r="B29" s="51" t="s">
        <v>178</v>
      </c>
      <c r="C29" s="51" t="s">
        <v>179</v>
      </c>
      <c r="D29" s="56">
        <v>0</v>
      </c>
      <c r="E29" s="56">
        <v>0</v>
      </c>
      <c r="F29" s="56">
        <v>0</v>
      </c>
      <c r="G29" s="56">
        <v>0</v>
      </c>
      <c r="H29" s="56">
        <v>0</v>
      </c>
      <c r="I29" s="56">
        <f t="shared" si="20"/>
        <v>0</v>
      </c>
      <c r="J29" s="56">
        <f t="shared" si="21"/>
        <v>0</v>
      </c>
      <c r="K29" s="57" t="str">
        <f t="shared" si="22"/>
        <v>NA</v>
      </c>
      <c r="L29" s="57" t="str">
        <f t="shared" si="23"/>
        <v>NA</v>
      </c>
      <c r="M29" s="57" t="str">
        <f t="shared" si="24"/>
        <v>NA</v>
      </c>
      <c r="R29" s="53"/>
      <c r="S29" s="53"/>
      <c r="T29" s="53"/>
      <c r="U29" s="53"/>
      <c r="V29" s="53"/>
    </row>
    <row r="30" spans="1:22" s="51" customFormat="1" x14ac:dyDescent="0.2">
      <c r="B30" s="51" t="s">
        <v>180</v>
      </c>
      <c r="C30" s="51" t="s">
        <v>181</v>
      </c>
      <c r="D30" s="56">
        <v>0</v>
      </c>
      <c r="E30" s="56">
        <v>0</v>
      </c>
      <c r="F30" s="56">
        <v>0</v>
      </c>
      <c r="G30" s="56">
        <v>0</v>
      </c>
      <c r="H30" s="56">
        <v>0</v>
      </c>
      <c r="I30" s="56">
        <f t="shared" si="20"/>
        <v>0</v>
      </c>
      <c r="J30" s="56">
        <f t="shared" si="21"/>
        <v>0</v>
      </c>
      <c r="K30" s="57" t="str">
        <f t="shared" si="22"/>
        <v>NA</v>
      </c>
      <c r="L30" s="57" t="str">
        <f t="shared" si="23"/>
        <v>NA</v>
      </c>
      <c r="M30" s="57" t="str">
        <f t="shared" si="24"/>
        <v>NA</v>
      </c>
      <c r="R30" s="53"/>
      <c r="S30" s="53"/>
      <c r="T30" s="53"/>
      <c r="U30" s="53"/>
      <c r="V30" s="53"/>
    </row>
    <row r="31" spans="1:22" s="51" customFormat="1" x14ac:dyDescent="0.2">
      <c r="B31" s="51" t="s">
        <v>182</v>
      </c>
      <c r="C31" s="51" t="s">
        <v>183</v>
      </c>
      <c r="D31" s="56">
        <v>500000</v>
      </c>
      <c r="E31" s="56">
        <v>500000</v>
      </c>
      <c r="F31" s="56">
        <v>0</v>
      </c>
      <c r="G31" s="56">
        <v>132114.96999999997</v>
      </c>
      <c r="H31" s="56">
        <v>0</v>
      </c>
      <c r="I31" s="56">
        <f t="shared" si="20"/>
        <v>132114.96999999997</v>
      </c>
      <c r="J31" s="56">
        <f t="shared" si="21"/>
        <v>367885.03</v>
      </c>
      <c r="K31" s="57">
        <f t="shared" si="22"/>
        <v>0.73577006</v>
      </c>
      <c r="L31" s="57">
        <f t="shared" si="23"/>
        <v>-1</v>
      </c>
      <c r="M31" s="57">
        <f t="shared" si="24"/>
        <v>-0.54703438857142861</v>
      </c>
      <c r="R31" s="53"/>
      <c r="S31" s="53"/>
      <c r="T31" s="53"/>
      <c r="U31" s="53"/>
      <c r="V31" s="53"/>
    </row>
    <row r="32" spans="1:22" s="51" customFormat="1" x14ac:dyDescent="0.2">
      <c r="B32" s="51" t="s">
        <v>184</v>
      </c>
      <c r="C32" s="51" t="s">
        <v>185</v>
      </c>
      <c r="D32" s="56">
        <v>0</v>
      </c>
      <c r="E32" s="56">
        <v>0</v>
      </c>
      <c r="F32" s="56">
        <v>0</v>
      </c>
      <c r="G32" s="56">
        <v>0</v>
      </c>
      <c r="H32" s="56">
        <v>0</v>
      </c>
      <c r="I32" s="56">
        <f t="shared" si="20"/>
        <v>0</v>
      </c>
      <c r="J32" s="56">
        <f t="shared" si="21"/>
        <v>0</v>
      </c>
      <c r="K32" s="57" t="str">
        <f t="shared" si="22"/>
        <v>NA</v>
      </c>
      <c r="L32" s="57" t="str">
        <f t="shared" si="23"/>
        <v>NA</v>
      </c>
      <c r="M32" s="57" t="str">
        <f t="shared" si="24"/>
        <v>NA</v>
      </c>
      <c r="R32" s="53"/>
      <c r="S32" s="53"/>
      <c r="T32" s="53"/>
      <c r="U32" s="53"/>
      <c r="V32" s="53"/>
    </row>
    <row r="33" spans="1:38" s="51" customFormat="1" x14ac:dyDescent="0.2">
      <c r="B33" s="51" t="s">
        <v>186</v>
      </c>
      <c r="C33" s="51" t="s">
        <v>187</v>
      </c>
      <c r="D33" s="56">
        <v>0</v>
      </c>
      <c r="E33" s="56">
        <v>0</v>
      </c>
      <c r="F33" s="56">
        <v>0</v>
      </c>
      <c r="G33" s="56">
        <v>0</v>
      </c>
      <c r="H33" s="56">
        <v>0</v>
      </c>
      <c r="I33" s="56">
        <f t="shared" si="20"/>
        <v>0</v>
      </c>
      <c r="J33" s="56">
        <f t="shared" si="21"/>
        <v>0</v>
      </c>
      <c r="K33" s="57" t="str">
        <f t="shared" si="22"/>
        <v>NA</v>
      </c>
      <c r="L33" s="57" t="str">
        <f t="shared" si="23"/>
        <v>NA</v>
      </c>
      <c r="M33" s="57" t="str">
        <f t="shared" si="24"/>
        <v>NA</v>
      </c>
      <c r="R33" s="53"/>
      <c r="S33" s="53"/>
      <c r="T33" s="53"/>
      <c r="U33" s="53"/>
      <c r="V33" s="53"/>
    </row>
    <row r="34" spans="1:38" s="51" customFormat="1" x14ac:dyDescent="0.2">
      <c r="B34" s="51" t="s">
        <v>188</v>
      </c>
      <c r="C34" s="51" t="s">
        <v>189</v>
      </c>
      <c r="D34" s="56">
        <v>0</v>
      </c>
      <c r="E34" s="56">
        <v>0</v>
      </c>
      <c r="F34" s="56">
        <v>0</v>
      </c>
      <c r="G34" s="56">
        <v>0</v>
      </c>
      <c r="H34" s="56">
        <v>0</v>
      </c>
      <c r="I34" s="56">
        <f t="shared" si="20"/>
        <v>0</v>
      </c>
      <c r="J34" s="56">
        <f t="shared" si="21"/>
        <v>0</v>
      </c>
      <c r="K34" s="57" t="str">
        <f t="shared" si="22"/>
        <v>NA</v>
      </c>
      <c r="L34" s="57" t="str">
        <f t="shared" si="23"/>
        <v>NA</v>
      </c>
      <c r="M34" s="57" t="str">
        <f t="shared" si="24"/>
        <v>NA</v>
      </c>
      <c r="R34" s="53"/>
      <c r="S34" s="53"/>
      <c r="T34" s="53"/>
      <c r="U34" s="53"/>
      <c r="V34" s="53"/>
    </row>
    <row r="35" spans="1:38" s="51" customFormat="1" x14ac:dyDescent="0.2">
      <c r="B35" s="51" t="s">
        <v>127</v>
      </c>
      <c r="C35" s="51" t="s">
        <v>128</v>
      </c>
      <c r="D35" s="56">
        <v>50000</v>
      </c>
      <c r="E35" s="56">
        <v>50000</v>
      </c>
      <c r="F35" s="56">
        <v>0</v>
      </c>
      <c r="G35" s="56">
        <v>60864.39</v>
      </c>
      <c r="H35" s="56">
        <v>0</v>
      </c>
      <c r="I35" s="56">
        <f t="shared" si="20"/>
        <v>60864.39</v>
      </c>
      <c r="J35" s="56">
        <f t="shared" si="21"/>
        <v>-10864.39</v>
      </c>
      <c r="K35" s="57">
        <f t="shared" si="22"/>
        <v>-0.21728779999999998</v>
      </c>
      <c r="L35" s="57">
        <f t="shared" si="23"/>
        <v>-1</v>
      </c>
      <c r="M35" s="57">
        <f t="shared" si="24"/>
        <v>1.0867790857142856</v>
      </c>
      <c r="R35" s="53"/>
      <c r="S35" s="53"/>
      <c r="T35" s="53"/>
      <c r="U35" s="53"/>
      <c r="V35" s="53"/>
    </row>
    <row r="36" spans="1:38" s="51" customFormat="1" x14ac:dyDescent="0.2">
      <c r="B36" s="51" t="s">
        <v>129</v>
      </c>
      <c r="C36" s="51" t="s">
        <v>130</v>
      </c>
      <c r="D36" s="56">
        <v>0</v>
      </c>
      <c r="E36" s="56">
        <v>0</v>
      </c>
      <c r="F36" s="56">
        <v>0</v>
      </c>
      <c r="G36" s="56">
        <v>0</v>
      </c>
      <c r="H36" s="56">
        <v>0</v>
      </c>
      <c r="I36" s="56">
        <f t="shared" si="20"/>
        <v>0</v>
      </c>
      <c r="J36" s="56">
        <f t="shared" si="21"/>
        <v>0</v>
      </c>
      <c r="K36" s="57" t="str">
        <f t="shared" si="22"/>
        <v>NA</v>
      </c>
      <c r="L36" s="57" t="str">
        <f t="shared" si="23"/>
        <v>NA</v>
      </c>
      <c r="M36" s="57" t="str">
        <f t="shared" si="24"/>
        <v>NA</v>
      </c>
      <c r="R36" s="53"/>
      <c r="S36" s="53"/>
      <c r="T36" s="53"/>
      <c r="U36" s="53"/>
      <c r="V36" s="53"/>
    </row>
    <row r="37" spans="1:38" s="51" customFormat="1" x14ac:dyDescent="0.2">
      <c r="B37" s="51" t="s">
        <v>131</v>
      </c>
      <c r="C37" s="51" t="s">
        <v>132</v>
      </c>
      <c r="D37" s="56">
        <v>0</v>
      </c>
      <c r="E37" s="56">
        <v>0</v>
      </c>
      <c r="F37" s="56">
        <v>0</v>
      </c>
      <c r="G37" s="56">
        <v>2299578.41</v>
      </c>
      <c r="H37" s="56">
        <v>0</v>
      </c>
      <c r="I37" s="56">
        <f t="shared" si="20"/>
        <v>2299578.41</v>
      </c>
      <c r="J37" s="56">
        <f t="shared" si="21"/>
        <v>-2299578.41</v>
      </c>
      <c r="K37" s="57" t="str">
        <f t="shared" si="22"/>
        <v>NA</v>
      </c>
      <c r="L37" s="57" t="str">
        <f t="shared" si="23"/>
        <v>NA</v>
      </c>
      <c r="M37" s="57" t="str">
        <f t="shared" si="24"/>
        <v>NA</v>
      </c>
      <c r="R37" s="53"/>
      <c r="S37" s="53"/>
      <c r="T37" s="53"/>
      <c r="U37" s="53"/>
      <c r="V37" s="53"/>
    </row>
    <row r="38" spans="1:38" s="51" customFormat="1" x14ac:dyDescent="0.2">
      <c r="B38" s="51" t="s">
        <v>190</v>
      </c>
      <c r="C38" s="51" t="s">
        <v>191</v>
      </c>
      <c r="D38" s="56">
        <v>4628750</v>
      </c>
      <c r="E38" s="56">
        <v>4628750</v>
      </c>
      <c r="F38" s="56">
        <v>0</v>
      </c>
      <c r="G38" s="56">
        <v>3244468.1400000011</v>
      </c>
      <c r="H38" s="56">
        <v>0</v>
      </c>
      <c r="I38" s="56">
        <f t="shared" si="15"/>
        <v>3244468.1400000011</v>
      </c>
      <c r="J38" s="56">
        <f t="shared" si="16"/>
        <v>1384281.8599999989</v>
      </c>
      <c r="K38" s="57">
        <f t="shared" si="17"/>
        <v>0.29906170348366168</v>
      </c>
      <c r="L38" s="57">
        <f t="shared" si="18"/>
        <v>-1</v>
      </c>
      <c r="M38" s="57">
        <f t="shared" si="19"/>
        <v>0.20160850831372271</v>
      </c>
      <c r="R38" s="53"/>
      <c r="S38" s="53"/>
      <c r="T38" s="53"/>
      <c r="U38" s="53"/>
      <c r="V38" s="53"/>
    </row>
    <row r="39" spans="1:38" s="51" customFormat="1" x14ac:dyDescent="0.2">
      <c r="A39" s="63" t="s">
        <v>135</v>
      </c>
      <c r="B39" s="63"/>
      <c r="C39" s="63"/>
      <c r="D39" s="64">
        <v>11801978</v>
      </c>
      <c r="E39" s="64">
        <v>11801978</v>
      </c>
      <c r="F39" s="64">
        <v>0</v>
      </c>
      <c r="G39" s="64">
        <v>25257864.419999998</v>
      </c>
      <c r="H39" s="64">
        <v>0</v>
      </c>
      <c r="I39" s="64">
        <f t="shared" si="15"/>
        <v>25257864.419999998</v>
      </c>
      <c r="J39" s="64">
        <f t="shared" si="16"/>
        <v>-13455886.419999998</v>
      </c>
      <c r="K39" s="65">
        <f t="shared" si="17"/>
        <v>-1.1401382395391686</v>
      </c>
      <c r="L39" s="65">
        <f t="shared" si="18"/>
        <v>-1</v>
      </c>
      <c r="M39" s="65">
        <f t="shared" si="19"/>
        <v>2.668808410638575</v>
      </c>
      <c r="R39" s="53"/>
      <c r="S39" s="53"/>
      <c r="T39" s="53"/>
      <c r="U39" s="53"/>
      <c r="V39" s="53"/>
    </row>
    <row r="40" spans="1:38" s="51" customFormat="1" x14ac:dyDescent="0.2">
      <c r="A40" s="51" t="s">
        <v>26</v>
      </c>
      <c r="B40" s="51" t="s">
        <v>192</v>
      </c>
      <c r="C40" s="51" t="s">
        <v>193</v>
      </c>
      <c r="D40" s="56">
        <v>0</v>
      </c>
      <c r="E40" s="56">
        <v>0</v>
      </c>
      <c r="F40" s="56">
        <v>0</v>
      </c>
      <c r="G40" s="56">
        <v>0</v>
      </c>
      <c r="H40" s="56">
        <v>0</v>
      </c>
      <c r="I40" s="56">
        <f t="shared" si="10"/>
        <v>0</v>
      </c>
      <c r="J40" s="56">
        <f t="shared" si="11"/>
        <v>0</v>
      </c>
      <c r="K40" s="57" t="str">
        <f t="shared" si="12"/>
        <v>NA</v>
      </c>
      <c r="L40" s="57" t="str">
        <f t="shared" si="13"/>
        <v>NA</v>
      </c>
      <c r="M40" s="57" t="str">
        <f t="shared" si="14"/>
        <v>NA</v>
      </c>
      <c r="R40" s="53"/>
      <c r="S40" s="53"/>
      <c r="T40" s="53"/>
      <c r="U40" s="53"/>
      <c r="V40" s="53"/>
    </row>
    <row r="41" spans="1:38" s="51" customFormat="1" x14ac:dyDescent="0.2">
      <c r="B41" s="51" t="s">
        <v>27</v>
      </c>
      <c r="C41" s="51" t="s">
        <v>28</v>
      </c>
      <c r="D41" s="56">
        <v>2800000</v>
      </c>
      <c r="E41" s="56">
        <v>2800000</v>
      </c>
      <c r="F41" s="56">
        <v>0</v>
      </c>
      <c r="G41" s="56">
        <v>0</v>
      </c>
      <c r="H41" s="56">
        <v>0</v>
      </c>
      <c r="I41" s="56">
        <f t="shared" si="10"/>
        <v>0</v>
      </c>
      <c r="J41" s="56">
        <f t="shared" si="11"/>
        <v>2800000</v>
      </c>
      <c r="K41" s="57">
        <f t="shared" si="12"/>
        <v>1</v>
      </c>
      <c r="L41" s="57">
        <f t="shared" si="13"/>
        <v>-1</v>
      </c>
      <c r="M41" s="57">
        <f t="shared" si="14"/>
        <v>-1</v>
      </c>
      <c r="R41" s="53"/>
      <c r="S41" s="53"/>
      <c r="T41" s="53"/>
      <c r="U41" s="53"/>
      <c r="V41" s="53"/>
    </row>
    <row r="42" spans="1:38" s="51" customFormat="1" x14ac:dyDescent="0.2">
      <c r="A42" s="63" t="s">
        <v>29</v>
      </c>
      <c r="B42" s="63"/>
      <c r="C42" s="63"/>
      <c r="D42" s="64">
        <v>2800000</v>
      </c>
      <c r="E42" s="64">
        <v>2800000</v>
      </c>
      <c r="F42" s="64">
        <v>0</v>
      </c>
      <c r="G42" s="64">
        <v>0</v>
      </c>
      <c r="H42" s="64">
        <v>0</v>
      </c>
      <c r="I42" s="64">
        <f t="shared" si="10"/>
        <v>0</v>
      </c>
      <c r="J42" s="64">
        <f t="shared" si="11"/>
        <v>2800000</v>
      </c>
      <c r="K42" s="65">
        <f t="shared" si="12"/>
        <v>1</v>
      </c>
      <c r="L42" s="65">
        <f t="shared" si="13"/>
        <v>-1</v>
      </c>
      <c r="M42" s="65">
        <f t="shared" si="14"/>
        <v>-1</v>
      </c>
      <c r="R42" s="53"/>
      <c r="S42" s="53"/>
      <c r="T42" s="53"/>
      <c r="U42" s="53"/>
      <c r="V42" s="53"/>
    </row>
    <row r="43" spans="1:38" s="17" customFormat="1" x14ac:dyDescent="0.2">
      <c r="A43" s="23"/>
      <c r="B43" s="31"/>
      <c r="C43" s="23"/>
      <c r="D43" s="18"/>
      <c r="E43" s="18"/>
      <c r="F43" s="18"/>
      <c r="G43" s="18"/>
      <c r="H43" s="18"/>
      <c r="I43" s="18"/>
      <c r="J43" s="18"/>
      <c r="K43" s="37"/>
      <c r="L43" s="37"/>
      <c r="M43" s="37"/>
    </row>
    <row r="44" spans="1:38" s="7" customFormat="1" ht="15.75" x14ac:dyDescent="0.25">
      <c r="A44" s="25" t="s">
        <v>12</v>
      </c>
      <c r="B44" s="32"/>
      <c r="C44" s="25"/>
      <c r="D44" s="6">
        <f>+D16+D18+D21+D39+D42</f>
        <v>75651773.370000005</v>
      </c>
      <c r="E44" s="6">
        <f t="shared" ref="E44:J44" si="25">+E16+E18+E21+E39+E42</f>
        <v>75651773.370000005</v>
      </c>
      <c r="F44" s="6">
        <f t="shared" si="25"/>
        <v>226344.02000000002</v>
      </c>
      <c r="G44" s="6">
        <f t="shared" si="25"/>
        <v>27648464.239999998</v>
      </c>
      <c r="H44" s="6">
        <f t="shared" si="25"/>
        <v>0</v>
      </c>
      <c r="I44" s="6">
        <f t="shared" si="25"/>
        <v>27648464.239999998</v>
      </c>
      <c r="J44" s="6">
        <f t="shared" si="25"/>
        <v>48003309.129999995</v>
      </c>
      <c r="K44" s="38">
        <f t="shared" ref="K44:K90" si="26">IF(E44=0,"NA",J44/E44)</f>
        <v>0.63452985953447438</v>
      </c>
      <c r="L44" s="38">
        <f>IF(E44=0,"NA",(  ( F44 - (E44/$L$6)) / (E44/$L$6)))</f>
        <v>-0.99700808044653511</v>
      </c>
      <c r="M44" s="38">
        <f>IF(E44=0,"NA",(  ( G44 - ($M$6*(E44/12))) / ($M$6*(E44/12))))</f>
        <v>-0.37347975920195647</v>
      </c>
      <c r="O44" s="17"/>
      <c r="P44" s="17"/>
      <c r="Q44" s="17"/>
      <c r="R44" s="17"/>
      <c r="S44" s="17"/>
      <c r="T44" s="17"/>
      <c r="U44" s="17"/>
      <c r="V44" s="17"/>
      <c r="W44" s="17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</row>
    <row r="45" spans="1:38" x14ac:dyDescent="0.2">
      <c r="K45" s="40"/>
      <c r="O45" s="17"/>
      <c r="P45" s="17"/>
      <c r="Q45" s="17"/>
      <c r="R45" s="17"/>
      <c r="S45" s="17"/>
      <c r="T45" s="17"/>
      <c r="U45" s="17"/>
      <c r="V45" s="17"/>
      <c r="W45" s="17"/>
    </row>
    <row r="46" spans="1:38" s="51" customFormat="1" x14ac:dyDescent="0.2">
      <c r="A46" s="51" t="s">
        <v>367</v>
      </c>
      <c r="B46" s="51" t="s">
        <v>252</v>
      </c>
      <c r="C46" s="51" t="s">
        <v>253</v>
      </c>
      <c r="D46" s="56">
        <v>0</v>
      </c>
      <c r="E46" s="56">
        <v>0</v>
      </c>
      <c r="F46" s="56">
        <v>0</v>
      </c>
      <c r="G46" s="56">
        <v>0</v>
      </c>
      <c r="H46" s="56">
        <v>0</v>
      </c>
      <c r="I46" s="56">
        <f t="shared" ref="I46:I48" si="27">SUM(G46:H46)</f>
        <v>0</v>
      </c>
      <c r="J46" s="56">
        <f t="shared" ref="J46:J48" si="28">E46-I46</f>
        <v>0</v>
      </c>
      <c r="K46" s="57" t="str">
        <f t="shared" ref="K46:K48" si="29">IF(E46=0,"NA",J46/E46)</f>
        <v>NA</v>
      </c>
      <c r="L46" s="57" t="str">
        <f t="shared" ref="L46:L48" si="30">IF(E46=0,"NA",(  ( F46 - (E46/$L$6)) / (E46/$L$6)))</f>
        <v>NA</v>
      </c>
      <c r="M46" s="57" t="str">
        <f t="shared" ref="M46:M48" si="31">IF(E46=0,"NA",(  ( G46 - ($M$6*(E46/12))) / ($M$6*(E46/12))))</f>
        <v>NA</v>
      </c>
      <c r="R46" s="53"/>
      <c r="S46" s="53"/>
      <c r="T46" s="53"/>
      <c r="U46" s="53"/>
      <c r="V46" s="53"/>
    </row>
    <row r="47" spans="1:38" s="51" customFormat="1" x14ac:dyDescent="0.2">
      <c r="B47" s="51" t="s">
        <v>290</v>
      </c>
      <c r="C47" s="51" t="s">
        <v>291</v>
      </c>
      <c r="D47" s="56">
        <v>0</v>
      </c>
      <c r="E47" s="56">
        <v>0</v>
      </c>
      <c r="F47" s="56">
        <v>0</v>
      </c>
      <c r="G47" s="56">
        <v>0</v>
      </c>
      <c r="H47" s="56">
        <v>0</v>
      </c>
      <c r="I47" s="56">
        <f t="shared" si="27"/>
        <v>0</v>
      </c>
      <c r="J47" s="56">
        <f t="shared" si="28"/>
        <v>0</v>
      </c>
      <c r="K47" s="57" t="str">
        <f t="shared" si="29"/>
        <v>NA</v>
      </c>
      <c r="L47" s="57" t="str">
        <f t="shared" si="30"/>
        <v>NA</v>
      </c>
      <c r="M47" s="57" t="str">
        <f t="shared" si="31"/>
        <v>NA</v>
      </c>
      <c r="R47" s="53"/>
      <c r="S47" s="53"/>
      <c r="T47" s="53"/>
      <c r="U47" s="53"/>
      <c r="V47" s="53"/>
    </row>
    <row r="48" spans="1:38" s="51" customFormat="1" x14ac:dyDescent="0.2">
      <c r="B48" s="51" t="s">
        <v>526</v>
      </c>
      <c r="C48" s="51" t="s">
        <v>527</v>
      </c>
      <c r="D48" s="56">
        <v>0</v>
      </c>
      <c r="E48" s="56">
        <v>0</v>
      </c>
      <c r="F48" s="56">
        <v>0</v>
      </c>
      <c r="G48" s="56">
        <v>0</v>
      </c>
      <c r="H48" s="56">
        <v>0</v>
      </c>
      <c r="I48" s="56">
        <f t="shared" si="27"/>
        <v>0</v>
      </c>
      <c r="J48" s="56">
        <f t="shared" si="28"/>
        <v>0</v>
      </c>
      <c r="K48" s="57" t="str">
        <f t="shared" si="29"/>
        <v>NA</v>
      </c>
      <c r="L48" s="57" t="str">
        <f t="shared" si="30"/>
        <v>NA</v>
      </c>
      <c r="M48" s="57" t="str">
        <f t="shared" si="31"/>
        <v>NA</v>
      </c>
      <c r="R48" s="53"/>
      <c r="S48" s="53"/>
      <c r="T48" s="53"/>
      <c r="U48" s="53"/>
      <c r="V48" s="53"/>
    </row>
    <row r="49" spans="1:22" s="51" customFormat="1" x14ac:dyDescent="0.2">
      <c r="A49" s="63" t="s">
        <v>405</v>
      </c>
      <c r="B49" s="63"/>
      <c r="C49" s="63"/>
      <c r="D49" s="64">
        <v>0</v>
      </c>
      <c r="E49" s="64">
        <v>0</v>
      </c>
      <c r="F49" s="64">
        <v>0</v>
      </c>
      <c r="G49" s="64">
        <v>0</v>
      </c>
      <c r="H49" s="64">
        <v>0</v>
      </c>
      <c r="I49" s="64">
        <f t="shared" ref="I49:I83" si="32">SUM(G49:H49)</f>
        <v>0</v>
      </c>
      <c r="J49" s="64">
        <f t="shared" ref="J49:J83" si="33">E49-I49</f>
        <v>0</v>
      </c>
      <c r="K49" s="65" t="str">
        <f t="shared" ref="K49:K83" si="34">IF(E49=0,"NA",J49/E49)</f>
        <v>NA</v>
      </c>
      <c r="L49" s="65" t="str">
        <f t="shared" ref="L49:L83" si="35">IF(E49=0,"NA",(  ( F49 - (E49/$L$6)) / (E49/$L$6)))</f>
        <v>NA</v>
      </c>
      <c r="M49" s="65" t="str">
        <f t="shared" ref="M49:M83" si="36">IF(E49=0,"NA",(  ( G49 - ($M$6*(E49/12))) / ($M$6*(E49/12))))</f>
        <v>NA</v>
      </c>
      <c r="R49" s="53"/>
      <c r="S49" s="53"/>
      <c r="T49" s="53"/>
      <c r="U49" s="53"/>
      <c r="V49" s="53"/>
    </row>
    <row r="50" spans="1:22" s="51" customFormat="1" x14ac:dyDescent="0.2">
      <c r="A50" s="51" t="s">
        <v>412</v>
      </c>
      <c r="B50" s="51" t="s">
        <v>413</v>
      </c>
      <c r="C50" s="51" t="s">
        <v>414</v>
      </c>
      <c r="D50" s="56">
        <v>0</v>
      </c>
      <c r="E50" s="56">
        <v>0</v>
      </c>
      <c r="F50" s="56">
        <v>0</v>
      </c>
      <c r="G50" s="56">
        <v>0</v>
      </c>
      <c r="H50" s="56">
        <v>0</v>
      </c>
      <c r="I50" s="56">
        <f t="shared" si="32"/>
        <v>0</v>
      </c>
      <c r="J50" s="56">
        <f t="shared" si="33"/>
        <v>0</v>
      </c>
      <c r="K50" s="57" t="str">
        <f t="shared" si="34"/>
        <v>NA</v>
      </c>
      <c r="L50" s="57" t="str">
        <f t="shared" si="35"/>
        <v>NA</v>
      </c>
      <c r="M50" s="57" t="str">
        <f t="shared" si="36"/>
        <v>NA</v>
      </c>
      <c r="R50" s="53"/>
      <c r="S50" s="53"/>
      <c r="T50" s="53"/>
      <c r="U50" s="53"/>
      <c r="V50" s="53"/>
    </row>
    <row r="51" spans="1:22" s="51" customFormat="1" x14ac:dyDescent="0.2">
      <c r="B51" s="51" t="s">
        <v>226</v>
      </c>
      <c r="C51" s="51" t="s">
        <v>227</v>
      </c>
      <c r="D51" s="56">
        <v>0</v>
      </c>
      <c r="E51" s="56">
        <v>0</v>
      </c>
      <c r="F51" s="56">
        <v>0</v>
      </c>
      <c r="G51" s="56">
        <v>0</v>
      </c>
      <c r="H51" s="56">
        <v>0</v>
      </c>
      <c r="I51" s="56">
        <f t="shared" si="32"/>
        <v>0</v>
      </c>
      <c r="J51" s="56">
        <f t="shared" si="33"/>
        <v>0</v>
      </c>
      <c r="K51" s="57" t="str">
        <f t="shared" si="34"/>
        <v>NA</v>
      </c>
      <c r="L51" s="57" t="str">
        <f t="shared" si="35"/>
        <v>NA</v>
      </c>
      <c r="M51" s="57" t="str">
        <f t="shared" si="36"/>
        <v>NA</v>
      </c>
      <c r="R51" s="53"/>
      <c r="S51" s="53"/>
      <c r="T51" s="53"/>
      <c r="U51" s="53"/>
      <c r="V51" s="53"/>
    </row>
    <row r="52" spans="1:22" s="51" customFormat="1" x14ac:dyDescent="0.2">
      <c r="B52" s="51" t="s">
        <v>236</v>
      </c>
      <c r="C52" s="51" t="s">
        <v>237</v>
      </c>
      <c r="D52" s="56">
        <v>0</v>
      </c>
      <c r="E52" s="56">
        <v>0</v>
      </c>
      <c r="F52" s="56">
        <v>0</v>
      </c>
      <c r="G52" s="56">
        <v>0</v>
      </c>
      <c r="H52" s="56">
        <v>0</v>
      </c>
      <c r="I52" s="56">
        <f t="shared" ref="I52:I63" si="37">SUM(G52:H52)</f>
        <v>0</v>
      </c>
      <c r="J52" s="56">
        <f t="shared" ref="J52:J63" si="38">E52-I52</f>
        <v>0</v>
      </c>
      <c r="K52" s="57" t="str">
        <f t="shared" ref="K52:K63" si="39">IF(E52=0,"NA",J52/E52)</f>
        <v>NA</v>
      </c>
      <c r="L52" s="57" t="str">
        <f t="shared" ref="L52:L63" si="40">IF(E52=0,"NA",(  ( F52 - (E52/$L$6)) / (E52/$L$6)))</f>
        <v>NA</v>
      </c>
      <c r="M52" s="57" t="str">
        <f t="shared" ref="M52:M63" si="41">IF(E52=0,"NA",(  ( G52 - ($M$6*(E52/12))) / ($M$6*(E52/12))))</f>
        <v>NA</v>
      </c>
      <c r="R52" s="53"/>
      <c r="S52" s="53"/>
      <c r="T52" s="53"/>
      <c r="U52" s="53"/>
      <c r="V52" s="53"/>
    </row>
    <row r="53" spans="1:22" s="51" customFormat="1" x14ac:dyDescent="0.2">
      <c r="B53" s="51" t="s">
        <v>250</v>
      </c>
      <c r="C53" s="51" t="s">
        <v>251</v>
      </c>
      <c r="D53" s="56">
        <v>0</v>
      </c>
      <c r="E53" s="56">
        <v>0</v>
      </c>
      <c r="F53" s="56">
        <v>0</v>
      </c>
      <c r="G53" s="56">
        <v>0</v>
      </c>
      <c r="H53" s="56">
        <v>0</v>
      </c>
      <c r="I53" s="56">
        <f t="shared" si="37"/>
        <v>0</v>
      </c>
      <c r="J53" s="56">
        <f t="shared" si="38"/>
        <v>0</v>
      </c>
      <c r="K53" s="57" t="str">
        <f t="shared" si="39"/>
        <v>NA</v>
      </c>
      <c r="L53" s="57" t="str">
        <f t="shared" si="40"/>
        <v>NA</v>
      </c>
      <c r="M53" s="57" t="str">
        <f t="shared" si="41"/>
        <v>NA</v>
      </c>
      <c r="R53" s="53"/>
      <c r="S53" s="53"/>
      <c r="T53" s="53"/>
      <c r="U53" s="53"/>
      <c r="V53" s="53"/>
    </row>
    <row r="54" spans="1:22" s="51" customFormat="1" x14ac:dyDescent="0.2">
      <c r="A54" s="63" t="s">
        <v>419</v>
      </c>
      <c r="B54" s="63"/>
      <c r="C54" s="63"/>
      <c r="D54" s="64">
        <v>0</v>
      </c>
      <c r="E54" s="64">
        <v>0</v>
      </c>
      <c r="F54" s="64">
        <v>0</v>
      </c>
      <c r="G54" s="64">
        <v>0</v>
      </c>
      <c r="H54" s="64">
        <v>0</v>
      </c>
      <c r="I54" s="64">
        <f t="shared" si="37"/>
        <v>0</v>
      </c>
      <c r="J54" s="64">
        <f t="shared" si="38"/>
        <v>0</v>
      </c>
      <c r="K54" s="65" t="str">
        <f t="shared" si="39"/>
        <v>NA</v>
      </c>
      <c r="L54" s="65" t="str">
        <f t="shared" si="40"/>
        <v>NA</v>
      </c>
      <c r="M54" s="65" t="str">
        <f t="shared" si="41"/>
        <v>NA</v>
      </c>
      <c r="R54" s="53"/>
      <c r="S54" s="53"/>
      <c r="T54" s="53"/>
      <c r="U54" s="53"/>
      <c r="V54" s="53"/>
    </row>
    <row r="55" spans="1:22" s="51" customFormat="1" x14ac:dyDescent="0.2">
      <c r="A55" s="51" t="s">
        <v>492</v>
      </c>
      <c r="B55" s="51" t="s">
        <v>236</v>
      </c>
      <c r="C55" s="51" t="s">
        <v>237</v>
      </c>
      <c r="D55" s="56">
        <v>0</v>
      </c>
      <c r="E55" s="56">
        <v>0</v>
      </c>
      <c r="F55" s="56">
        <v>0</v>
      </c>
      <c r="G55" s="56">
        <v>0</v>
      </c>
      <c r="H55" s="56">
        <v>0</v>
      </c>
      <c r="I55" s="56">
        <f t="shared" si="37"/>
        <v>0</v>
      </c>
      <c r="J55" s="56">
        <f t="shared" si="38"/>
        <v>0</v>
      </c>
      <c r="K55" s="57" t="str">
        <f t="shared" si="39"/>
        <v>NA</v>
      </c>
      <c r="L55" s="57" t="str">
        <f t="shared" si="40"/>
        <v>NA</v>
      </c>
      <c r="M55" s="57" t="str">
        <f t="shared" si="41"/>
        <v>NA</v>
      </c>
      <c r="R55" s="53"/>
      <c r="S55" s="53"/>
      <c r="T55" s="53"/>
      <c r="U55" s="53"/>
      <c r="V55" s="53"/>
    </row>
    <row r="56" spans="1:22" s="51" customFormat="1" x14ac:dyDescent="0.2">
      <c r="A56" s="63" t="s">
        <v>495</v>
      </c>
      <c r="B56" s="63"/>
      <c r="C56" s="63"/>
      <c r="D56" s="64">
        <v>0</v>
      </c>
      <c r="E56" s="64">
        <v>0</v>
      </c>
      <c r="F56" s="64">
        <v>0</v>
      </c>
      <c r="G56" s="64">
        <v>0</v>
      </c>
      <c r="H56" s="64">
        <v>0</v>
      </c>
      <c r="I56" s="64">
        <f t="shared" si="37"/>
        <v>0</v>
      </c>
      <c r="J56" s="64">
        <f t="shared" si="38"/>
        <v>0</v>
      </c>
      <c r="K56" s="65" t="str">
        <f t="shared" si="39"/>
        <v>NA</v>
      </c>
      <c r="L56" s="65" t="str">
        <f t="shared" si="40"/>
        <v>NA</v>
      </c>
      <c r="M56" s="65" t="str">
        <f t="shared" si="41"/>
        <v>NA</v>
      </c>
      <c r="R56" s="53"/>
      <c r="S56" s="53"/>
      <c r="T56" s="53"/>
      <c r="U56" s="53"/>
      <c r="V56" s="53"/>
    </row>
    <row r="57" spans="1:22" s="51" customFormat="1" x14ac:dyDescent="0.2">
      <c r="A57" s="51" t="s">
        <v>498</v>
      </c>
      <c r="B57" s="51" t="s">
        <v>212</v>
      </c>
      <c r="C57" s="51" t="s">
        <v>213</v>
      </c>
      <c r="D57" s="56">
        <v>96678.28</v>
      </c>
      <c r="E57" s="56">
        <v>96678.28</v>
      </c>
      <c r="F57" s="56">
        <v>16614.03</v>
      </c>
      <c r="G57" s="56">
        <v>84032.23</v>
      </c>
      <c r="H57" s="56">
        <v>0</v>
      </c>
      <c r="I57" s="56">
        <f t="shared" si="37"/>
        <v>84032.23</v>
      </c>
      <c r="J57" s="56">
        <f t="shared" si="38"/>
        <v>12646.050000000003</v>
      </c>
      <c r="K57" s="57">
        <f t="shared" si="39"/>
        <v>0.13080549219535145</v>
      </c>
      <c r="L57" s="57">
        <f t="shared" si="40"/>
        <v>-0.82815136967682923</v>
      </c>
      <c r="M57" s="57">
        <f t="shared" si="41"/>
        <v>0.49004772766511168</v>
      </c>
      <c r="R57" s="53"/>
      <c r="S57" s="53"/>
      <c r="T57" s="53"/>
      <c r="U57" s="53"/>
      <c r="V57" s="53"/>
    </row>
    <row r="58" spans="1:22" s="51" customFormat="1" x14ac:dyDescent="0.2">
      <c r="B58" s="51" t="s">
        <v>529</v>
      </c>
      <c r="C58" s="51" t="s">
        <v>530</v>
      </c>
      <c r="D58" s="56">
        <v>20215024.330000006</v>
      </c>
      <c r="E58" s="56">
        <v>20215024.330000006</v>
      </c>
      <c r="F58" s="56">
        <v>2030365.42</v>
      </c>
      <c r="G58" s="56">
        <v>8314379.330000001</v>
      </c>
      <c r="H58" s="56">
        <v>0</v>
      </c>
      <c r="I58" s="56">
        <f t="shared" si="37"/>
        <v>8314379.330000001</v>
      </c>
      <c r="J58" s="56">
        <f t="shared" si="38"/>
        <v>11900645.000000004</v>
      </c>
      <c r="K58" s="57">
        <f t="shared" si="39"/>
        <v>0.58870297684177952</v>
      </c>
      <c r="L58" s="57">
        <f t="shared" si="40"/>
        <v>-0.89956156436641788</v>
      </c>
      <c r="M58" s="57">
        <f t="shared" si="41"/>
        <v>-0.29491938887162217</v>
      </c>
      <c r="R58" s="53"/>
      <c r="S58" s="53"/>
      <c r="T58" s="53"/>
      <c r="U58" s="53"/>
      <c r="V58" s="53"/>
    </row>
    <row r="59" spans="1:22" s="51" customFormat="1" x14ac:dyDescent="0.2">
      <c r="B59" s="51" t="s">
        <v>224</v>
      </c>
      <c r="C59" s="51" t="s">
        <v>225</v>
      </c>
      <c r="D59" s="56">
        <v>2038478.68</v>
      </c>
      <c r="E59" s="56">
        <v>2038478.68</v>
      </c>
      <c r="F59" s="56">
        <v>218018.67</v>
      </c>
      <c r="G59" s="56">
        <v>983601.19</v>
      </c>
      <c r="H59" s="56">
        <v>0</v>
      </c>
      <c r="I59" s="56">
        <f t="shared" si="37"/>
        <v>983601.19</v>
      </c>
      <c r="J59" s="56">
        <f t="shared" si="38"/>
        <v>1054877.49</v>
      </c>
      <c r="K59" s="57">
        <f t="shared" si="39"/>
        <v>0.517482719024562</v>
      </c>
      <c r="L59" s="57">
        <f t="shared" si="40"/>
        <v>-0.89304834426818736</v>
      </c>
      <c r="M59" s="57">
        <f t="shared" si="41"/>
        <v>-0.17282751832782053</v>
      </c>
      <c r="R59" s="53"/>
      <c r="S59" s="53"/>
      <c r="T59" s="53"/>
      <c r="U59" s="53"/>
      <c r="V59" s="53"/>
    </row>
    <row r="60" spans="1:22" s="51" customFormat="1" x14ac:dyDescent="0.2">
      <c r="B60" s="51" t="s">
        <v>330</v>
      </c>
      <c r="C60" s="51" t="s">
        <v>331</v>
      </c>
      <c r="D60" s="56">
        <v>178653</v>
      </c>
      <c r="E60" s="56">
        <v>178653</v>
      </c>
      <c r="F60" s="56">
        <v>0</v>
      </c>
      <c r="G60" s="56">
        <v>0</v>
      </c>
      <c r="H60" s="56">
        <v>0</v>
      </c>
      <c r="I60" s="56">
        <f t="shared" si="37"/>
        <v>0</v>
      </c>
      <c r="J60" s="56">
        <f t="shared" si="38"/>
        <v>178653</v>
      </c>
      <c r="K60" s="57">
        <f t="shared" si="39"/>
        <v>1</v>
      </c>
      <c r="L60" s="57">
        <f t="shared" si="40"/>
        <v>-1</v>
      </c>
      <c r="M60" s="57">
        <f t="shared" si="41"/>
        <v>-1</v>
      </c>
      <c r="R60" s="53"/>
      <c r="S60" s="53"/>
      <c r="T60" s="53"/>
      <c r="U60" s="53"/>
      <c r="V60" s="53"/>
    </row>
    <row r="61" spans="1:22" s="51" customFormat="1" x14ac:dyDescent="0.2">
      <c r="B61" s="51" t="s">
        <v>226</v>
      </c>
      <c r="C61" s="51" t="s">
        <v>227</v>
      </c>
      <c r="D61" s="56">
        <v>0</v>
      </c>
      <c r="E61" s="56">
        <v>0</v>
      </c>
      <c r="F61" s="56">
        <v>0</v>
      </c>
      <c r="G61" s="56">
        <v>0</v>
      </c>
      <c r="H61" s="56">
        <v>0</v>
      </c>
      <c r="I61" s="56">
        <f t="shared" si="37"/>
        <v>0</v>
      </c>
      <c r="J61" s="56">
        <f t="shared" si="38"/>
        <v>0</v>
      </c>
      <c r="K61" s="57" t="str">
        <f t="shared" si="39"/>
        <v>NA</v>
      </c>
      <c r="L61" s="57" t="str">
        <f t="shared" si="40"/>
        <v>NA</v>
      </c>
      <c r="M61" s="57" t="str">
        <f t="shared" si="41"/>
        <v>NA</v>
      </c>
      <c r="R61" s="53"/>
      <c r="S61" s="53"/>
      <c r="T61" s="53"/>
      <c r="U61" s="53"/>
      <c r="V61" s="53"/>
    </row>
    <row r="62" spans="1:22" s="51" customFormat="1" x14ac:dyDescent="0.2">
      <c r="B62" s="51" t="s">
        <v>232</v>
      </c>
      <c r="C62" s="51" t="s">
        <v>233</v>
      </c>
      <c r="D62" s="56">
        <v>10972968.75</v>
      </c>
      <c r="E62" s="56">
        <v>10972968.75</v>
      </c>
      <c r="F62" s="56">
        <v>466395</v>
      </c>
      <c r="G62" s="56">
        <v>1971052.18</v>
      </c>
      <c r="H62" s="56">
        <v>0</v>
      </c>
      <c r="I62" s="56">
        <f t="shared" si="37"/>
        <v>1971052.18</v>
      </c>
      <c r="J62" s="56">
        <f t="shared" si="38"/>
        <v>9001916.5700000003</v>
      </c>
      <c r="K62" s="57">
        <f t="shared" si="39"/>
        <v>0.82037202284021815</v>
      </c>
      <c r="L62" s="57">
        <f t="shared" si="40"/>
        <v>-0.95749600580973127</v>
      </c>
      <c r="M62" s="57">
        <f t="shared" si="41"/>
        <v>-0.69206632486894548</v>
      </c>
      <c r="R62" s="53"/>
      <c r="S62" s="53"/>
      <c r="T62" s="53"/>
      <c r="U62" s="53"/>
      <c r="V62" s="53"/>
    </row>
    <row r="63" spans="1:22" s="51" customFormat="1" x14ac:dyDescent="0.2">
      <c r="B63" s="51" t="s">
        <v>234</v>
      </c>
      <c r="C63" s="51" t="s">
        <v>235</v>
      </c>
      <c r="D63" s="56">
        <v>0</v>
      </c>
      <c r="E63" s="56">
        <v>0</v>
      </c>
      <c r="F63" s="56">
        <v>4018.97</v>
      </c>
      <c r="G63" s="56">
        <v>11081.41</v>
      </c>
      <c r="H63" s="56">
        <v>0</v>
      </c>
      <c r="I63" s="56">
        <f t="shared" si="37"/>
        <v>11081.41</v>
      </c>
      <c r="J63" s="56">
        <f t="shared" si="38"/>
        <v>-11081.41</v>
      </c>
      <c r="K63" s="57" t="str">
        <f t="shared" si="39"/>
        <v>NA</v>
      </c>
      <c r="L63" s="57" t="str">
        <f t="shared" si="40"/>
        <v>NA</v>
      </c>
      <c r="M63" s="57" t="str">
        <f t="shared" si="41"/>
        <v>NA</v>
      </c>
      <c r="R63" s="53"/>
      <c r="S63" s="53"/>
      <c r="T63" s="53"/>
      <c r="U63" s="53"/>
      <c r="V63" s="53"/>
    </row>
    <row r="64" spans="1:22" s="51" customFormat="1" x14ac:dyDescent="0.2">
      <c r="B64" s="51" t="s">
        <v>236</v>
      </c>
      <c r="C64" s="51" t="s">
        <v>237</v>
      </c>
      <c r="D64" s="56">
        <v>4332477.3400000017</v>
      </c>
      <c r="E64" s="56">
        <v>4332477.3400000017</v>
      </c>
      <c r="F64" s="56">
        <v>138431.02999999997</v>
      </c>
      <c r="G64" s="56">
        <v>656582.36999999988</v>
      </c>
      <c r="H64" s="56">
        <v>0</v>
      </c>
      <c r="I64" s="56">
        <f t="shared" si="32"/>
        <v>656582.36999999988</v>
      </c>
      <c r="J64" s="56">
        <f t="shared" si="33"/>
        <v>3675894.9700000016</v>
      </c>
      <c r="K64" s="57">
        <f t="shared" si="34"/>
        <v>0.8484510550261759</v>
      </c>
      <c r="L64" s="57">
        <f t="shared" si="35"/>
        <v>-0.96804806600558013</v>
      </c>
      <c r="M64" s="57">
        <f t="shared" si="36"/>
        <v>-0.74020180861630169</v>
      </c>
      <c r="R64" s="53"/>
      <c r="S64" s="53"/>
      <c r="T64" s="53"/>
      <c r="U64" s="53"/>
      <c r="V64" s="53"/>
    </row>
    <row r="65" spans="2:22" s="51" customFormat="1" x14ac:dyDescent="0.2">
      <c r="B65" s="51" t="s">
        <v>238</v>
      </c>
      <c r="C65" s="51" t="s">
        <v>239</v>
      </c>
      <c r="D65" s="56">
        <v>0</v>
      </c>
      <c r="E65" s="56">
        <v>0</v>
      </c>
      <c r="F65" s="56">
        <v>0</v>
      </c>
      <c r="G65" s="56">
        <v>0</v>
      </c>
      <c r="H65" s="56">
        <v>0</v>
      </c>
      <c r="I65" s="56">
        <f t="shared" si="32"/>
        <v>0</v>
      </c>
      <c r="J65" s="56">
        <f t="shared" si="33"/>
        <v>0</v>
      </c>
      <c r="K65" s="57" t="str">
        <f t="shared" si="34"/>
        <v>NA</v>
      </c>
      <c r="L65" s="57" t="str">
        <f t="shared" si="35"/>
        <v>NA</v>
      </c>
      <c r="M65" s="57" t="str">
        <f t="shared" si="36"/>
        <v>NA</v>
      </c>
      <c r="R65" s="53"/>
      <c r="S65" s="53"/>
      <c r="T65" s="53"/>
      <c r="U65" s="53"/>
      <c r="V65" s="53"/>
    </row>
    <row r="66" spans="2:22" s="51" customFormat="1" x14ac:dyDescent="0.2">
      <c r="B66" s="51" t="s">
        <v>240</v>
      </c>
      <c r="C66" s="51" t="s">
        <v>241</v>
      </c>
      <c r="D66" s="56">
        <v>0</v>
      </c>
      <c r="E66" s="56">
        <v>0</v>
      </c>
      <c r="F66" s="56">
        <v>0</v>
      </c>
      <c r="G66" s="56">
        <v>406010.6</v>
      </c>
      <c r="H66" s="56">
        <v>0</v>
      </c>
      <c r="I66" s="56">
        <f t="shared" si="32"/>
        <v>406010.6</v>
      </c>
      <c r="J66" s="56">
        <f t="shared" si="33"/>
        <v>-406010.6</v>
      </c>
      <c r="K66" s="57" t="str">
        <f t="shared" si="34"/>
        <v>NA</v>
      </c>
      <c r="L66" s="57" t="str">
        <f t="shared" si="35"/>
        <v>NA</v>
      </c>
      <c r="M66" s="57" t="str">
        <f t="shared" si="36"/>
        <v>NA</v>
      </c>
      <c r="R66" s="53"/>
      <c r="S66" s="53"/>
      <c r="T66" s="53"/>
      <c r="U66" s="53"/>
      <c r="V66" s="53"/>
    </row>
    <row r="67" spans="2:22" s="51" customFormat="1" x14ac:dyDescent="0.2">
      <c r="B67" s="51" t="s">
        <v>248</v>
      </c>
      <c r="C67" s="51" t="s">
        <v>249</v>
      </c>
      <c r="D67" s="56">
        <v>0</v>
      </c>
      <c r="E67" s="56">
        <v>0</v>
      </c>
      <c r="F67" s="56">
        <v>1344.54</v>
      </c>
      <c r="G67" s="56">
        <v>4036.08</v>
      </c>
      <c r="H67" s="56">
        <v>0</v>
      </c>
      <c r="I67" s="56">
        <f t="shared" si="32"/>
        <v>4036.08</v>
      </c>
      <c r="J67" s="56">
        <f t="shared" si="33"/>
        <v>-4036.08</v>
      </c>
      <c r="K67" s="57" t="str">
        <f t="shared" si="34"/>
        <v>NA</v>
      </c>
      <c r="L67" s="57" t="str">
        <f t="shared" si="35"/>
        <v>NA</v>
      </c>
      <c r="M67" s="57" t="str">
        <f t="shared" si="36"/>
        <v>NA</v>
      </c>
      <c r="R67" s="53"/>
      <c r="S67" s="53"/>
      <c r="T67" s="53"/>
      <c r="U67" s="53"/>
      <c r="V67" s="53"/>
    </row>
    <row r="68" spans="2:22" s="51" customFormat="1" x14ac:dyDescent="0.2">
      <c r="B68" s="51" t="s">
        <v>250</v>
      </c>
      <c r="C68" s="51" t="s">
        <v>251</v>
      </c>
      <c r="D68" s="56">
        <v>579436.92000000004</v>
      </c>
      <c r="E68" s="56">
        <v>579436.92000000004</v>
      </c>
      <c r="F68" s="56">
        <v>143856.93000000005</v>
      </c>
      <c r="G68" s="56">
        <v>604315.05999999994</v>
      </c>
      <c r="H68" s="56">
        <v>0</v>
      </c>
      <c r="I68" s="56">
        <f t="shared" si="32"/>
        <v>604315.05999999994</v>
      </c>
      <c r="J68" s="56">
        <f t="shared" si="33"/>
        <v>-24878.139999999898</v>
      </c>
      <c r="K68" s="57">
        <f t="shared" si="34"/>
        <v>-4.2935027336538888E-2</v>
      </c>
      <c r="L68" s="57">
        <f t="shared" si="35"/>
        <v>-0.75172978276910618</v>
      </c>
      <c r="M68" s="57">
        <f t="shared" si="36"/>
        <v>0.78788861829120971</v>
      </c>
      <c r="R68" s="53"/>
      <c r="S68" s="53"/>
      <c r="T68" s="53"/>
      <c r="U68" s="53"/>
      <c r="V68" s="53"/>
    </row>
    <row r="69" spans="2:22" s="51" customFormat="1" x14ac:dyDescent="0.2">
      <c r="B69" s="51" t="s">
        <v>252</v>
      </c>
      <c r="C69" s="51" t="s">
        <v>253</v>
      </c>
      <c r="D69" s="56">
        <v>374660</v>
      </c>
      <c r="E69" s="56">
        <v>374660</v>
      </c>
      <c r="F69" s="56">
        <v>0</v>
      </c>
      <c r="G69" s="56">
        <v>0</v>
      </c>
      <c r="H69" s="56">
        <v>0</v>
      </c>
      <c r="I69" s="56">
        <f t="shared" si="32"/>
        <v>0</v>
      </c>
      <c r="J69" s="56">
        <f t="shared" si="33"/>
        <v>374660</v>
      </c>
      <c r="K69" s="57">
        <f t="shared" si="34"/>
        <v>1</v>
      </c>
      <c r="L69" s="57">
        <f t="shared" si="35"/>
        <v>-1</v>
      </c>
      <c r="M69" s="57">
        <f t="shared" si="36"/>
        <v>-1</v>
      </c>
      <c r="R69" s="53"/>
      <c r="S69" s="53"/>
      <c r="T69" s="53"/>
      <c r="U69" s="53"/>
      <c r="V69" s="53"/>
    </row>
    <row r="70" spans="2:22" s="51" customFormat="1" x14ac:dyDescent="0.2">
      <c r="B70" s="51" t="s">
        <v>260</v>
      </c>
      <c r="C70" s="51" t="s">
        <v>261</v>
      </c>
      <c r="D70" s="56">
        <v>300000</v>
      </c>
      <c r="E70" s="56">
        <v>300000</v>
      </c>
      <c r="F70" s="56">
        <v>0</v>
      </c>
      <c r="G70" s="56">
        <v>95626.61</v>
      </c>
      <c r="H70" s="56">
        <v>2961.01</v>
      </c>
      <c r="I70" s="56">
        <f t="shared" si="32"/>
        <v>98587.62</v>
      </c>
      <c r="J70" s="56">
        <f t="shared" si="33"/>
        <v>201412.38</v>
      </c>
      <c r="K70" s="57">
        <f t="shared" si="34"/>
        <v>0.67137460000000004</v>
      </c>
      <c r="L70" s="57">
        <f t="shared" si="35"/>
        <v>-1</v>
      </c>
      <c r="M70" s="57">
        <f t="shared" si="36"/>
        <v>-0.45356222857142858</v>
      </c>
      <c r="R70" s="53"/>
      <c r="S70" s="53"/>
      <c r="T70" s="53"/>
      <c r="U70" s="53"/>
      <c r="V70" s="53"/>
    </row>
    <row r="71" spans="2:22" s="51" customFormat="1" x14ac:dyDescent="0.2">
      <c r="B71" s="51" t="s">
        <v>338</v>
      </c>
      <c r="C71" s="51" t="s">
        <v>339</v>
      </c>
      <c r="D71" s="56">
        <v>108160.9</v>
      </c>
      <c r="E71" s="56">
        <v>108160.9</v>
      </c>
      <c r="F71" s="56">
        <v>2337.52</v>
      </c>
      <c r="G71" s="56">
        <v>98248.52</v>
      </c>
      <c r="H71" s="56">
        <v>0</v>
      </c>
      <c r="I71" s="56">
        <f t="shared" si="32"/>
        <v>98248.52</v>
      </c>
      <c r="J71" s="56">
        <f t="shared" si="33"/>
        <v>9912.3799999999901</v>
      </c>
      <c r="K71" s="57">
        <f t="shared" si="34"/>
        <v>9.1644762571317276E-2</v>
      </c>
      <c r="L71" s="57">
        <f t="shared" si="35"/>
        <v>-0.97838849343894141</v>
      </c>
      <c r="M71" s="57">
        <f t="shared" si="36"/>
        <v>0.55718040702059901</v>
      </c>
      <c r="R71" s="53"/>
      <c r="S71" s="53"/>
      <c r="T71" s="53"/>
      <c r="U71" s="53"/>
      <c r="V71" s="53"/>
    </row>
    <row r="72" spans="2:22" s="51" customFormat="1" x14ac:dyDescent="0.2">
      <c r="B72" s="51" t="s">
        <v>262</v>
      </c>
      <c r="C72" s="51" t="s">
        <v>263</v>
      </c>
      <c r="D72" s="56">
        <v>300000</v>
      </c>
      <c r="E72" s="56">
        <v>300000</v>
      </c>
      <c r="F72" s="56">
        <v>22213.21</v>
      </c>
      <c r="G72" s="56">
        <v>178781.49</v>
      </c>
      <c r="H72" s="56">
        <v>61681.69</v>
      </c>
      <c r="I72" s="56">
        <f t="shared" si="32"/>
        <v>240463.18</v>
      </c>
      <c r="J72" s="56">
        <f t="shared" si="33"/>
        <v>59536.820000000007</v>
      </c>
      <c r="K72" s="57">
        <f t="shared" si="34"/>
        <v>0.19845606666666668</v>
      </c>
      <c r="L72" s="57">
        <f t="shared" si="35"/>
        <v>-0.92595596666666657</v>
      </c>
      <c r="M72" s="57">
        <f t="shared" si="36"/>
        <v>2.1608514285714232E-2</v>
      </c>
      <c r="R72" s="53"/>
      <c r="S72" s="53"/>
      <c r="T72" s="53"/>
      <c r="U72" s="53"/>
      <c r="V72" s="53"/>
    </row>
    <row r="73" spans="2:22" s="51" customFormat="1" x14ac:dyDescent="0.2">
      <c r="B73" s="51" t="s">
        <v>264</v>
      </c>
      <c r="C73" s="51" t="s">
        <v>265</v>
      </c>
      <c r="D73" s="56">
        <v>55000</v>
      </c>
      <c r="E73" s="56">
        <v>55000</v>
      </c>
      <c r="F73" s="56">
        <v>0</v>
      </c>
      <c r="G73" s="56">
        <v>14768.26</v>
      </c>
      <c r="H73" s="56">
        <v>18018.259999999998</v>
      </c>
      <c r="I73" s="56">
        <f t="shared" si="32"/>
        <v>32786.519999999997</v>
      </c>
      <c r="J73" s="56">
        <f t="shared" si="33"/>
        <v>22213.480000000003</v>
      </c>
      <c r="K73" s="57">
        <f t="shared" si="34"/>
        <v>0.4038814545454546</v>
      </c>
      <c r="L73" s="57">
        <f t="shared" si="35"/>
        <v>-1</v>
      </c>
      <c r="M73" s="57">
        <f t="shared" si="36"/>
        <v>-0.53969059740259739</v>
      </c>
      <c r="R73" s="53"/>
      <c r="S73" s="53"/>
      <c r="T73" s="53"/>
      <c r="U73" s="53"/>
      <c r="V73" s="53"/>
    </row>
    <row r="74" spans="2:22" s="51" customFormat="1" x14ac:dyDescent="0.2">
      <c r="B74" s="51" t="s">
        <v>274</v>
      </c>
      <c r="C74" s="51" t="s">
        <v>275</v>
      </c>
      <c r="D74" s="56">
        <v>150000</v>
      </c>
      <c r="E74" s="56">
        <v>150000</v>
      </c>
      <c r="F74" s="56">
        <v>57.64</v>
      </c>
      <c r="G74" s="56">
        <v>6100.9</v>
      </c>
      <c r="H74" s="56">
        <v>0</v>
      </c>
      <c r="I74" s="56">
        <f t="shared" si="32"/>
        <v>6100.9</v>
      </c>
      <c r="J74" s="56">
        <f t="shared" si="33"/>
        <v>143899.1</v>
      </c>
      <c r="K74" s="57">
        <f t="shared" si="34"/>
        <v>0.95932733333333342</v>
      </c>
      <c r="L74" s="57">
        <f t="shared" si="35"/>
        <v>-0.9996157333333332</v>
      </c>
      <c r="M74" s="57">
        <f t="shared" si="36"/>
        <v>-0.93027542857142864</v>
      </c>
      <c r="R74" s="53"/>
      <c r="S74" s="53"/>
      <c r="T74" s="53"/>
      <c r="U74" s="53"/>
      <c r="V74" s="53"/>
    </row>
    <row r="75" spans="2:22" s="51" customFormat="1" x14ac:dyDescent="0.2">
      <c r="B75" s="51" t="s">
        <v>280</v>
      </c>
      <c r="C75" s="51" t="s">
        <v>281</v>
      </c>
      <c r="D75" s="56">
        <v>300400</v>
      </c>
      <c r="E75" s="56">
        <v>300400</v>
      </c>
      <c r="F75" s="56">
        <v>0</v>
      </c>
      <c r="G75" s="56">
        <v>65853.56</v>
      </c>
      <c r="H75" s="56">
        <v>96658.29</v>
      </c>
      <c r="I75" s="56">
        <f t="shared" si="32"/>
        <v>162511.84999999998</v>
      </c>
      <c r="J75" s="56">
        <f t="shared" si="33"/>
        <v>137888.15000000002</v>
      </c>
      <c r="K75" s="57">
        <f t="shared" si="34"/>
        <v>0.45901514647137159</v>
      </c>
      <c r="L75" s="57">
        <f t="shared" si="35"/>
        <v>-1</v>
      </c>
      <c r="M75" s="57">
        <f t="shared" si="36"/>
        <v>-0.62419501616891759</v>
      </c>
      <c r="R75" s="53"/>
      <c r="S75" s="53"/>
      <c r="T75" s="53"/>
      <c r="U75" s="53"/>
      <c r="V75" s="53"/>
    </row>
    <row r="76" spans="2:22" s="51" customFormat="1" x14ac:dyDescent="0.2">
      <c r="B76" s="51" t="s">
        <v>282</v>
      </c>
      <c r="C76" s="51" t="s">
        <v>283</v>
      </c>
      <c r="D76" s="56">
        <v>3580446.32</v>
      </c>
      <c r="E76" s="56">
        <v>3580446.32</v>
      </c>
      <c r="F76" s="56">
        <v>244544.45</v>
      </c>
      <c r="G76" s="56">
        <v>1404018.2300000002</v>
      </c>
      <c r="H76" s="56">
        <v>434562.36</v>
      </c>
      <c r="I76" s="56">
        <f t="shared" si="32"/>
        <v>1838580.5900000003</v>
      </c>
      <c r="J76" s="56">
        <f t="shared" si="33"/>
        <v>1741865.7299999995</v>
      </c>
      <c r="K76" s="57">
        <f t="shared" si="34"/>
        <v>0.48649402178441253</v>
      </c>
      <c r="L76" s="57">
        <f t="shared" si="35"/>
        <v>-0.93170000939994535</v>
      </c>
      <c r="M76" s="57">
        <f t="shared" si="36"/>
        <v>-0.32776861341529218</v>
      </c>
      <c r="R76" s="53"/>
      <c r="S76" s="53"/>
      <c r="T76" s="53"/>
      <c r="U76" s="53"/>
      <c r="V76" s="53"/>
    </row>
    <row r="77" spans="2:22" s="51" customFormat="1" x14ac:dyDescent="0.2">
      <c r="B77" s="51" t="s">
        <v>286</v>
      </c>
      <c r="C77" s="51" t="s">
        <v>287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f t="shared" si="32"/>
        <v>0</v>
      </c>
      <c r="J77" s="56">
        <f t="shared" si="33"/>
        <v>0</v>
      </c>
      <c r="K77" s="57" t="str">
        <f t="shared" si="34"/>
        <v>NA</v>
      </c>
      <c r="L77" s="57" t="str">
        <f t="shared" si="35"/>
        <v>NA</v>
      </c>
      <c r="M77" s="57" t="str">
        <f t="shared" si="36"/>
        <v>NA</v>
      </c>
      <c r="R77" s="53"/>
      <c r="S77" s="53"/>
      <c r="T77" s="53"/>
      <c r="U77" s="53"/>
      <c r="V77" s="53"/>
    </row>
    <row r="78" spans="2:22" s="51" customFormat="1" x14ac:dyDescent="0.2">
      <c r="B78" s="51" t="s">
        <v>290</v>
      </c>
      <c r="C78" s="51" t="s">
        <v>291</v>
      </c>
      <c r="D78" s="56">
        <v>290409</v>
      </c>
      <c r="E78" s="56">
        <v>290409</v>
      </c>
      <c r="F78" s="56">
        <v>0</v>
      </c>
      <c r="G78" s="56">
        <v>140761.51999999999</v>
      </c>
      <c r="H78" s="56">
        <v>0</v>
      </c>
      <c r="I78" s="56">
        <f t="shared" si="32"/>
        <v>140761.51999999999</v>
      </c>
      <c r="J78" s="56">
        <f t="shared" si="33"/>
        <v>149647.48000000001</v>
      </c>
      <c r="K78" s="57">
        <f t="shared" si="34"/>
        <v>0.51529904376241786</v>
      </c>
      <c r="L78" s="57">
        <f t="shared" si="35"/>
        <v>-1</v>
      </c>
      <c r="M78" s="57">
        <f t="shared" si="36"/>
        <v>-0.16908407502128778</v>
      </c>
      <c r="R78" s="53"/>
      <c r="S78" s="53"/>
      <c r="T78" s="53"/>
      <c r="U78" s="53"/>
      <c r="V78" s="53"/>
    </row>
    <row r="79" spans="2:22" s="51" customFormat="1" x14ac:dyDescent="0.2">
      <c r="B79" s="51" t="s">
        <v>294</v>
      </c>
      <c r="C79" s="51" t="s">
        <v>295</v>
      </c>
      <c r="D79" s="56">
        <v>125000</v>
      </c>
      <c r="E79" s="56">
        <v>125000</v>
      </c>
      <c r="F79" s="56">
        <v>0</v>
      </c>
      <c r="G79" s="56">
        <v>71213.899999999994</v>
      </c>
      <c r="H79" s="56">
        <v>5375</v>
      </c>
      <c r="I79" s="56">
        <f t="shared" si="32"/>
        <v>76588.899999999994</v>
      </c>
      <c r="J79" s="56">
        <f t="shared" si="33"/>
        <v>48411.100000000006</v>
      </c>
      <c r="K79" s="57">
        <f t="shared" si="34"/>
        <v>0.38728880000000004</v>
      </c>
      <c r="L79" s="57">
        <f t="shared" si="35"/>
        <v>-1</v>
      </c>
      <c r="M79" s="57">
        <f t="shared" si="36"/>
        <v>-2.3352228571428522E-2</v>
      </c>
      <c r="R79" s="53"/>
      <c r="S79" s="53"/>
      <c r="T79" s="53"/>
      <c r="U79" s="53"/>
      <c r="V79" s="53"/>
    </row>
    <row r="80" spans="2:22" s="51" customFormat="1" x14ac:dyDescent="0.2">
      <c r="B80" s="51" t="s">
        <v>531</v>
      </c>
      <c r="C80" s="51" t="s">
        <v>532</v>
      </c>
      <c r="D80" s="56">
        <v>25150230.050000001</v>
      </c>
      <c r="E80" s="56">
        <v>25150230.050000001</v>
      </c>
      <c r="F80" s="56">
        <v>2705922.5399999996</v>
      </c>
      <c r="G80" s="56">
        <v>14545098.440000001</v>
      </c>
      <c r="H80" s="56">
        <v>4385353.7700000005</v>
      </c>
      <c r="I80" s="56">
        <f t="shared" si="32"/>
        <v>18930452.210000001</v>
      </c>
      <c r="J80" s="56">
        <f t="shared" si="33"/>
        <v>6219777.8399999999</v>
      </c>
      <c r="K80" s="57">
        <f t="shared" si="34"/>
        <v>0.24730500785220449</v>
      </c>
      <c r="L80" s="57">
        <f t="shared" si="35"/>
        <v>-0.89240963066260304</v>
      </c>
      <c r="M80" s="57">
        <f t="shared" si="36"/>
        <v>-8.5794675038596453E-3</v>
      </c>
      <c r="R80" s="53"/>
      <c r="S80" s="53"/>
      <c r="T80" s="53"/>
      <c r="U80" s="53"/>
      <c r="V80" s="53"/>
    </row>
    <row r="81" spans="1:23" s="51" customFormat="1" x14ac:dyDescent="0.2">
      <c r="B81" s="51" t="s">
        <v>533</v>
      </c>
      <c r="C81" s="51" t="s">
        <v>534</v>
      </c>
      <c r="D81" s="56">
        <v>4628750</v>
      </c>
      <c r="E81" s="56">
        <v>4628750</v>
      </c>
      <c r="F81" s="56">
        <v>71219.81</v>
      </c>
      <c r="G81" s="56">
        <v>4085038.6199999987</v>
      </c>
      <c r="H81" s="56">
        <v>319274.43</v>
      </c>
      <c r="I81" s="56">
        <f t="shared" si="32"/>
        <v>4404313.0499999989</v>
      </c>
      <c r="J81" s="56">
        <f t="shared" si="33"/>
        <v>224436.95000000112</v>
      </c>
      <c r="K81" s="57">
        <f t="shared" si="34"/>
        <v>4.8487593842830377E-2</v>
      </c>
      <c r="L81" s="57">
        <f t="shared" si="35"/>
        <v>-0.98461359762354861</v>
      </c>
      <c r="M81" s="57">
        <f t="shared" si="36"/>
        <v>0.51291889788202549</v>
      </c>
      <c r="R81" s="53"/>
      <c r="S81" s="53"/>
      <c r="T81" s="53"/>
      <c r="U81" s="53"/>
      <c r="V81" s="53"/>
    </row>
    <row r="82" spans="1:23" s="51" customFormat="1" x14ac:dyDescent="0.2">
      <c r="B82" s="51" t="s">
        <v>302</v>
      </c>
      <c r="C82" s="51" t="s">
        <v>303</v>
      </c>
      <c r="D82" s="56">
        <v>4000</v>
      </c>
      <c r="E82" s="56">
        <v>4000</v>
      </c>
      <c r="F82" s="56">
        <v>0</v>
      </c>
      <c r="G82" s="56">
        <v>0</v>
      </c>
      <c r="H82" s="56">
        <v>0</v>
      </c>
      <c r="I82" s="56">
        <f t="shared" si="32"/>
        <v>0</v>
      </c>
      <c r="J82" s="56">
        <f t="shared" si="33"/>
        <v>4000</v>
      </c>
      <c r="K82" s="57">
        <f t="shared" si="34"/>
        <v>1</v>
      </c>
      <c r="L82" s="57">
        <f t="shared" si="35"/>
        <v>-1</v>
      </c>
      <c r="M82" s="57">
        <f t="shared" si="36"/>
        <v>-1</v>
      </c>
      <c r="R82" s="53"/>
      <c r="S82" s="53"/>
      <c r="T82" s="53"/>
      <c r="U82" s="53"/>
      <c r="V82" s="53"/>
    </row>
    <row r="83" spans="1:23" s="51" customFormat="1" x14ac:dyDescent="0.2">
      <c r="B83" s="51" t="s">
        <v>308</v>
      </c>
      <c r="C83" s="51" t="s">
        <v>309</v>
      </c>
      <c r="D83" s="56">
        <v>1250000</v>
      </c>
      <c r="E83" s="56">
        <v>1250000</v>
      </c>
      <c r="F83" s="56">
        <v>8255.98</v>
      </c>
      <c r="G83" s="56">
        <v>25646.23</v>
      </c>
      <c r="H83" s="56">
        <v>5734.32</v>
      </c>
      <c r="I83" s="56">
        <f t="shared" si="32"/>
        <v>31380.55</v>
      </c>
      <c r="J83" s="56">
        <f t="shared" si="33"/>
        <v>1218619.45</v>
      </c>
      <c r="K83" s="57">
        <f t="shared" si="34"/>
        <v>0.97489555999999999</v>
      </c>
      <c r="L83" s="57">
        <f t="shared" si="35"/>
        <v>-0.99339521600000003</v>
      </c>
      <c r="M83" s="57">
        <f t="shared" si="36"/>
        <v>-0.96482802742857143</v>
      </c>
      <c r="R83" s="53"/>
      <c r="S83" s="53"/>
      <c r="T83" s="53"/>
      <c r="U83" s="53"/>
      <c r="V83" s="53"/>
    </row>
    <row r="84" spans="1:23" s="51" customFormat="1" x14ac:dyDescent="0.2">
      <c r="B84" s="51" t="s">
        <v>312</v>
      </c>
      <c r="C84" s="51" t="s">
        <v>313</v>
      </c>
      <c r="D84" s="56">
        <v>25000</v>
      </c>
      <c r="E84" s="56">
        <v>25000</v>
      </c>
      <c r="F84" s="56">
        <v>0</v>
      </c>
      <c r="G84" s="56">
        <v>350</v>
      </c>
      <c r="H84" s="56">
        <v>0</v>
      </c>
      <c r="I84" s="56">
        <f t="shared" ref="I84:I88" si="42">SUM(G84:H84)</f>
        <v>350</v>
      </c>
      <c r="J84" s="56">
        <f t="shared" ref="J84:J88" si="43">E84-I84</f>
        <v>24650</v>
      </c>
      <c r="K84" s="57">
        <f t="shared" ref="K84:K88" si="44">IF(E84=0,"NA",J84/E84)</f>
        <v>0.98599999999999999</v>
      </c>
      <c r="L84" s="57">
        <f t="shared" ref="L84:L88" si="45">IF(E84=0,"NA",(  ( F84 - (E84/$L$6)) / (E84/$L$6)))</f>
        <v>-1</v>
      </c>
      <c r="M84" s="57">
        <f t="shared" ref="M84:M88" si="46">IF(E84=0,"NA",(  ( G84 - ($M$6*(E84/12))) / ($M$6*(E84/12))))</f>
        <v>-0.97599999999999998</v>
      </c>
      <c r="R84" s="53"/>
      <c r="S84" s="53"/>
      <c r="T84" s="53"/>
      <c r="U84" s="53"/>
      <c r="V84" s="53"/>
    </row>
    <row r="85" spans="1:23" s="51" customFormat="1" x14ac:dyDescent="0.2">
      <c r="B85" s="51" t="s">
        <v>526</v>
      </c>
      <c r="C85" s="51" t="s">
        <v>527</v>
      </c>
      <c r="D85" s="56">
        <v>596000</v>
      </c>
      <c r="E85" s="56">
        <v>596000</v>
      </c>
      <c r="F85" s="56">
        <v>0</v>
      </c>
      <c r="G85" s="56">
        <v>0</v>
      </c>
      <c r="H85" s="56">
        <v>0</v>
      </c>
      <c r="I85" s="56">
        <f t="shared" si="42"/>
        <v>0</v>
      </c>
      <c r="J85" s="56">
        <f t="shared" si="43"/>
        <v>596000</v>
      </c>
      <c r="K85" s="57">
        <f t="shared" si="44"/>
        <v>1</v>
      </c>
      <c r="L85" s="57">
        <f t="shared" si="45"/>
        <v>-1</v>
      </c>
      <c r="M85" s="57">
        <f t="shared" si="46"/>
        <v>-1</v>
      </c>
      <c r="R85" s="53"/>
      <c r="S85" s="53"/>
      <c r="T85" s="53"/>
      <c r="U85" s="53"/>
      <c r="V85" s="53"/>
    </row>
    <row r="86" spans="1:23" s="51" customFormat="1" x14ac:dyDescent="0.2">
      <c r="A86" s="63" t="s">
        <v>499</v>
      </c>
      <c r="B86" s="63"/>
      <c r="C86" s="63"/>
      <c r="D86" s="64">
        <v>75651773.570000008</v>
      </c>
      <c r="E86" s="64">
        <v>75651773.570000008</v>
      </c>
      <c r="F86" s="64">
        <v>6073595.7400000002</v>
      </c>
      <c r="G86" s="64">
        <v>33766596.729999997</v>
      </c>
      <c r="H86" s="64">
        <v>5329619.1300000008</v>
      </c>
      <c r="I86" s="64">
        <f t="shared" si="42"/>
        <v>39096215.859999999</v>
      </c>
      <c r="J86" s="64">
        <f t="shared" si="43"/>
        <v>36555557.710000008</v>
      </c>
      <c r="K86" s="65">
        <f t="shared" si="44"/>
        <v>0.48320820497586126</v>
      </c>
      <c r="L86" s="65">
        <f t="shared" si="45"/>
        <v>-0.91971641306756491</v>
      </c>
      <c r="M86" s="65">
        <f t="shared" si="46"/>
        <v>-0.2348415422048947</v>
      </c>
      <c r="R86" s="53"/>
      <c r="S86" s="53"/>
      <c r="T86" s="53"/>
      <c r="U86" s="53"/>
      <c r="V86" s="53"/>
    </row>
    <row r="87" spans="1:23" s="51" customFormat="1" x14ac:dyDescent="0.2">
      <c r="A87" s="51" t="s">
        <v>32</v>
      </c>
      <c r="B87" s="51" t="s">
        <v>33</v>
      </c>
      <c r="C87" s="51" t="s">
        <v>34</v>
      </c>
      <c r="D87" s="56">
        <v>0</v>
      </c>
      <c r="E87" s="56">
        <v>0</v>
      </c>
      <c r="F87" s="56">
        <v>0</v>
      </c>
      <c r="G87" s="56">
        <v>0</v>
      </c>
      <c r="H87" s="56">
        <v>0</v>
      </c>
      <c r="I87" s="56">
        <f t="shared" si="42"/>
        <v>0</v>
      </c>
      <c r="J87" s="56">
        <f t="shared" si="43"/>
        <v>0</v>
      </c>
      <c r="K87" s="57" t="str">
        <f t="shared" si="44"/>
        <v>NA</v>
      </c>
      <c r="L87" s="57" t="str">
        <f t="shared" si="45"/>
        <v>NA</v>
      </c>
      <c r="M87" s="57" t="str">
        <f t="shared" si="46"/>
        <v>NA</v>
      </c>
      <c r="R87" s="53"/>
      <c r="S87" s="53"/>
      <c r="T87" s="53"/>
      <c r="U87" s="53"/>
      <c r="V87" s="53"/>
    </row>
    <row r="88" spans="1:23" s="51" customFormat="1" x14ac:dyDescent="0.2">
      <c r="A88" s="63" t="s">
        <v>35</v>
      </c>
      <c r="B88" s="63"/>
      <c r="C88" s="63"/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f t="shared" si="42"/>
        <v>0</v>
      </c>
      <c r="J88" s="64">
        <f t="shared" si="43"/>
        <v>0</v>
      </c>
      <c r="K88" s="65" t="str">
        <f t="shared" si="44"/>
        <v>NA</v>
      </c>
      <c r="L88" s="65" t="str">
        <f t="shared" si="45"/>
        <v>NA</v>
      </c>
      <c r="M88" s="65" t="str">
        <f t="shared" si="46"/>
        <v>NA</v>
      </c>
      <c r="R88" s="53"/>
      <c r="S88" s="53"/>
      <c r="T88" s="53"/>
      <c r="U88" s="53"/>
      <c r="V88" s="53"/>
    </row>
    <row r="89" spans="1:23" s="17" customFormat="1" x14ac:dyDescent="0.2">
      <c r="A89" s="23"/>
      <c r="B89" s="23"/>
      <c r="C89" s="23"/>
      <c r="D89" s="18"/>
      <c r="E89" s="18"/>
      <c r="F89" s="18"/>
      <c r="G89" s="18"/>
      <c r="H89" s="18"/>
      <c r="I89" s="18"/>
      <c r="J89" s="18"/>
      <c r="K89" s="37"/>
      <c r="L89" s="37"/>
      <c r="M89" s="37"/>
    </row>
    <row r="90" spans="1:23" s="17" customFormat="1" ht="15.75" x14ac:dyDescent="0.25">
      <c r="A90" s="25" t="s">
        <v>11</v>
      </c>
      <c r="B90" s="32"/>
      <c r="C90" s="25"/>
      <c r="D90" s="6">
        <f>+D49+D54+D56+D86+D88</f>
        <v>75651773.570000008</v>
      </c>
      <c r="E90" s="6">
        <f t="shared" ref="E90:J90" si="47">+E49+E54+E56+E86+E88</f>
        <v>75651773.570000008</v>
      </c>
      <c r="F90" s="6">
        <f t="shared" si="47"/>
        <v>6073595.7400000002</v>
      </c>
      <c r="G90" s="6">
        <f t="shared" si="47"/>
        <v>33766596.729999997</v>
      </c>
      <c r="H90" s="6">
        <f t="shared" si="47"/>
        <v>5329619.1300000008</v>
      </c>
      <c r="I90" s="6">
        <f t="shared" si="47"/>
        <v>39096215.859999999</v>
      </c>
      <c r="J90" s="6">
        <f t="shared" si="47"/>
        <v>36555557.710000008</v>
      </c>
      <c r="K90" s="38">
        <f t="shared" si="26"/>
        <v>0.48320820497586126</v>
      </c>
      <c r="L90" s="38">
        <f>IF(E90=0,"NA",(  ( F90 - (E90/$L$6)) / (E90/$L$6)))</f>
        <v>-0.91971641306756491</v>
      </c>
      <c r="M90" s="38">
        <f>IF(E90=0,"NA",(  ( G90 - ($M$6*(E90/12))) / ($M$6*(E90/12))))</f>
        <v>-0.2348415422048947</v>
      </c>
      <c r="O90" s="10"/>
      <c r="P90" s="10"/>
      <c r="Q90" s="10"/>
      <c r="R90" s="10"/>
      <c r="S90" s="10"/>
      <c r="T90" s="10"/>
      <c r="U90" s="10"/>
      <c r="V90" s="10"/>
      <c r="W90" s="10"/>
    </row>
    <row r="92" spans="1:23" ht="15" x14ac:dyDescent="0.2">
      <c r="A92" s="35"/>
    </row>
    <row r="94" spans="1:23" x14ac:dyDescent="0.2">
      <c r="K94" s="5"/>
    </row>
    <row r="95" spans="1:23" x14ac:dyDescent="0.2">
      <c r="K95" s="5"/>
    </row>
    <row r="97" spans="4:11" x14ac:dyDescent="0.2">
      <c r="D97" s="34"/>
      <c r="E97" s="21"/>
      <c r="K97" s="5"/>
    </row>
    <row r="98" spans="4:11" x14ac:dyDescent="0.2">
      <c r="D98" s="34"/>
      <c r="E98" s="34"/>
      <c r="F98" s="34"/>
      <c r="G98" s="34"/>
      <c r="H98" s="34"/>
      <c r="I98" s="34"/>
      <c r="J98" s="34"/>
      <c r="K98" s="34"/>
    </row>
    <row r="99" spans="4:11" x14ac:dyDescent="0.2">
      <c r="D99" s="34"/>
      <c r="E99" s="34"/>
      <c r="F99" s="34"/>
      <c r="G99" s="34"/>
      <c r="H99" s="34"/>
      <c r="I99" s="34"/>
      <c r="J99" s="34"/>
      <c r="K99" s="34"/>
    </row>
    <row r="100" spans="4:11" x14ac:dyDescent="0.2">
      <c r="K100" s="5"/>
    </row>
    <row r="101" spans="4:11" x14ac:dyDescent="0.2">
      <c r="K101" s="5"/>
    </row>
  </sheetData>
  <autoFilter ref="A7:M88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.25" footer="0.25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6" ma:contentTypeDescription="Create a new document." ma:contentTypeScope="" ma:versionID="bc73ae41451b79906989159792fbf2ce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eae2989def499f2ec138df9327c4c2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ecd51b3-3e93-481d-9a44-8f3e0acd42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fd7f705-da94-4a8e-9b73-d498c635eb0b}" ma:internalName="TaxCatchAll" ma:showField="CatchAllData" ma:web="edc4a2e3-56ec-4fd2-a9db-893721e9ab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92ff4e-e524-4e6b-bcac-5c88d6f646ba">
      <Terms xmlns="http://schemas.microsoft.com/office/infopath/2007/PartnerControls"/>
    </lcf76f155ced4ddcb4097134ff3c332f>
    <TaxCatchAll xmlns="edc4a2e3-56ec-4fd2-a9db-893721e9ab6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0595AD-15D8-4C94-AB91-BB3E145A8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882871-F829-42B5-B69B-D4FBAAF9328A}">
  <ds:schemaRefs>
    <ds:schemaRef ds:uri="http://schemas.microsoft.com/office/2006/documentManagement/types"/>
    <ds:schemaRef ds:uri="fd92ff4e-e524-4e6b-bcac-5c88d6f646ba"/>
    <ds:schemaRef ds:uri="http://purl.org/dc/elements/1.1/"/>
    <ds:schemaRef ds:uri="http://schemas.microsoft.com/office/2006/metadata/properties"/>
    <ds:schemaRef ds:uri="edc4a2e3-56ec-4fd2-a9db-893721e9ab6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FINANCE</cp:lastModifiedBy>
  <cp:lastPrinted>2024-02-13T20:11:57Z</cp:lastPrinted>
  <dcterms:created xsi:type="dcterms:W3CDTF">2020-04-20T19:14:57Z</dcterms:created>
  <dcterms:modified xsi:type="dcterms:W3CDTF">2024-02-13T20:12:39Z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