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2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PROJECTS'!$A$7:$M$109</definedName>
    <definedName name="_xlnm._FilterDatabase" localSheetId="2" hidden="1">'DEBT SERVICE'!$A$7:$M$20</definedName>
    <definedName name="_xlnm._FilterDatabase" localSheetId="0" hidden="1">'GENERAL FUND'!$A$7:$M$517</definedName>
    <definedName name="_xlnm._FilterDatabase" localSheetId="4" hidden="1">'SCHOOL NUTRITION'!$A$7:$M$88</definedName>
    <definedName name="_xlnm._FilterDatabase" localSheetId="1" hidden="1">'SPECIAL REVENUE'!$A$7:$M$489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109" i="4" l="1"/>
  <c r="F109" i="4"/>
  <c r="G109" i="4"/>
  <c r="H109" i="4"/>
  <c r="E24" i="4"/>
  <c r="F24" i="4"/>
  <c r="G24" i="4"/>
  <c r="H24" i="4"/>
  <c r="D24" i="4"/>
  <c r="D109" i="4"/>
  <c r="E489" i="2" l="1"/>
  <c r="F489" i="2"/>
  <c r="G489" i="2"/>
  <c r="H489" i="2"/>
  <c r="D489" i="2"/>
  <c r="E41" i="2"/>
  <c r="F41" i="2"/>
  <c r="G41" i="2"/>
  <c r="H41" i="2"/>
  <c r="D41" i="2"/>
  <c r="E40" i="1"/>
  <c r="F40" i="1"/>
  <c r="G40" i="1"/>
  <c r="H40" i="1"/>
  <c r="E517" i="1"/>
  <c r="F517" i="1"/>
  <c r="G517" i="1"/>
  <c r="H517" i="1"/>
  <c r="D517" i="1"/>
  <c r="D40" i="1"/>
  <c r="M15" i="4"/>
  <c r="L15" i="4"/>
  <c r="I15" i="4"/>
  <c r="J15" i="4" s="1"/>
  <c r="K15" i="4" s="1"/>
  <c r="M14" i="4"/>
  <c r="L14" i="4"/>
  <c r="K14" i="4"/>
  <c r="I14" i="4"/>
  <c r="J14" i="4" s="1"/>
  <c r="M13" i="4"/>
  <c r="I13" i="4"/>
  <c r="J13" i="4" s="1"/>
  <c r="K13" i="4" s="1"/>
  <c r="M12" i="4"/>
  <c r="I12" i="4"/>
  <c r="J12" i="4" s="1"/>
  <c r="K12" i="4" s="1"/>
  <c r="M44" i="4"/>
  <c r="L44" i="4"/>
  <c r="K44" i="4"/>
  <c r="I44" i="4"/>
  <c r="J44" i="4" s="1"/>
  <c r="M43" i="4"/>
  <c r="I43" i="4"/>
  <c r="J43" i="4" s="1"/>
  <c r="K43" i="4" s="1"/>
  <c r="M42" i="4"/>
  <c r="I42" i="4"/>
  <c r="J42" i="4" s="1"/>
  <c r="K42" i="4" s="1"/>
  <c r="M41" i="4"/>
  <c r="L41" i="4"/>
  <c r="K41" i="4"/>
  <c r="I41" i="4"/>
  <c r="J41" i="4" s="1"/>
  <c r="M40" i="4"/>
  <c r="I40" i="4"/>
  <c r="J40" i="4" s="1"/>
  <c r="K40" i="4" s="1"/>
  <c r="M39" i="4"/>
  <c r="I39" i="4"/>
  <c r="J39" i="4" s="1"/>
  <c r="K39" i="4" s="1"/>
  <c r="M38" i="4"/>
  <c r="L38" i="4"/>
  <c r="K38" i="4"/>
  <c r="I38" i="4"/>
  <c r="J38" i="4" s="1"/>
  <c r="M37" i="4"/>
  <c r="I37" i="4"/>
  <c r="J37" i="4" s="1"/>
  <c r="K37" i="4" s="1"/>
  <c r="M36" i="4"/>
  <c r="L36" i="4"/>
  <c r="K36" i="4"/>
  <c r="I36" i="4"/>
  <c r="J36" i="4" s="1"/>
  <c r="M35" i="4"/>
  <c r="I35" i="4"/>
  <c r="J35" i="4" s="1"/>
  <c r="K35" i="4" s="1"/>
  <c r="M34" i="4"/>
  <c r="L34" i="4"/>
  <c r="K34" i="4"/>
  <c r="I34" i="4"/>
  <c r="J34" i="4" s="1"/>
  <c r="M33" i="4"/>
  <c r="I33" i="4"/>
  <c r="J33" i="4" s="1"/>
  <c r="K33" i="4" s="1"/>
  <c r="I46" i="4"/>
  <c r="J46" i="4" s="1"/>
  <c r="K46" i="4" s="1"/>
  <c r="M46" i="4"/>
  <c r="I47" i="4"/>
  <c r="J47" i="4" s="1"/>
  <c r="K47" i="4"/>
  <c r="L47" i="4"/>
  <c r="M47" i="4"/>
  <c r="I48" i="4"/>
  <c r="J48" i="4" s="1"/>
  <c r="K48" i="4"/>
  <c r="L48" i="4"/>
  <c r="M48" i="4"/>
  <c r="I49" i="4"/>
  <c r="J49" i="4" s="1"/>
  <c r="K49" i="4"/>
  <c r="L49" i="4"/>
  <c r="M49" i="4"/>
  <c r="I50" i="4"/>
  <c r="J50" i="4" s="1"/>
  <c r="K50" i="4"/>
  <c r="L50" i="4"/>
  <c r="M50" i="4"/>
  <c r="I51" i="4"/>
  <c r="J51" i="4" s="1"/>
  <c r="K51" i="4"/>
  <c r="L51" i="4"/>
  <c r="M51" i="4"/>
  <c r="I52" i="4"/>
  <c r="J52" i="4" s="1"/>
  <c r="K52" i="4"/>
  <c r="L52" i="4"/>
  <c r="M52" i="4"/>
  <c r="I53" i="4"/>
  <c r="J53" i="4" s="1"/>
  <c r="K53" i="4"/>
  <c r="L53" i="4"/>
  <c r="M53" i="4"/>
  <c r="I54" i="4"/>
  <c r="J54" i="4" s="1"/>
  <c r="K54" i="4" s="1"/>
  <c r="M54" i="4"/>
  <c r="I55" i="4"/>
  <c r="J55" i="4" s="1"/>
  <c r="K55" i="4"/>
  <c r="L55" i="4"/>
  <c r="M55" i="4"/>
  <c r="I56" i="4"/>
  <c r="J56" i="4" s="1"/>
  <c r="K56" i="4"/>
  <c r="L56" i="4"/>
  <c r="M56" i="4"/>
  <c r="I57" i="4"/>
  <c r="J57" i="4" s="1"/>
  <c r="K57" i="4" s="1"/>
  <c r="M57" i="4"/>
  <c r="M185" i="2"/>
  <c r="I185" i="2"/>
  <c r="J185" i="2" s="1"/>
  <c r="K185" i="2" s="1"/>
  <c r="M184" i="2"/>
  <c r="I184" i="2"/>
  <c r="J184" i="2" s="1"/>
  <c r="K184" i="2" s="1"/>
  <c r="M183" i="2"/>
  <c r="L183" i="2"/>
  <c r="K183" i="2"/>
  <c r="I183" i="2"/>
  <c r="J183" i="2" s="1"/>
  <c r="M182" i="2"/>
  <c r="I182" i="2"/>
  <c r="J182" i="2" s="1"/>
  <c r="K182" i="2" s="1"/>
  <c r="M181" i="2"/>
  <c r="I181" i="2"/>
  <c r="J181" i="2" s="1"/>
  <c r="K181" i="2" s="1"/>
  <c r="M180" i="2"/>
  <c r="I180" i="2"/>
  <c r="J180" i="2" s="1"/>
  <c r="K180" i="2" s="1"/>
  <c r="M179" i="2"/>
  <c r="L179" i="2"/>
  <c r="K179" i="2"/>
  <c r="I179" i="2"/>
  <c r="J179" i="2" s="1"/>
  <c r="M178" i="2"/>
  <c r="I178" i="2"/>
  <c r="J178" i="2" s="1"/>
  <c r="K178" i="2" s="1"/>
  <c r="M177" i="2"/>
  <c r="I177" i="2"/>
  <c r="J177" i="2" s="1"/>
  <c r="K177" i="2" s="1"/>
  <c r="M176" i="2"/>
  <c r="I176" i="2"/>
  <c r="J176" i="2" s="1"/>
  <c r="K176" i="2" s="1"/>
  <c r="M175" i="2"/>
  <c r="I175" i="2"/>
  <c r="J175" i="2" s="1"/>
  <c r="K175" i="2" s="1"/>
  <c r="M174" i="2"/>
  <c r="I174" i="2"/>
  <c r="J174" i="2" s="1"/>
  <c r="K174" i="2" s="1"/>
  <c r="M173" i="2"/>
  <c r="I173" i="2"/>
  <c r="J173" i="2" s="1"/>
  <c r="K173" i="2" s="1"/>
  <c r="M172" i="2"/>
  <c r="I172" i="2"/>
  <c r="J172" i="2" s="1"/>
  <c r="K172" i="2" s="1"/>
  <c r="M171" i="2"/>
  <c r="I171" i="2"/>
  <c r="J171" i="2" s="1"/>
  <c r="K171" i="2" s="1"/>
  <c r="M170" i="2"/>
  <c r="I170" i="2"/>
  <c r="J170" i="2" s="1"/>
  <c r="K170" i="2" s="1"/>
  <c r="M169" i="2"/>
  <c r="L169" i="2"/>
  <c r="K169" i="2"/>
  <c r="I169" i="2"/>
  <c r="J169" i="2" s="1"/>
  <c r="M168" i="2"/>
  <c r="L168" i="2"/>
  <c r="K168" i="2"/>
  <c r="I168" i="2"/>
  <c r="J168" i="2" s="1"/>
  <c r="M167" i="2"/>
  <c r="I167" i="2"/>
  <c r="J167" i="2" s="1"/>
  <c r="K167" i="2" s="1"/>
  <c r="M166" i="2"/>
  <c r="L166" i="2"/>
  <c r="K166" i="2"/>
  <c r="I166" i="2"/>
  <c r="J166" i="2" s="1"/>
  <c r="M165" i="2"/>
  <c r="L165" i="2"/>
  <c r="K165" i="2"/>
  <c r="I165" i="2"/>
  <c r="J165" i="2" s="1"/>
  <c r="M164" i="2"/>
  <c r="I164" i="2"/>
  <c r="J164" i="2" s="1"/>
  <c r="K164" i="2" s="1"/>
  <c r="M163" i="2"/>
  <c r="I163" i="2"/>
  <c r="J163" i="2" s="1"/>
  <c r="K163" i="2" s="1"/>
  <c r="M162" i="2"/>
  <c r="I162" i="2"/>
  <c r="J162" i="2" s="1"/>
  <c r="K162" i="2" s="1"/>
  <c r="M161" i="2"/>
  <c r="L161" i="2"/>
  <c r="K161" i="2"/>
  <c r="I161" i="2"/>
  <c r="J161" i="2" s="1"/>
  <c r="M160" i="2"/>
  <c r="I160" i="2"/>
  <c r="J160" i="2" s="1"/>
  <c r="K160" i="2" s="1"/>
  <c r="M159" i="2"/>
  <c r="I159" i="2"/>
  <c r="J159" i="2" s="1"/>
  <c r="K159" i="2" s="1"/>
  <c r="M158" i="2"/>
  <c r="L158" i="2"/>
  <c r="K158" i="2"/>
  <c r="I158" i="2"/>
  <c r="J158" i="2" s="1"/>
  <c r="M157" i="2"/>
  <c r="I157" i="2"/>
  <c r="J157" i="2" s="1"/>
  <c r="K157" i="2" s="1"/>
  <c r="M156" i="2"/>
  <c r="I156" i="2"/>
  <c r="J156" i="2" s="1"/>
  <c r="K156" i="2" s="1"/>
  <c r="M155" i="2"/>
  <c r="I155" i="2"/>
  <c r="J155" i="2" s="1"/>
  <c r="K155" i="2" s="1"/>
  <c r="M154" i="2"/>
  <c r="L154" i="2"/>
  <c r="K154" i="2"/>
  <c r="I154" i="2"/>
  <c r="J154" i="2" s="1"/>
  <c r="M153" i="2"/>
  <c r="I153" i="2"/>
  <c r="J153" i="2" s="1"/>
  <c r="K153" i="2" s="1"/>
  <c r="M152" i="2"/>
  <c r="I152" i="2"/>
  <c r="J152" i="2" s="1"/>
  <c r="K152" i="2" s="1"/>
  <c r="M151" i="2"/>
  <c r="I151" i="2"/>
  <c r="J151" i="2" s="1"/>
  <c r="K151" i="2" s="1"/>
  <c r="M150" i="2"/>
  <c r="L150" i="2"/>
  <c r="K150" i="2"/>
  <c r="I150" i="2"/>
  <c r="J150" i="2" s="1"/>
  <c r="M149" i="2"/>
  <c r="I149" i="2"/>
  <c r="J149" i="2" s="1"/>
  <c r="K149" i="2" s="1"/>
  <c r="M148" i="2"/>
  <c r="L148" i="2"/>
  <c r="K148" i="2"/>
  <c r="I148" i="2"/>
  <c r="J148" i="2" s="1"/>
  <c r="M147" i="2"/>
  <c r="I147" i="2"/>
  <c r="J147" i="2" s="1"/>
  <c r="K147" i="2" s="1"/>
  <c r="M146" i="2"/>
  <c r="L146" i="2"/>
  <c r="K146" i="2"/>
  <c r="I146" i="2"/>
  <c r="J146" i="2" s="1"/>
  <c r="M145" i="2"/>
  <c r="I145" i="2"/>
  <c r="J145" i="2" s="1"/>
  <c r="K145" i="2" s="1"/>
  <c r="M144" i="2"/>
  <c r="I144" i="2"/>
  <c r="J144" i="2" s="1"/>
  <c r="K144" i="2" s="1"/>
  <c r="M143" i="2"/>
  <c r="I143" i="2"/>
  <c r="J143" i="2" s="1"/>
  <c r="K143" i="2" s="1"/>
  <c r="M142" i="2"/>
  <c r="L142" i="2"/>
  <c r="K142" i="2"/>
  <c r="I142" i="2"/>
  <c r="J142" i="2" s="1"/>
  <c r="M141" i="2"/>
  <c r="I141" i="2"/>
  <c r="J141" i="2" s="1"/>
  <c r="K141" i="2" s="1"/>
  <c r="M140" i="2"/>
  <c r="L140" i="2"/>
  <c r="K140" i="2"/>
  <c r="I140" i="2"/>
  <c r="J140" i="2" s="1"/>
  <c r="M139" i="2"/>
  <c r="L139" i="2"/>
  <c r="K139" i="2"/>
  <c r="I139" i="2"/>
  <c r="J139" i="2" s="1"/>
  <c r="M138" i="2"/>
  <c r="I138" i="2"/>
  <c r="J138" i="2" s="1"/>
  <c r="K138" i="2" s="1"/>
  <c r="M137" i="2"/>
  <c r="I137" i="2"/>
  <c r="J137" i="2" s="1"/>
  <c r="K137" i="2" s="1"/>
  <c r="M136" i="2"/>
  <c r="I136" i="2"/>
  <c r="J136" i="2" s="1"/>
  <c r="K136" i="2" s="1"/>
  <c r="M135" i="2"/>
  <c r="I135" i="2"/>
  <c r="J135" i="2" s="1"/>
  <c r="K135" i="2" s="1"/>
  <c r="M134" i="2"/>
  <c r="I134" i="2"/>
  <c r="J134" i="2" s="1"/>
  <c r="K134" i="2" s="1"/>
  <c r="M133" i="2"/>
  <c r="I133" i="2"/>
  <c r="J133" i="2" s="1"/>
  <c r="K133" i="2" s="1"/>
  <c r="M132" i="2"/>
  <c r="I132" i="2"/>
  <c r="J132" i="2" s="1"/>
  <c r="K132" i="2" s="1"/>
  <c r="M131" i="2"/>
  <c r="I131" i="2"/>
  <c r="J131" i="2" s="1"/>
  <c r="K131" i="2" s="1"/>
  <c r="M130" i="2"/>
  <c r="I130" i="2"/>
  <c r="J130" i="2" s="1"/>
  <c r="K130" i="2" s="1"/>
  <c r="M129" i="2"/>
  <c r="L129" i="2"/>
  <c r="K129" i="2"/>
  <c r="I129" i="2"/>
  <c r="J129" i="2" s="1"/>
  <c r="M128" i="2"/>
  <c r="L128" i="2"/>
  <c r="K128" i="2"/>
  <c r="I128" i="2"/>
  <c r="J128" i="2" s="1"/>
  <c r="M127" i="2"/>
  <c r="I127" i="2"/>
  <c r="J127" i="2" s="1"/>
  <c r="K127" i="2" s="1"/>
  <c r="M126" i="2"/>
  <c r="I126" i="2"/>
  <c r="J126" i="2" s="1"/>
  <c r="K126" i="2" s="1"/>
  <c r="M125" i="2"/>
  <c r="L125" i="2"/>
  <c r="K125" i="2"/>
  <c r="I125" i="2"/>
  <c r="J125" i="2" s="1"/>
  <c r="M124" i="2"/>
  <c r="I124" i="2"/>
  <c r="J124" i="2" s="1"/>
  <c r="K124" i="2" s="1"/>
  <c r="M123" i="2"/>
  <c r="L123" i="2"/>
  <c r="K123" i="2"/>
  <c r="I123" i="2"/>
  <c r="J123" i="2" s="1"/>
  <c r="M122" i="2"/>
  <c r="I122" i="2"/>
  <c r="J122" i="2" s="1"/>
  <c r="K122" i="2" s="1"/>
  <c r="M121" i="2"/>
  <c r="I121" i="2"/>
  <c r="J121" i="2" s="1"/>
  <c r="K121" i="2" s="1"/>
  <c r="M120" i="2"/>
  <c r="L120" i="2"/>
  <c r="K120" i="2"/>
  <c r="I120" i="2"/>
  <c r="J120" i="2" s="1"/>
  <c r="M119" i="2"/>
  <c r="I119" i="2"/>
  <c r="J119" i="2" s="1"/>
  <c r="K119" i="2" s="1"/>
  <c r="M20" i="2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I15" i="2"/>
  <c r="J15" i="2" s="1"/>
  <c r="K15" i="2" s="1"/>
  <c r="M63" i="4"/>
  <c r="L63" i="4"/>
  <c r="K63" i="4"/>
  <c r="I63" i="4"/>
  <c r="J63" i="4" s="1"/>
  <c r="M62" i="4"/>
  <c r="I62" i="4"/>
  <c r="J62" i="4" s="1"/>
  <c r="K62" i="4" s="1"/>
  <c r="M61" i="4"/>
  <c r="I61" i="4"/>
  <c r="J61" i="4" s="1"/>
  <c r="K61" i="4" s="1"/>
  <c r="M60" i="4"/>
  <c r="I60" i="4"/>
  <c r="J60" i="4" s="1"/>
  <c r="K60" i="4" s="1"/>
  <c r="M59" i="4"/>
  <c r="I59" i="4"/>
  <c r="J59" i="4" s="1"/>
  <c r="K59" i="4" s="1"/>
  <c r="M58" i="4"/>
  <c r="I58" i="4"/>
  <c r="J58" i="4" s="1"/>
  <c r="K58" i="4" s="1"/>
  <c r="E88" i="5" l="1"/>
  <c r="F88" i="5"/>
  <c r="G88" i="5"/>
  <c r="H88" i="5"/>
  <c r="D88" i="5"/>
  <c r="E44" i="5"/>
  <c r="F44" i="5"/>
  <c r="G44" i="5"/>
  <c r="H44" i="5"/>
  <c r="D44" i="5"/>
  <c r="M86" i="5"/>
  <c r="L86" i="5"/>
  <c r="K86" i="5"/>
  <c r="I86" i="5"/>
  <c r="J86" i="5" s="1"/>
  <c r="M85" i="5"/>
  <c r="L85" i="5"/>
  <c r="K85" i="5"/>
  <c r="I85" i="5"/>
  <c r="J85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M26" i="5"/>
  <c r="I26" i="5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M22" i="5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J16" i="5" s="1"/>
  <c r="K16" i="5" s="1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12" i="5"/>
  <c r="L12" i="5"/>
  <c r="K12" i="5"/>
  <c r="I12" i="5"/>
  <c r="J12" i="5" s="1"/>
  <c r="M107" i="4"/>
  <c r="I107" i="4"/>
  <c r="J107" i="4" s="1"/>
  <c r="K107" i="4" s="1"/>
  <c r="M106" i="4"/>
  <c r="I106" i="4"/>
  <c r="J106" i="4" s="1"/>
  <c r="K106" i="4" s="1"/>
  <c r="M22" i="4"/>
  <c r="L22" i="4"/>
  <c r="I22" i="4"/>
  <c r="J22" i="4" s="1"/>
  <c r="K22" i="4" s="1"/>
  <c r="M21" i="4"/>
  <c r="L21" i="4"/>
  <c r="K21" i="4"/>
  <c r="I21" i="4"/>
  <c r="J21" i="4" s="1"/>
  <c r="M20" i="4"/>
  <c r="L20" i="4"/>
  <c r="K20" i="4"/>
  <c r="I20" i="4"/>
  <c r="J20" i="4" s="1"/>
  <c r="M19" i="4"/>
  <c r="I19" i="4"/>
  <c r="J19" i="4" s="1"/>
  <c r="K19" i="4" s="1"/>
  <c r="M18" i="4"/>
  <c r="I18" i="4"/>
  <c r="J18" i="4" s="1"/>
  <c r="K18" i="4" s="1"/>
  <c r="M17" i="4"/>
  <c r="I17" i="4"/>
  <c r="J17" i="4" s="1"/>
  <c r="K17" i="4" s="1"/>
  <c r="M16" i="4"/>
  <c r="L16" i="4"/>
  <c r="K16" i="4"/>
  <c r="I16" i="4"/>
  <c r="J16" i="4" s="1"/>
  <c r="M11" i="4"/>
  <c r="I11" i="4"/>
  <c r="M10" i="4"/>
  <c r="I10" i="4"/>
  <c r="J10" i="4" s="1"/>
  <c r="K10" i="4" s="1"/>
  <c r="M116" i="2"/>
  <c r="L116" i="2"/>
  <c r="K116" i="2"/>
  <c r="I116" i="2"/>
  <c r="J116" i="2" s="1"/>
  <c r="M115" i="2"/>
  <c r="L115" i="2"/>
  <c r="K115" i="2"/>
  <c r="I115" i="2"/>
  <c r="J115" i="2" s="1"/>
  <c r="M114" i="2"/>
  <c r="I114" i="2"/>
  <c r="J114" i="2" s="1"/>
  <c r="K114" i="2" s="1"/>
  <c r="M113" i="2"/>
  <c r="I113" i="2"/>
  <c r="J113" i="2" s="1"/>
  <c r="K113" i="2" s="1"/>
  <c r="M112" i="2"/>
  <c r="I112" i="2"/>
  <c r="J112" i="2" s="1"/>
  <c r="K112" i="2" s="1"/>
  <c r="M111" i="2"/>
  <c r="I111" i="2"/>
  <c r="J111" i="2" s="1"/>
  <c r="K111" i="2" s="1"/>
  <c r="M110" i="2"/>
  <c r="L110" i="2"/>
  <c r="K110" i="2"/>
  <c r="I110" i="2"/>
  <c r="J110" i="2" s="1"/>
  <c r="M109" i="2"/>
  <c r="I109" i="2"/>
  <c r="J109" i="2" s="1"/>
  <c r="K109" i="2" s="1"/>
  <c r="M108" i="2"/>
  <c r="L108" i="2"/>
  <c r="K108" i="2"/>
  <c r="I108" i="2"/>
  <c r="J108" i="2" s="1"/>
  <c r="M107" i="2"/>
  <c r="L107" i="2"/>
  <c r="K107" i="2"/>
  <c r="I107" i="2"/>
  <c r="J107" i="2" s="1"/>
  <c r="M106" i="2"/>
  <c r="I106" i="2"/>
  <c r="J106" i="2" s="1"/>
  <c r="K106" i="2" s="1"/>
  <c r="M105" i="2"/>
  <c r="L105" i="2"/>
  <c r="K105" i="2"/>
  <c r="I105" i="2"/>
  <c r="J105" i="2" s="1"/>
  <c r="M104" i="2"/>
  <c r="L104" i="2"/>
  <c r="K104" i="2"/>
  <c r="I104" i="2"/>
  <c r="J104" i="2" s="1"/>
  <c r="M103" i="2"/>
  <c r="L103" i="2"/>
  <c r="K103" i="2"/>
  <c r="I103" i="2"/>
  <c r="J103" i="2" s="1"/>
  <c r="M102" i="2"/>
  <c r="L102" i="2"/>
  <c r="K102" i="2"/>
  <c r="I102" i="2"/>
  <c r="J102" i="2" s="1"/>
  <c r="M101" i="2"/>
  <c r="I101" i="2"/>
  <c r="J101" i="2" s="1"/>
  <c r="K101" i="2" s="1"/>
  <c r="M100" i="2"/>
  <c r="I100" i="2"/>
  <c r="J100" i="2" s="1"/>
  <c r="K100" i="2" s="1"/>
  <c r="M99" i="2"/>
  <c r="L99" i="2"/>
  <c r="K99" i="2"/>
  <c r="I99" i="2"/>
  <c r="J99" i="2" s="1"/>
  <c r="M98" i="2"/>
  <c r="I98" i="2"/>
  <c r="M97" i="2"/>
  <c r="L97" i="2"/>
  <c r="K97" i="2"/>
  <c r="I97" i="2"/>
  <c r="J97" i="2" s="1"/>
  <c r="M96" i="2"/>
  <c r="I96" i="2"/>
  <c r="J96" i="2" s="1"/>
  <c r="K96" i="2" s="1"/>
  <c r="M95" i="2"/>
  <c r="I95" i="2"/>
  <c r="J95" i="2" s="1"/>
  <c r="K95" i="2" s="1"/>
  <c r="M94" i="2"/>
  <c r="I94" i="2"/>
  <c r="J94" i="2" s="1"/>
  <c r="K94" i="2" s="1"/>
  <c r="M93" i="2"/>
  <c r="I93" i="2"/>
  <c r="J93" i="2" s="1"/>
  <c r="K93" i="2" s="1"/>
  <c r="M92" i="2"/>
  <c r="I92" i="2"/>
  <c r="J92" i="2" s="1"/>
  <c r="K92" i="2" s="1"/>
  <c r="M91" i="2"/>
  <c r="I91" i="2"/>
  <c r="J91" i="2" s="1"/>
  <c r="K91" i="2" s="1"/>
  <c r="M90" i="2"/>
  <c r="I90" i="2"/>
  <c r="J90" i="2" s="1"/>
  <c r="K90" i="2" s="1"/>
  <c r="M89" i="2"/>
  <c r="I89" i="2"/>
  <c r="J89" i="2" s="1"/>
  <c r="K89" i="2" s="1"/>
  <c r="M88" i="2"/>
  <c r="I88" i="2"/>
  <c r="J88" i="2" s="1"/>
  <c r="K88" i="2" s="1"/>
  <c r="M87" i="2"/>
  <c r="I87" i="2"/>
  <c r="J87" i="2" s="1"/>
  <c r="K87" i="2" s="1"/>
  <c r="M86" i="2"/>
  <c r="I86" i="2"/>
  <c r="J86" i="2" s="1"/>
  <c r="K86" i="2" s="1"/>
  <c r="M85" i="2"/>
  <c r="I85" i="2"/>
  <c r="J85" i="2" s="1"/>
  <c r="K85" i="2" s="1"/>
  <c r="M84" i="2"/>
  <c r="L84" i="2"/>
  <c r="K84" i="2"/>
  <c r="I84" i="2"/>
  <c r="J84" i="2" s="1"/>
  <c r="M83" i="2"/>
  <c r="I83" i="2"/>
  <c r="J83" i="2" s="1"/>
  <c r="K83" i="2" s="1"/>
  <c r="M38" i="2"/>
  <c r="I38" i="2"/>
  <c r="J38" i="2" s="1"/>
  <c r="K38" i="2" s="1"/>
  <c r="M37" i="2"/>
  <c r="I37" i="2"/>
  <c r="J37" i="2" s="1"/>
  <c r="K37" i="2" s="1"/>
  <c r="M36" i="2"/>
  <c r="I36" i="2"/>
  <c r="J36" i="2" s="1"/>
  <c r="K36" i="2" s="1"/>
  <c r="M35" i="2"/>
  <c r="I35" i="2"/>
  <c r="J35" i="2" s="1"/>
  <c r="K35" i="2" s="1"/>
  <c r="M34" i="2"/>
  <c r="I34" i="2"/>
  <c r="J34" i="2" s="1"/>
  <c r="K34" i="2" s="1"/>
  <c r="M33" i="2"/>
  <c r="I33" i="2"/>
  <c r="J33" i="2" s="1"/>
  <c r="K33" i="2" s="1"/>
  <c r="M32" i="2"/>
  <c r="I32" i="2"/>
  <c r="J32" i="2" s="1"/>
  <c r="K32" i="2" s="1"/>
  <c r="M31" i="2"/>
  <c r="L31" i="2"/>
  <c r="K31" i="2"/>
  <c r="I31" i="2"/>
  <c r="J31" i="2" s="1"/>
  <c r="M30" i="2"/>
  <c r="I30" i="2"/>
  <c r="J30" i="2" s="1"/>
  <c r="K30" i="2" s="1"/>
  <c r="M29" i="2"/>
  <c r="I29" i="2"/>
  <c r="J29" i="2" s="1"/>
  <c r="K29" i="2" s="1"/>
  <c r="M28" i="2"/>
  <c r="I28" i="2"/>
  <c r="J28" i="2" s="1"/>
  <c r="K28" i="2" s="1"/>
  <c r="M27" i="2"/>
  <c r="I27" i="2"/>
  <c r="J27" i="2" s="1"/>
  <c r="K27" i="2" s="1"/>
  <c r="M26" i="2"/>
  <c r="I26" i="2"/>
  <c r="J26" i="2" s="1"/>
  <c r="K26" i="2" s="1"/>
  <c r="M25" i="2"/>
  <c r="L25" i="2"/>
  <c r="K25" i="2"/>
  <c r="I25" i="2"/>
  <c r="J25" i="2" s="1"/>
  <c r="M24" i="2"/>
  <c r="I24" i="2"/>
  <c r="M23" i="2"/>
  <c r="I23" i="2"/>
  <c r="J23" i="2" s="1"/>
  <c r="K23" i="2" s="1"/>
  <c r="M22" i="2"/>
  <c r="I22" i="2"/>
  <c r="J22" i="2" s="1"/>
  <c r="K22" i="2" s="1"/>
  <c r="M21" i="2"/>
  <c r="I21" i="2"/>
  <c r="J21" i="2" s="1"/>
  <c r="K21" i="2" s="1"/>
  <c r="M14" i="2"/>
  <c r="L14" i="2"/>
  <c r="K14" i="2"/>
  <c r="I14" i="2"/>
  <c r="J14" i="2" s="1"/>
  <c r="M13" i="2"/>
  <c r="L13" i="2"/>
  <c r="K13" i="2"/>
  <c r="I13" i="2"/>
  <c r="J13" i="2" s="1"/>
  <c r="M246" i="1"/>
  <c r="L246" i="1"/>
  <c r="I246" i="1"/>
  <c r="J246" i="1" s="1"/>
  <c r="K246" i="1" s="1"/>
  <c r="M245" i="1"/>
  <c r="L245" i="1"/>
  <c r="K245" i="1"/>
  <c r="I245" i="1"/>
  <c r="J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K241" i="1"/>
  <c r="I241" i="1"/>
  <c r="J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K238" i="1"/>
  <c r="I238" i="1"/>
  <c r="J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K229" i="1"/>
  <c r="I229" i="1"/>
  <c r="J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K211" i="1"/>
  <c r="I211" i="1"/>
  <c r="J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K208" i="1"/>
  <c r="I208" i="1"/>
  <c r="J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K196" i="1"/>
  <c r="I196" i="1"/>
  <c r="J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K193" i="1"/>
  <c r="I193" i="1"/>
  <c r="J193" i="1" s="1"/>
  <c r="M192" i="1"/>
  <c r="L192" i="1"/>
  <c r="K192" i="1"/>
  <c r="I192" i="1"/>
  <c r="J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K186" i="1"/>
  <c r="I186" i="1"/>
  <c r="J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K183" i="1"/>
  <c r="I183" i="1"/>
  <c r="J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K176" i="1"/>
  <c r="I176" i="1"/>
  <c r="J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K173" i="1"/>
  <c r="I173" i="1"/>
  <c r="J173" i="1" s="1"/>
  <c r="M172" i="1"/>
  <c r="L172" i="1"/>
  <c r="K172" i="1"/>
  <c r="I172" i="1"/>
  <c r="J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K168" i="1"/>
  <c r="I168" i="1"/>
  <c r="J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K162" i="1"/>
  <c r="I162" i="1"/>
  <c r="J162" i="1" s="1"/>
  <c r="M161" i="1"/>
  <c r="L161" i="1"/>
  <c r="I161" i="1"/>
  <c r="J161" i="1" s="1"/>
  <c r="K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I158" i="1"/>
  <c r="J158" i="1" s="1"/>
  <c r="K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K154" i="1"/>
  <c r="I154" i="1"/>
  <c r="J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K150" i="1"/>
  <c r="I150" i="1"/>
  <c r="J150" i="1" s="1"/>
  <c r="M149" i="1"/>
  <c r="L149" i="1"/>
  <c r="K149" i="1"/>
  <c r="I149" i="1"/>
  <c r="J149" i="1" s="1"/>
  <c r="M148" i="1"/>
  <c r="L148" i="1"/>
  <c r="K148" i="1"/>
  <c r="I148" i="1"/>
  <c r="J148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J11" i="4" l="1"/>
  <c r="I24" i="4"/>
  <c r="J24" i="2"/>
  <c r="J98" i="2"/>
  <c r="I351" i="2"/>
  <c r="J351" i="2" s="1"/>
  <c r="K351" i="2" s="1"/>
  <c r="M350" i="2"/>
  <c r="L350" i="2"/>
  <c r="K350" i="2"/>
  <c r="I350" i="2"/>
  <c r="J350" i="2" s="1"/>
  <c r="I349" i="2"/>
  <c r="J349" i="2" s="1"/>
  <c r="K349" i="2" s="1"/>
  <c r="I348" i="2"/>
  <c r="J348" i="2" s="1"/>
  <c r="K348" i="2" s="1"/>
  <c r="I347" i="2"/>
  <c r="J347" i="2" s="1"/>
  <c r="K347" i="2" s="1"/>
  <c r="I346" i="2"/>
  <c r="J346" i="2" s="1"/>
  <c r="K346" i="2" s="1"/>
  <c r="I345" i="2"/>
  <c r="J345" i="2" s="1"/>
  <c r="K345" i="2" s="1"/>
  <c r="M344" i="2"/>
  <c r="I344" i="2"/>
  <c r="J344" i="2" s="1"/>
  <c r="K344" i="2" s="1"/>
  <c r="M343" i="2"/>
  <c r="I343" i="2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M339" i="2"/>
  <c r="I339" i="2"/>
  <c r="J339" i="2" s="1"/>
  <c r="K339" i="2" s="1"/>
  <c r="I338" i="2"/>
  <c r="J338" i="2" s="1"/>
  <c r="K338" i="2" s="1"/>
  <c r="M337" i="2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M333" i="2"/>
  <c r="I333" i="2"/>
  <c r="J333" i="2" s="1"/>
  <c r="K333" i="2" s="1"/>
  <c r="M332" i="2"/>
  <c r="I332" i="2"/>
  <c r="J332" i="2" s="1"/>
  <c r="K332" i="2" s="1"/>
  <c r="M331" i="2"/>
  <c r="I331" i="2"/>
  <c r="J331" i="2" s="1"/>
  <c r="K331" i="2" s="1"/>
  <c r="I330" i="2"/>
  <c r="J330" i="2" s="1"/>
  <c r="K330" i="2" s="1"/>
  <c r="M329" i="2"/>
  <c r="I329" i="2"/>
  <c r="J329" i="2" s="1"/>
  <c r="K329" i="2" s="1"/>
  <c r="I328" i="2"/>
  <c r="J328" i="2" s="1"/>
  <c r="K328" i="2" s="1"/>
  <c r="M327" i="2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M321" i="2"/>
  <c r="I321" i="2"/>
  <c r="J321" i="2" s="1"/>
  <c r="K321" i="2" s="1"/>
  <c r="M320" i="2"/>
  <c r="I320" i="2"/>
  <c r="J320" i="2" s="1"/>
  <c r="K320" i="2" s="1"/>
  <c r="I319" i="2"/>
  <c r="J319" i="2" s="1"/>
  <c r="K319" i="2" s="1"/>
  <c r="M318" i="2"/>
  <c r="I318" i="2"/>
  <c r="J318" i="2" s="1"/>
  <c r="K318" i="2" s="1"/>
  <c r="M317" i="2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M312" i="2"/>
  <c r="I312" i="2"/>
  <c r="J312" i="2" s="1"/>
  <c r="K312" i="2" s="1"/>
  <c r="I311" i="2"/>
  <c r="J311" i="2" s="1"/>
  <c r="K311" i="2" s="1"/>
  <c r="I310" i="2"/>
  <c r="J310" i="2" s="1"/>
  <c r="K310" i="2" s="1"/>
  <c r="M309" i="2"/>
  <c r="L309" i="2"/>
  <c r="K309" i="2"/>
  <c r="I309" i="2"/>
  <c r="J309" i="2" s="1"/>
  <c r="I308" i="2"/>
  <c r="J308" i="2" s="1"/>
  <c r="K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M302" i="2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M296" i="2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M289" i="2"/>
  <c r="I289" i="2"/>
  <c r="J289" i="2" s="1"/>
  <c r="K289" i="2" s="1"/>
  <c r="I288" i="2"/>
  <c r="J288" i="2" s="1"/>
  <c r="K288" i="2" s="1"/>
  <c r="I287" i="2"/>
  <c r="J287" i="2" s="1"/>
  <c r="K287" i="2" s="1"/>
  <c r="I286" i="2"/>
  <c r="J286" i="2" s="1"/>
  <c r="K286" i="2" s="1"/>
  <c r="I285" i="2"/>
  <c r="J285" i="2" s="1"/>
  <c r="K285" i="2" s="1"/>
  <c r="M284" i="2"/>
  <c r="L284" i="2"/>
  <c r="K284" i="2"/>
  <c r="I284" i="2"/>
  <c r="J284" i="2" s="1"/>
  <c r="I283" i="2"/>
  <c r="J283" i="2" s="1"/>
  <c r="K283" i="2" s="1"/>
  <c r="I282" i="2"/>
  <c r="J282" i="2" s="1"/>
  <c r="K282" i="2" s="1"/>
  <c r="I281" i="2"/>
  <c r="J281" i="2" s="1"/>
  <c r="K281" i="2" s="1"/>
  <c r="M280" i="2"/>
  <c r="I280" i="2"/>
  <c r="J280" i="2" s="1"/>
  <c r="K280" i="2" s="1"/>
  <c r="I279" i="2"/>
  <c r="J279" i="2" s="1"/>
  <c r="K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M270" i="2"/>
  <c r="I270" i="2"/>
  <c r="J270" i="2" s="1"/>
  <c r="K270" i="2" s="1"/>
  <c r="M269" i="2"/>
  <c r="I269" i="2"/>
  <c r="J269" i="2" s="1"/>
  <c r="K269" i="2" s="1"/>
  <c r="I268" i="2"/>
  <c r="J268" i="2" s="1"/>
  <c r="K268" i="2" s="1"/>
  <c r="M267" i="2"/>
  <c r="I267" i="2"/>
  <c r="J267" i="2" s="1"/>
  <c r="K267" i="2" s="1"/>
  <c r="M266" i="2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M262" i="2"/>
  <c r="I262" i="2"/>
  <c r="J262" i="2" s="1"/>
  <c r="K262" i="2" s="1"/>
  <c r="I261" i="2"/>
  <c r="J261" i="2" s="1"/>
  <c r="K261" i="2" s="1"/>
  <c r="I260" i="2"/>
  <c r="J260" i="2" s="1"/>
  <c r="K260" i="2" s="1"/>
  <c r="M259" i="2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M255" i="2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M39" i="2"/>
  <c r="I39" i="2"/>
  <c r="J39" i="2" s="1"/>
  <c r="K39" i="2" s="1"/>
  <c r="K11" i="4" l="1"/>
  <c r="J24" i="4"/>
  <c r="K98" i="2"/>
  <c r="I41" i="2"/>
  <c r="K24" i="2"/>
  <c r="J41" i="2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K106" i="1"/>
  <c r="I106" i="1"/>
  <c r="J106" i="1" s="1"/>
  <c r="M105" i="1"/>
  <c r="L105" i="1"/>
  <c r="K105" i="1"/>
  <c r="I105" i="1"/>
  <c r="J105" i="1" s="1"/>
  <c r="M104" i="1"/>
  <c r="L104" i="1"/>
  <c r="K104" i="1"/>
  <c r="I104" i="1"/>
  <c r="J104" i="1" s="1"/>
  <c r="M103" i="1"/>
  <c r="L103" i="1"/>
  <c r="I103" i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K98" i="1"/>
  <c r="I98" i="1"/>
  <c r="J98" i="1" s="1"/>
  <c r="M97" i="1"/>
  <c r="L97" i="1"/>
  <c r="K97" i="1"/>
  <c r="I97" i="1"/>
  <c r="J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K93" i="1"/>
  <c r="I93" i="1"/>
  <c r="J93" i="1" s="1"/>
  <c r="M92" i="1"/>
  <c r="L92" i="1"/>
  <c r="I92" i="1"/>
  <c r="J92" i="1" s="1"/>
  <c r="K92" i="1" s="1"/>
  <c r="M91" i="1"/>
  <c r="L91" i="1"/>
  <c r="K91" i="1"/>
  <c r="I91" i="1"/>
  <c r="J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K87" i="1"/>
  <c r="I87" i="1"/>
  <c r="J87" i="1" s="1"/>
  <c r="M86" i="1"/>
  <c r="L86" i="1"/>
  <c r="I86" i="1"/>
  <c r="J86" i="1" s="1"/>
  <c r="K86" i="1" s="1"/>
  <c r="M85" i="1"/>
  <c r="L85" i="1"/>
  <c r="K85" i="1"/>
  <c r="I85" i="1"/>
  <c r="J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K81" i="1"/>
  <c r="I81" i="1"/>
  <c r="J81" i="1" s="1"/>
  <c r="M80" i="1"/>
  <c r="L80" i="1"/>
  <c r="K80" i="1"/>
  <c r="I80" i="1"/>
  <c r="J80" i="1" s="1"/>
  <c r="I25" i="1"/>
  <c r="J25" i="1" s="1"/>
  <c r="I24" i="1"/>
  <c r="J24" i="1" s="1"/>
  <c r="I23" i="1"/>
  <c r="J23" i="1" s="1"/>
  <c r="I22" i="1"/>
  <c r="J22" i="1" s="1"/>
  <c r="I21" i="1"/>
  <c r="I40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I79" i="5"/>
  <c r="J79" i="5" s="1"/>
  <c r="K79" i="5" s="1"/>
  <c r="I78" i="5"/>
  <c r="J78" i="5" s="1"/>
  <c r="K78" i="5" s="1"/>
  <c r="I77" i="5"/>
  <c r="J77" i="5" s="1"/>
  <c r="K77" i="5" s="1"/>
  <c r="I76" i="5"/>
  <c r="J76" i="5" s="1"/>
  <c r="K76" i="5" s="1"/>
  <c r="M75" i="5"/>
  <c r="L75" i="5"/>
  <c r="K75" i="5"/>
  <c r="I75" i="5"/>
  <c r="J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J21" i="1" l="1"/>
  <c r="J40" i="1" s="1"/>
  <c r="J103" i="1"/>
  <c r="M42" i="5"/>
  <c r="I42" i="5"/>
  <c r="J42" i="5" s="1"/>
  <c r="K42" i="5" s="1"/>
  <c r="M41" i="5"/>
  <c r="I41" i="5"/>
  <c r="J41" i="5" s="1"/>
  <c r="K41" i="5" s="1"/>
  <c r="I40" i="5"/>
  <c r="J40" i="5" s="1"/>
  <c r="K40" i="5" s="1"/>
  <c r="M39" i="5"/>
  <c r="I39" i="5"/>
  <c r="M38" i="5"/>
  <c r="I38" i="5"/>
  <c r="J38" i="5" s="1"/>
  <c r="K38" i="5" s="1"/>
  <c r="M37" i="5"/>
  <c r="L37" i="5"/>
  <c r="K37" i="5"/>
  <c r="I37" i="5"/>
  <c r="J37" i="5" s="1"/>
  <c r="M36" i="5"/>
  <c r="L36" i="5"/>
  <c r="K36" i="5"/>
  <c r="I36" i="5"/>
  <c r="J36" i="5" s="1"/>
  <c r="M35" i="5"/>
  <c r="I35" i="5"/>
  <c r="J35" i="5" s="1"/>
  <c r="K35" i="5" s="1"/>
  <c r="I34" i="5"/>
  <c r="I33" i="5"/>
  <c r="J33" i="5" s="1"/>
  <c r="K33" i="5" s="1"/>
  <c r="M32" i="5"/>
  <c r="L32" i="5"/>
  <c r="K32" i="5"/>
  <c r="I32" i="5"/>
  <c r="J32" i="5" s="1"/>
  <c r="I101" i="4"/>
  <c r="J101" i="4" s="1"/>
  <c r="K101" i="4" s="1"/>
  <c r="I100" i="4"/>
  <c r="J100" i="4" s="1"/>
  <c r="K100" i="4" s="1"/>
  <c r="I99" i="4"/>
  <c r="J99" i="4" s="1"/>
  <c r="K99" i="4" s="1"/>
  <c r="I98" i="4"/>
  <c r="J98" i="4" s="1"/>
  <c r="K98" i="4" s="1"/>
  <c r="I97" i="4"/>
  <c r="J97" i="4" s="1"/>
  <c r="K97" i="4" s="1"/>
  <c r="I96" i="4"/>
  <c r="J96" i="4" s="1"/>
  <c r="K96" i="4" s="1"/>
  <c r="I95" i="4"/>
  <c r="J95" i="4" s="1"/>
  <c r="K95" i="4" s="1"/>
  <c r="I94" i="4"/>
  <c r="J94" i="4" s="1"/>
  <c r="K94" i="4" s="1"/>
  <c r="I93" i="4"/>
  <c r="J93" i="4" s="1"/>
  <c r="K93" i="4" s="1"/>
  <c r="I92" i="4"/>
  <c r="J92" i="4" s="1"/>
  <c r="K92" i="4" s="1"/>
  <c r="M91" i="4"/>
  <c r="I91" i="4"/>
  <c r="J91" i="4" s="1"/>
  <c r="K91" i="4" s="1"/>
  <c r="I90" i="4"/>
  <c r="J90" i="4" s="1"/>
  <c r="K90" i="4" s="1"/>
  <c r="I89" i="4"/>
  <c r="J89" i="4" s="1"/>
  <c r="K89" i="4" s="1"/>
  <c r="I88" i="4"/>
  <c r="J88" i="4" s="1"/>
  <c r="K88" i="4" s="1"/>
  <c r="I87" i="4"/>
  <c r="J87" i="4" s="1"/>
  <c r="K87" i="4" s="1"/>
  <c r="I86" i="4"/>
  <c r="J86" i="4" s="1"/>
  <c r="K86" i="4" s="1"/>
  <c r="M85" i="4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M79" i="4"/>
  <c r="I79" i="4"/>
  <c r="J79" i="4" s="1"/>
  <c r="K79" i="4" s="1"/>
  <c r="I78" i="4"/>
  <c r="J78" i="4" s="1"/>
  <c r="K78" i="4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I441" i="2"/>
  <c r="J441" i="2" s="1"/>
  <c r="K441" i="2" s="1"/>
  <c r="I440" i="2"/>
  <c r="J440" i="2" s="1"/>
  <c r="K440" i="2" s="1"/>
  <c r="I439" i="2"/>
  <c r="J439" i="2" s="1"/>
  <c r="K439" i="2" s="1"/>
  <c r="I438" i="2"/>
  <c r="J438" i="2" s="1"/>
  <c r="K438" i="2" s="1"/>
  <c r="M437" i="2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M431" i="2"/>
  <c r="I431" i="2"/>
  <c r="J431" i="2" s="1"/>
  <c r="K431" i="2" s="1"/>
  <c r="I430" i="2"/>
  <c r="J430" i="2" s="1"/>
  <c r="K430" i="2" s="1"/>
  <c r="I429" i="2"/>
  <c r="J429" i="2" s="1"/>
  <c r="K429" i="2" s="1"/>
  <c r="I428" i="2"/>
  <c r="J428" i="2" s="1"/>
  <c r="K428" i="2" s="1"/>
  <c r="M427" i="2"/>
  <c r="I427" i="2"/>
  <c r="J427" i="2" s="1"/>
  <c r="K427" i="2" s="1"/>
  <c r="I426" i="2"/>
  <c r="J426" i="2" s="1"/>
  <c r="K426" i="2" s="1"/>
  <c r="I425" i="2"/>
  <c r="J425" i="2" s="1"/>
  <c r="K425" i="2" s="1"/>
  <c r="I424" i="2"/>
  <c r="J424" i="2" s="1"/>
  <c r="K424" i="2" s="1"/>
  <c r="I423" i="2"/>
  <c r="J423" i="2" s="1"/>
  <c r="K423" i="2" s="1"/>
  <c r="I422" i="2"/>
  <c r="J422" i="2" s="1"/>
  <c r="K422" i="2" s="1"/>
  <c r="I421" i="2"/>
  <c r="J421" i="2" s="1"/>
  <c r="K421" i="2" s="1"/>
  <c r="I420" i="2"/>
  <c r="J420" i="2" s="1"/>
  <c r="K420" i="2" s="1"/>
  <c r="I419" i="2"/>
  <c r="J419" i="2" s="1"/>
  <c r="K419" i="2" s="1"/>
  <c r="I418" i="2"/>
  <c r="J418" i="2" s="1"/>
  <c r="K418" i="2" s="1"/>
  <c r="I417" i="2"/>
  <c r="J417" i="2" s="1"/>
  <c r="K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M412" i="2"/>
  <c r="I412" i="2"/>
  <c r="J412" i="2" s="1"/>
  <c r="K412" i="2" s="1"/>
  <c r="I411" i="2"/>
  <c r="J411" i="2" s="1"/>
  <c r="K411" i="2" s="1"/>
  <c r="I410" i="2"/>
  <c r="J410" i="2" s="1"/>
  <c r="K410" i="2" s="1"/>
  <c r="M409" i="2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M402" i="2"/>
  <c r="L402" i="2"/>
  <c r="K402" i="2"/>
  <c r="I402" i="2"/>
  <c r="J402" i="2" s="1"/>
  <c r="I401" i="2"/>
  <c r="J401" i="2" s="1"/>
  <c r="K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M396" i="2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I392" i="2"/>
  <c r="J392" i="2" s="1"/>
  <c r="K392" i="2" s="1"/>
  <c r="I391" i="2"/>
  <c r="J391" i="2" s="1"/>
  <c r="K391" i="2" s="1"/>
  <c r="I390" i="2"/>
  <c r="J390" i="2" s="1"/>
  <c r="K390" i="2" s="1"/>
  <c r="M389" i="2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M384" i="2"/>
  <c r="I384" i="2"/>
  <c r="J384" i="2" s="1"/>
  <c r="K384" i="2" s="1"/>
  <c r="I383" i="2"/>
  <c r="J383" i="2" s="1"/>
  <c r="K383" i="2" s="1"/>
  <c r="I382" i="2"/>
  <c r="J382" i="2" s="1"/>
  <c r="K382" i="2" s="1"/>
  <c r="I381" i="2"/>
  <c r="J381" i="2" s="1"/>
  <c r="K381" i="2" s="1"/>
  <c r="M380" i="2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I375" i="2"/>
  <c r="J375" i="2" s="1"/>
  <c r="K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M370" i="2"/>
  <c r="L370" i="2"/>
  <c r="K370" i="2"/>
  <c r="I370" i="2"/>
  <c r="J370" i="2" s="1"/>
  <c r="I369" i="2"/>
  <c r="J369" i="2" s="1"/>
  <c r="K369" i="2" s="1"/>
  <c r="I368" i="2"/>
  <c r="J368" i="2" s="1"/>
  <c r="K368" i="2" s="1"/>
  <c r="I367" i="2"/>
  <c r="J367" i="2" s="1"/>
  <c r="K367" i="2" s="1"/>
  <c r="M366" i="2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M359" i="2"/>
  <c r="I359" i="2"/>
  <c r="J359" i="2" s="1"/>
  <c r="K359" i="2" s="1"/>
  <c r="I358" i="2"/>
  <c r="J358" i="2" s="1"/>
  <c r="K358" i="2" s="1"/>
  <c r="I357" i="2"/>
  <c r="J357" i="2" s="1"/>
  <c r="K357" i="2" s="1"/>
  <c r="I356" i="2"/>
  <c r="J356" i="2" s="1"/>
  <c r="K356" i="2" s="1"/>
  <c r="M355" i="2"/>
  <c r="L355" i="2"/>
  <c r="K355" i="2"/>
  <c r="I355" i="2"/>
  <c r="J355" i="2" s="1"/>
  <c r="I354" i="2"/>
  <c r="J354" i="2" s="1"/>
  <c r="K354" i="2" s="1"/>
  <c r="I353" i="2"/>
  <c r="J353" i="2" s="1"/>
  <c r="K353" i="2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K292" i="1"/>
  <c r="I292" i="1"/>
  <c r="J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J39" i="5" l="1"/>
  <c r="I44" i="5"/>
  <c r="K103" i="1"/>
  <c r="J34" i="5"/>
  <c r="I487" i="2"/>
  <c r="J487" i="2" s="1"/>
  <c r="K487" i="2" s="1"/>
  <c r="I486" i="2"/>
  <c r="J486" i="2" s="1"/>
  <c r="K486" i="2" s="1"/>
  <c r="I485" i="2"/>
  <c r="J485" i="2" s="1"/>
  <c r="K485" i="2" s="1"/>
  <c r="M484" i="2"/>
  <c r="L484" i="2"/>
  <c r="K484" i="2"/>
  <c r="I484" i="2"/>
  <c r="J484" i="2" s="1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M470" i="2"/>
  <c r="L470" i="2"/>
  <c r="K470" i="2"/>
  <c r="I470" i="2"/>
  <c r="J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I464" i="2"/>
  <c r="J464" i="2" s="1"/>
  <c r="K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M459" i="2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352" i="2"/>
  <c r="J352" i="2" s="1"/>
  <c r="K352" i="2" s="1"/>
  <c r="M251" i="2"/>
  <c r="I251" i="2"/>
  <c r="J251" i="2" s="1"/>
  <c r="K251" i="2" s="1"/>
  <c r="I250" i="2"/>
  <c r="J250" i="2" s="1"/>
  <c r="K250" i="2" s="1"/>
  <c r="M249" i="2"/>
  <c r="I249" i="2"/>
  <c r="J249" i="2" s="1"/>
  <c r="K249" i="2" s="1"/>
  <c r="I248" i="2"/>
  <c r="J248" i="2" s="1"/>
  <c r="K248" i="2" s="1"/>
  <c r="M247" i="2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M243" i="2"/>
  <c r="I243" i="2"/>
  <c r="J243" i="2" s="1"/>
  <c r="K243" i="2" s="1"/>
  <c r="I242" i="2"/>
  <c r="J242" i="2" s="1"/>
  <c r="K242" i="2" s="1"/>
  <c r="M241" i="2"/>
  <c r="I241" i="2"/>
  <c r="J241" i="2" s="1"/>
  <c r="K241" i="2" s="1"/>
  <c r="M240" i="2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M230" i="2"/>
  <c r="I230" i="2"/>
  <c r="J230" i="2" s="1"/>
  <c r="K230" i="2" s="1"/>
  <c r="M229" i="2"/>
  <c r="I229" i="2"/>
  <c r="J229" i="2" s="1"/>
  <c r="K229" i="2" s="1"/>
  <c r="I228" i="2"/>
  <c r="J228" i="2" s="1"/>
  <c r="K228" i="2" s="1"/>
  <c r="I227" i="2"/>
  <c r="J227" i="2" s="1"/>
  <c r="K227" i="2" s="1"/>
  <c r="M226" i="2"/>
  <c r="I226" i="2"/>
  <c r="J226" i="2" s="1"/>
  <c r="K226" i="2" s="1"/>
  <c r="I225" i="2"/>
  <c r="J225" i="2" s="1"/>
  <c r="K225" i="2" s="1"/>
  <c r="M224" i="2"/>
  <c r="I224" i="2"/>
  <c r="J224" i="2" s="1"/>
  <c r="K224" i="2" s="1"/>
  <c r="I223" i="2"/>
  <c r="J223" i="2" s="1"/>
  <c r="K223" i="2" s="1"/>
  <c r="I222" i="2"/>
  <c r="J222" i="2" s="1"/>
  <c r="K222" i="2" s="1"/>
  <c r="K39" i="5" l="1"/>
  <c r="J44" i="5"/>
  <c r="K34" i="5"/>
  <c r="M31" i="5"/>
  <c r="I31" i="5"/>
  <c r="J31" i="5" s="1"/>
  <c r="K31" i="5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K481" i="1"/>
  <c r="I481" i="1"/>
  <c r="J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I105" i="4" l="1"/>
  <c r="J105" i="4" s="1"/>
  <c r="K105" i="4" s="1"/>
  <c r="I104" i="4"/>
  <c r="J104" i="4" s="1"/>
  <c r="K104" i="4" s="1"/>
  <c r="I103" i="4"/>
  <c r="J103" i="4" s="1"/>
  <c r="K103" i="4" s="1"/>
  <c r="I102" i="4"/>
  <c r="J102" i="4" s="1"/>
  <c r="K102" i="4" s="1"/>
  <c r="I61" i="5" l="1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I54" i="5"/>
  <c r="J54" i="5" s="1"/>
  <c r="K54" i="5" s="1"/>
  <c r="I53" i="5"/>
  <c r="J53" i="5" s="1"/>
  <c r="K53" i="5" s="1"/>
  <c r="I52" i="5"/>
  <c r="J52" i="5" s="1"/>
  <c r="K52" i="5" s="1"/>
  <c r="M387" i="1" l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K372" i="1"/>
  <c r="I372" i="1"/>
  <c r="J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I11" i="1" l="1"/>
  <c r="J11" i="1" s="1"/>
  <c r="I10" i="1"/>
  <c r="J10" i="1" s="1"/>
  <c r="I9" i="1"/>
  <c r="J9" i="1" s="1"/>
  <c r="I12" i="2" l="1"/>
  <c r="J12" i="2" s="1"/>
  <c r="K12" i="2" s="1"/>
  <c r="I70" i="5" l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M51" i="5"/>
  <c r="L51" i="5"/>
  <c r="I51" i="5"/>
  <c r="J51" i="5" s="1"/>
  <c r="K51" i="5" s="1"/>
  <c r="I50" i="5"/>
  <c r="J50" i="5" s="1"/>
  <c r="K50" i="5" s="1"/>
  <c r="M49" i="5"/>
  <c r="L49" i="5"/>
  <c r="I49" i="5"/>
  <c r="I88" i="5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J216" i="2" s="1"/>
  <c r="K216" i="2" s="1"/>
  <c r="I215" i="2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M205" i="2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I198" i="2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J215" i="2" l="1"/>
  <c r="I489" i="2"/>
  <c r="J70" i="5"/>
  <c r="J199" i="2"/>
  <c r="J49" i="5"/>
  <c r="J88" i="5" s="1"/>
  <c r="J198" i="2"/>
  <c r="E20" i="3"/>
  <c r="F20" i="3"/>
  <c r="G20" i="3"/>
  <c r="H20" i="3"/>
  <c r="D20" i="3"/>
  <c r="E13" i="3"/>
  <c r="F13" i="3"/>
  <c r="G13" i="3"/>
  <c r="H13" i="3"/>
  <c r="D13" i="3"/>
  <c r="M11" i="2"/>
  <c r="L11" i="2"/>
  <c r="K11" i="2"/>
  <c r="I11" i="2"/>
  <c r="J11" i="2" s="1"/>
  <c r="I10" i="2"/>
  <c r="J10" i="2" s="1"/>
  <c r="K10" i="2" s="1"/>
  <c r="K215" i="2" l="1"/>
  <c r="J489" i="2"/>
  <c r="K49" i="5"/>
  <c r="K70" i="5"/>
  <c r="K199" i="2"/>
  <c r="K198" i="2"/>
  <c r="I118" i="2"/>
  <c r="J118" i="2" s="1"/>
  <c r="K118" i="2" s="1"/>
  <c r="I117" i="2"/>
  <c r="J117" i="2" s="1"/>
  <c r="K117" i="2" s="1"/>
  <c r="I82" i="2"/>
  <c r="J82" i="2" s="1"/>
  <c r="K82" i="2" s="1"/>
  <c r="I81" i="2"/>
  <c r="J81" i="2" s="1"/>
  <c r="K81" i="2" s="1"/>
  <c r="I77" i="4" l="1"/>
  <c r="J77" i="4" s="1"/>
  <c r="K77" i="4" s="1"/>
  <c r="I76" i="4"/>
  <c r="J76" i="4" s="1"/>
  <c r="K76" i="4" s="1"/>
  <c r="K24" i="4" l="1"/>
  <c r="I30" i="5" l="1"/>
  <c r="J30" i="5" s="1"/>
  <c r="K30" i="5" s="1"/>
  <c r="I11" i="5"/>
  <c r="J11" i="5" s="1"/>
  <c r="K11" i="5" s="1"/>
  <c r="I10" i="5"/>
  <c r="J10" i="5" s="1"/>
  <c r="K10" i="5" s="1"/>
  <c r="I75" i="4"/>
  <c r="J75" i="4" s="1"/>
  <c r="K75" i="4" s="1"/>
  <c r="I9" i="4" l="1"/>
  <c r="J9" i="4" s="1"/>
  <c r="K9" i="4" s="1"/>
  <c r="I68" i="4" l="1"/>
  <c r="I67" i="4"/>
  <c r="J67" i="4" s="1"/>
  <c r="K67" i="4" s="1"/>
  <c r="I66" i="4"/>
  <c r="J66" i="4" s="1"/>
  <c r="K66" i="4" s="1"/>
  <c r="I65" i="4"/>
  <c r="J65" i="4" s="1"/>
  <c r="K65" i="4" s="1"/>
  <c r="I64" i="4"/>
  <c r="I45" i="4"/>
  <c r="J45" i="4" s="1"/>
  <c r="K45" i="4" s="1"/>
  <c r="I32" i="4"/>
  <c r="I31" i="4"/>
  <c r="J31" i="4" s="1"/>
  <c r="K31" i="4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J32" i="4" l="1"/>
  <c r="J64" i="4"/>
  <c r="J68" i="4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I11" i="3"/>
  <c r="J11" i="3" s="1"/>
  <c r="K11" i="3" s="1"/>
  <c r="K32" i="4" l="1"/>
  <c r="J15" i="3"/>
  <c r="J20" i="3" s="1"/>
  <c r="I20" i="3"/>
  <c r="K64" i="4"/>
  <c r="J16" i="3"/>
  <c r="K68" i="4"/>
  <c r="I48" i="5"/>
  <c r="J48" i="5" s="1"/>
  <c r="K48" i="5" s="1"/>
  <c r="I47" i="5"/>
  <c r="J47" i="5" s="1"/>
  <c r="K47" i="5" s="1"/>
  <c r="I46" i="5"/>
  <c r="J46" i="5" s="1"/>
  <c r="K46" i="5" s="1"/>
  <c r="I73" i="4"/>
  <c r="J73" i="4" s="1"/>
  <c r="K73" i="4" s="1"/>
  <c r="I72" i="4"/>
  <c r="I71" i="4"/>
  <c r="I70" i="4"/>
  <c r="J70" i="4" s="1"/>
  <c r="K70" i="4" s="1"/>
  <c r="I69" i="4"/>
  <c r="J69" i="4" s="1"/>
  <c r="K69" i="4" s="1"/>
  <c r="I30" i="4"/>
  <c r="I29" i="4"/>
  <c r="J29" i="4" s="1"/>
  <c r="K29" i="4" s="1"/>
  <c r="I28" i="4"/>
  <c r="J28" i="4" s="1"/>
  <c r="K28" i="4" s="1"/>
  <c r="I27" i="4"/>
  <c r="J27" i="4" s="1"/>
  <c r="K27" i="4" s="1"/>
  <c r="M333" i="1"/>
  <c r="L333" i="1"/>
  <c r="I333" i="1"/>
  <c r="J333" i="1" s="1"/>
  <c r="K333" i="1" s="1"/>
  <c r="J72" i="4" l="1"/>
  <c r="I109" i="4"/>
  <c r="J71" i="4"/>
  <c r="J30" i="4"/>
  <c r="I9" i="2"/>
  <c r="J9" i="2" s="1"/>
  <c r="K9" i="2" s="1"/>
  <c r="K72" i="4" l="1"/>
  <c r="J109" i="4"/>
  <c r="K71" i="4"/>
  <c r="K30" i="4"/>
  <c r="I80" i="2" l="1"/>
  <c r="J80" i="2" s="1"/>
  <c r="K80" i="2" s="1"/>
  <c r="I79" i="2"/>
  <c r="J79" i="2" s="1"/>
  <c r="K79" i="2" s="1"/>
  <c r="I78" i="2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42" i="1"/>
  <c r="J42" i="1" s="1"/>
  <c r="K42" i="1" s="1"/>
  <c r="L42" i="1"/>
  <c r="M42" i="1"/>
  <c r="I43" i="1"/>
  <c r="J43" i="1" s="1"/>
  <c r="K43" i="1" s="1"/>
  <c r="L43" i="1"/>
  <c r="M43" i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J78" i="2" l="1"/>
  <c r="K78" i="2" l="1"/>
  <c r="M10" i="1" l="1"/>
  <c r="L10" i="1"/>
  <c r="K10" i="1"/>
  <c r="M9" i="1"/>
  <c r="L9" i="1"/>
  <c r="K9" i="1"/>
  <c r="L40" i="1" l="1"/>
  <c r="M40" i="1"/>
  <c r="I74" i="4"/>
  <c r="I26" i="4"/>
  <c r="J26" i="4" s="1"/>
  <c r="K26" i="4" s="1"/>
  <c r="J74" i="4" l="1"/>
  <c r="I9" i="5"/>
  <c r="J9" i="5" s="1"/>
  <c r="K9" i="5" s="1"/>
  <c r="I8" i="5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248" i="1"/>
  <c r="L248" i="1"/>
  <c r="I248" i="1"/>
  <c r="J248" i="1" s="1"/>
  <c r="K248" i="1" s="1"/>
  <c r="M247" i="1"/>
  <c r="L247" i="1"/>
  <c r="I247" i="1"/>
  <c r="J247" i="1" s="1"/>
  <c r="K247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M136" i="1"/>
  <c r="L136" i="1"/>
  <c r="I136" i="1"/>
  <c r="M135" i="1"/>
  <c r="L135" i="1"/>
  <c r="I135" i="1"/>
  <c r="M134" i="1"/>
  <c r="L134" i="1"/>
  <c r="I134" i="1"/>
  <c r="M133" i="1"/>
  <c r="L133" i="1"/>
  <c r="I133" i="1"/>
  <c r="J133" i="1" s="1"/>
  <c r="K133" i="1" s="1"/>
  <c r="M132" i="1"/>
  <c r="L132" i="1"/>
  <c r="I132" i="1"/>
  <c r="M131" i="1"/>
  <c r="L131" i="1"/>
  <c r="I131" i="1"/>
  <c r="M130" i="1"/>
  <c r="L130" i="1"/>
  <c r="I130" i="1"/>
  <c r="M129" i="1"/>
  <c r="L129" i="1"/>
  <c r="I129" i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M116" i="1"/>
  <c r="L116" i="1"/>
  <c r="I116" i="1"/>
  <c r="J116" i="1" s="1"/>
  <c r="K116" i="1" s="1"/>
  <c r="M115" i="1"/>
  <c r="L115" i="1"/>
  <c r="I115" i="1"/>
  <c r="M114" i="1"/>
  <c r="L114" i="1"/>
  <c r="I114" i="1"/>
  <c r="J114" i="1" s="1"/>
  <c r="K114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I60" i="1"/>
  <c r="J60" i="1" s="1"/>
  <c r="K60" i="1" s="1"/>
  <c r="M59" i="1"/>
  <c r="L59" i="1"/>
  <c r="I59" i="1"/>
  <c r="J59" i="1" s="1"/>
  <c r="K59" i="1" s="1"/>
  <c r="J329" i="1" l="1"/>
  <c r="I517" i="1"/>
  <c r="J326" i="1"/>
  <c r="J137" i="1"/>
  <c r="J136" i="1"/>
  <c r="J135" i="1"/>
  <c r="J134" i="1"/>
  <c r="K74" i="4"/>
  <c r="K109" i="4"/>
  <c r="J132" i="1"/>
  <c r="J131" i="1"/>
  <c r="J120" i="1"/>
  <c r="J129" i="1"/>
  <c r="J130" i="1"/>
  <c r="J125" i="1"/>
  <c r="J117" i="1"/>
  <c r="J115" i="1"/>
  <c r="K329" i="1" l="1"/>
  <c r="J517" i="1"/>
  <c r="K326" i="1"/>
  <c r="K137" i="1"/>
  <c r="K136" i="1"/>
  <c r="K135" i="1"/>
  <c r="K134" i="1"/>
  <c r="K132" i="1"/>
  <c r="K131" i="1"/>
  <c r="K120" i="1"/>
  <c r="K129" i="1"/>
  <c r="K130" i="1"/>
  <c r="K40" i="1"/>
  <c r="K125" i="1"/>
  <c r="K117" i="1"/>
  <c r="K115" i="1"/>
  <c r="I43" i="2" l="1"/>
  <c r="J43" i="2" s="1"/>
  <c r="K43" i="2" s="1"/>
  <c r="K489" i="2" l="1"/>
  <c r="K517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143" i="2" l="1"/>
  <c r="L133" i="2"/>
  <c r="L181" i="2"/>
  <c r="L162" i="2"/>
  <c r="L159" i="2"/>
  <c r="L156" i="2"/>
  <c r="L126" i="2"/>
  <c r="L182" i="2"/>
  <c r="L184" i="2"/>
  <c r="L177" i="2"/>
  <c r="L174" i="2"/>
  <c r="L152" i="2"/>
  <c r="L136" i="2"/>
  <c r="L15" i="2"/>
  <c r="L122" i="2"/>
  <c r="L149" i="2"/>
  <c r="L132" i="2"/>
  <c r="L119" i="2"/>
  <c r="L180" i="2"/>
  <c r="L170" i="2"/>
  <c r="L167" i="2"/>
  <c r="L155" i="2"/>
  <c r="L157" i="2"/>
  <c r="L176" i="2"/>
  <c r="L173" i="2"/>
  <c r="L164" i="2"/>
  <c r="L135" i="2"/>
  <c r="L151" i="2"/>
  <c r="L145" i="2"/>
  <c r="L131" i="2"/>
  <c r="L147" i="2"/>
  <c r="L141" i="2"/>
  <c r="L138" i="2"/>
  <c r="L20" i="2"/>
  <c r="L172" i="2"/>
  <c r="L127" i="2"/>
  <c r="L124" i="2"/>
  <c r="L121" i="2"/>
  <c r="L175" i="2"/>
  <c r="L163" i="2"/>
  <c r="L160" i="2"/>
  <c r="L144" i="2"/>
  <c r="L134" i="2"/>
  <c r="L130" i="2"/>
  <c r="L185" i="2"/>
  <c r="L178" i="2"/>
  <c r="L171" i="2"/>
  <c r="L153" i="2"/>
  <c r="L137" i="2"/>
  <c r="L35" i="2"/>
  <c r="L24" i="2"/>
  <c r="L37" i="2"/>
  <c r="L32" i="2"/>
  <c r="L27" i="2"/>
  <c r="L23" i="2"/>
  <c r="L22" i="2"/>
  <c r="L343" i="2"/>
  <c r="L255" i="2"/>
  <c r="L321" i="2"/>
  <c r="L262" i="2"/>
  <c r="L332" i="2"/>
  <c r="L339" i="2"/>
  <c r="L427" i="2"/>
  <c r="L437" i="2"/>
  <c r="L380" i="2"/>
  <c r="L396" i="2"/>
  <c r="L431" i="2"/>
  <c r="L39" i="4"/>
  <c r="L54" i="4"/>
  <c r="L57" i="4"/>
  <c r="L13" i="4"/>
  <c r="L62" i="4"/>
  <c r="L42" i="4"/>
  <c r="L35" i="4"/>
  <c r="L46" i="4"/>
  <c r="L33" i="4"/>
  <c r="L12" i="4"/>
  <c r="L61" i="4"/>
  <c r="L37" i="4"/>
  <c r="L60" i="4"/>
  <c r="L40" i="4"/>
  <c r="L59" i="4"/>
  <c r="L43" i="4"/>
  <c r="L11" i="4"/>
  <c r="L58" i="4"/>
  <c r="L79" i="4"/>
  <c r="L107" i="4"/>
  <c r="L106" i="4"/>
  <c r="L91" i="4"/>
  <c r="L85" i="4"/>
  <c r="L106" i="2"/>
  <c r="L90" i="2"/>
  <c r="L83" i="2"/>
  <c r="L91" i="2"/>
  <c r="L109" i="2"/>
  <c r="L100" i="2"/>
  <c r="L86" i="2"/>
  <c r="L112" i="2"/>
  <c r="L93" i="2"/>
  <c r="L98" i="2"/>
  <c r="L96" i="2"/>
  <c r="L89" i="2"/>
  <c r="L111" i="2"/>
  <c r="L92" i="2"/>
  <c r="L85" i="2"/>
  <c r="L101" i="2"/>
  <c r="L114" i="2"/>
  <c r="L95" i="2"/>
  <c r="L88" i="2"/>
  <c r="L113" i="2"/>
  <c r="L94" i="2"/>
  <c r="L87" i="2"/>
  <c r="L327" i="2"/>
  <c r="L320" i="2"/>
  <c r="L337" i="2"/>
  <c r="L289" i="2"/>
  <c r="L333" i="2"/>
  <c r="L266" i="2"/>
  <c r="L259" i="2"/>
  <c r="L331" i="2"/>
  <c r="L312" i="2"/>
  <c r="L296" i="2"/>
  <c r="L280" i="2"/>
  <c r="L270" i="2"/>
  <c r="L318" i="2"/>
  <c r="L269" i="2"/>
  <c r="L329" i="2"/>
  <c r="L302" i="2"/>
  <c r="L317" i="2"/>
  <c r="L344" i="2"/>
  <c r="L267" i="2"/>
  <c r="L389" i="2"/>
  <c r="L359" i="2"/>
  <c r="L412" i="2"/>
  <c r="L409" i="2"/>
  <c r="L366" i="2"/>
  <c r="L384" i="2"/>
  <c r="L251" i="2"/>
  <c r="L229" i="2"/>
  <c r="L459" i="2"/>
  <c r="L226" i="2"/>
  <c r="L243" i="2"/>
  <c r="L249" i="2"/>
  <c r="L241" i="2"/>
  <c r="L230" i="2"/>
  <c r="L240" i="2"/>
  <c r="L247" i="2"/>
  <c r="L224" i="2"/>
  <c r="L205" i="2"/>
  <c r="L19" i="4"/>
  <c r="L18" i="4"/>
  <c r="L17" i="4"/>
  <c r="L10" i="4"/>
  <c r="L26" i="5"/>
  <c r="L15" i="5"/>
  <c r="L22" i="5"/>
  <c r="L16" i="5"/>
  <c r="L35" i="5"/>
  <c r="L38" i="5"/>
  <c r="L42" i="5"/>
  <c r="L41" i="5"/>
  <c r="L39" i="5"/>
  <c r="L31" i="5"/>
  <c r="L29" i="2"/>
  <c r="L28" i="2"/>
  <c r="L38" i="2"/>
  <c r="L34" i="2"/>
  <c r="L21" i="2"/>
  <c r="L33" i="2"/>
  <c r="L30" i="2"/>
  <c r="L36" i="2"/>
  <c r="L26" i="2"/>
  <c r="L39" i="2"/>
  <c r="L80" i="5"/>
  <c r="L73" i="5"/>
  <c r="L83" i="5"/>
  <c r="L76" i="5"/>
  <c r="L72" i="5"/>
  <c r="L79" i="5"/>
  <c r="L82" i="5"/>
  <c r="L84" i="5"/>
  <c r="L78" i="5"/>
  <c r="L71" i="5"/>
  <c r="L81" i="5"/>
  <c r="L74" i="5"/>
  <c r="L77" i="5"/>
  <c r="M83" i="5"/>
  <c r="M76" i="5"/>
  <c r="M72" i="5"/>
  <c r="M74" i="5"/>
  <c r="M79" i="5"/>
  <c r="M82" i="5"/>
  <c r="M80" i="5"/>
  <c r="M84" i="5"/>
  <c r="M78" i="5"/>
  <c r="M71" i="5"/>
  <c r="M73" i="5"/>
  <c r="M81" i="5"/>
  <c r="M77" i="5"/>
  <c r="L80" i="4"/>
  <c r="L96" i="4"/>
  <c r="L101" i="4"/>
  <c r="L83" i="4"/>
  <c r="M80" i="4"/>
  <c r="M96" i="4"/>
  <c r="M101" i="4"/>
  <c r="M83" i="4"/>
  <c r="L303" i="2"/>
  <c r="L286" i="2"/>
  <c r="L273" i="2"/>
  <c r="L336" i="2"/>
  <c r="L346" i="2"/>
  <c r="L322" i="2"/>
  <c r="L319" i="2"/>
  <c r="L316" i="2"/>
  <c r="L313" i="2"/>
  <c r="L310" i="2"/>
  <c r="L279" i="2"/>
  <c r="L276" i="2"/>
  <c r="L256" i="2"/>
  <c r="L253" i="2"/>
  <c r="L283" i="2"/>
  <c r="L335" i="2"/>
  <c r="L325" i="2"/>
  <c r="L306" i="2"/>
  <c r="L292" i="2"/>
  <c r="L282" i="2"/>
  <c r="L252" i="2"/>
  <c r="L349" i="2"/>
  <c r="L342" i="2"/>
  <c r="L299" i="2"/>
  <c r="L285" i="2"/>
  <c r="L272" i="2"/>
  <c r="L260" i="2"/>
  <c r="L300" i="2"/>
  <c r="L345" i="2"/>
  <c r="L338" i="2"/>
  <c r="L328" i="2"/>
  <c r="L295" i="2"/>
  <c r="L278" i="2"/>
  <c r="L265" i="2"/>
  <c r="L326" i="2"/>
  <c r="L334" i="2"/>
  <c r="L324" i="2"/>
  <c r="L315" i="2"/>
  <c r="L288" i="2"/>
  <c r="L281" i="2"/>
  <c r="L275" i="2"/>
  <c r="L268" i="2"/>
  <c r="L261" i="2"/>
  <c r="L348" i="2"/>
  <c r="L341" i="2"/>
  <c r="L305" i="2"/>
  <c r="L298" i="2"/>
  <c r="L291" i="2"/>
  <c r="L271" i="2"/>
  <c r="L258" i="2"/>
  <c r="L264" i="2"/>
  <c r="L351" i="2"/>
  <c r="L330" i="2"/>
  <c r="L308" i="2"/>
  <c r="L301" i="2"/>
  <c r="L294" i="2"/>
  <c r="L274" i="2"/>
  <c r="L307" i="2"/>
  <c r="L347" i="2"/>
  <c r="L340" i="2"/>
  <c r="L323" i="2"/>
  <c r="L314" i="2"/>
  <c r="L311" i="2"/>
  <c r="L304" i="2"/>
  <c r="L297" i="2"/>
  <c r="L290" i="2"/>
  <c r="L287" i="2"/>
  <c r="L277" i="2"/>
  <c r="L257" i="2"/>
  <c r="L254" i="2"/>
  <c r="L263" i="2"/>
  <c r="L293" i="2"/>
  <c r="L432" i="2"/>
  <c r="L362" i="2"/>
  <c r="L420" i="2"/>
  <c r="L450" i="2"/>
  <c r="L443" i="2"/>
  <c r="L367" i="2"/>
  <c r="L439" i="2"/>
  <c r="L417" i="2"/>
  <c r="L433" i="2"/>
  <c r="L444" i="2"/>
  <c r="L369" i="2"/>
  <c r="L418" i="2"/>
  <c r="L421" i="2"/>
  <c r="L429" i="2"/>
  <c r="L480" i="2"/>
  <c r="L466" i="2"/>
  <c r="L455" i="2"/>
  <c r="L57" i="5"/>
  <c r="M57" i="5"/>
  <c r="L34" i="5"/>
  <c r="L40" i="5"/>
  <c r="L33" i="5"/>
  <c r="M34" i="5"/>
  <c r="M40" i="5"/>
  <c r="M33" i="5"/>
  <c r="L82" i="4"/>
  <c r="L100" i="4"/>
  <c r="L93" i="4"/>
  <c r="L92" i="4"/>
  <c r="L88" i="4"/>
  <c r="L84" i="4"/>
  <c r="L81" i="4"/>
  <c r="L89" i="4"/>
  <c r="L99" i="4"/>
  <c r="L78" i="4"/>
  <c r="L90" i="4"/>
  <c r="L87" i="4"/>
  <c r="L86" i="4"/>
  <c r="L97" i="4"/>
  <c r="L98" i="4"/>
  <c r="L95" i="4"/>
  <c r="L94" i="4"/>
  <c r="M100" i="4"/>
  <c r="M93" i="4"/>
  <c r="M82" i="4"/>
  <c r="M88" i="4"/>
  <c r="M84" i="4"/>
  <c r="M81" i="4"/>
  <c r="M92" i="4"/>
  <c r="M99" i="4"/>
  <c r="M78" i="4"/>
  <c r="M90" i="4"/>
  <c r="M87" i="4"/>
  <c r="M86" i="4"/>
  <c r="M98" i="4"/>
  <c r="M95" i="4"/>
  <c r="M94" i="4"/>
  <c r="M97" i="4"/>
  <c r="M89" i="4"/>
  <c r="L448" i="2"/>
  <c r="L426" i="2"/>
  <c r="L413" i="2"/>
  <c r="L406" i="2"/>
  <c r="L399" i="2"/>
  <c r="L392" i="2"/>
  <c r="L385" i="2"/>
  <c r="L371" i="2"/>
  <c r="L435" i="2"/>
  <c r="L381" i="2"/>
  <c r="L378" i="2"/>
  <c r="L361" i="2"/>
  <c r="L354" i="2"/>
  <c r="L428" i="2"/>
  <c r="L451" i="2"/>
  <c r="L441" i="2"/>
  <c r="L438" i="2"/>
  <c r="L416" i="2"/>
  <c r="L388" i="2"/>
  <c r="L374" i="2"/>
  <c r="L364" i="2"/>
  <c r="L357" i="2"/>
  <c r="L377" i="2"/>
  <c r="L358" i="2"/>
  <c r="L447" i="2"/>
  <c r="L425" i="2"/>
  <c r="L422" i="2"/>
  <c r="L419" i="2"/>
  <c r="L405" i="2"/>
  <c r="L395" i="2"/>
  <c r="L398" i="2"/>
  <c r="L391" i="2"/>
  <c r="L360" i="2"/>
  <c r="L353" i="2"/>
  <c r="L403" i="2"/>
  <c r="L387" i="2"/>
  <c r="L363" i="2"/>
  <c r="L356" i="2"/>
  <c r="L382" i="2"/>
  <c r="L368" i="2"/>
  <c r="L440" i="2"/>
  <c r="L434" i="2"/>
  <c r="L424" i="2"/>
  <c r="L415" i="2"/>
  <c r="L408" i="2"/>
  <c r="L404" i="2"/>
  <c r="L401" i="2"/>
  <c r="L394" i="2"/>
  <c r="L373" i="2"/>
  <c r="L442" i="2"/>
  <c r="L452" i="2"/>
  <c r="L423" i="2"/>
  <c r="L446" i="2"/>
  <c r="L411" i="2"/>
  <c r="L390" i="2"/>
  <c r="L383" i="2"/>
  <c r="L376" i="2"/>
  <c r="L397" i="2"/>
  <c r="L436" i="2"/>
  <c r="L375" i="2"/>
  <c r="L410" i="2"/>
  <c r="L365" i="2"/>
  <c r="L449" i="2"/>
  <c r="L430" i="2"/>
  <c r="L414" i="2"/>
  <c r="L407" i="2"/>
  <c r="L400" i="2"/>
  <c r="L393" i="2"/>
  <c r="L386" i="2"/>
  <c r="L379" i="2"/>
  <c r="L372" i="2"/>
  <c r="L445" i="2"/>
  <c r="L462" i="2"/>
  <c r="L467" i="2"/>
  <c r="L469" i="2"/>
  <c r="L486" i="2"/>
  <c r="L479" i="2"/>
  <c r="L472" i="2"/>
  <c r="L246" i="2"/>
  <c r="L236" i="2"/>
  <c r="L223" i="2"/>
  <c r="L222" i="2"/>
  <c r="L456" i="2"/>
  <c r="L482" i="2"/>
  <c r="L352" i="2"/>
  <c r="L250" i="2"/>
  <c r="L475" i="2"/>
  <c r="L239" i="2"/>
  <c r="L232" i="2"/>
  <c r="L225" i="2"/>
  <c r="L485" i="2"/>
  <c r="L478" i="2"/>
  <c r="L465" i="2"/>
  <c r="L458" i="2"/>
  <c r="L242" i="2"/>
  <c r="L235" i="2"/>
  <c r="L481" i="2"/>
  <c r="L468" i="2"/>
  <c r="L461" i="2"/>
  <c r="L245" i="2"/>
  <c r="L471" i="2"/>
  <c r="L248" i="2"/>
  <c r="L238" i="2"/>
  <c r="L474" i="2"/>
  <c r="L464" i="2"/>
  <c r="L454" i="2"/>
  <c r="L231" i="2"/>
  <c r="L228" i="2"/>
  <c r="L476" i="2"/>
  <c r="L477" i="2"/>
  <c r="L460" i="2"/>
  <c r="L457" i="2"/>
  <c r="L244" i="2"/>
  <c r="L234" i="2"/>
  <c r="L233" i="2"/>
  <c r="L487" i="2"/>
  <c r="L483" i="2"/>
  <c r="L473" i="2"/>
  <c r="L463" i="2"/>
  <c r="L237" i="2"/>
  <c r="L227" i="2"/>
  <c r="L453" i="2"/>
  <c r="L55" i="5"/>
  <c r="M55" i="5"/>
  <c r="L221" i="2"/>
  <c r="L204" i="2"/>
  <c r="L203" i="2"/>
  <c r="L216" i="2"/>
  <c r="L12" i="2"/>
  <c r="L104" i="4"/>
  <c r="L105" i="4"/>
  <c r="L103" i="4"/>
  <c r="L102" i="4"/>
  <c r="L65" i="4"/>
  <c r="L67" i="4"/>
  <c r="M104" i="4"/>
  <c r="M105" i="4"/>
  <c r="M103" i="4"/>
  <c r="M102" i="4"/>
  <c r="M67" i="4"/>
  <c r="M65" i="4"/>
  <c r="L61" i="5"/>
  <c r="L59" i="5"/>
  <c r="L69" i="5"/>
  <c r="M61" i="5"/>
  <c r="M59" i="5"/>
  <c r="M69" i="5"/>
  <c r="L58" i="5"/>
  <c r="L52" i="5"/>
  <c r="L60" i="5"/>
  <c r="L53" i="5"/>
  <c r="L56" i="5"/>
  <c r="L62" i="5"/>
  <c r="L64" i="5"/>
  <c r="L50" i="5"/>
  <c r="L63" i="5"/>
  <c r="L46" i="5"/>
  <c r="L48" i="5"/>
  <c r="L47" i="5"/>
  <c r="M58" i="5"/>
  <c r="M52" i="5"/>
  <c r="M60" i="5"/>
  <c r="M53" i="5"/>
  <c r="M56" i="5"/>
  <c r="M64" i="5"/>
  <c r="M50" i="5"/>
  <c r="M62" i="5"/>
  <c r="M63" i="5"/>
  <c r="M46" i="5"/>
  <c r="M48" i="5"/>
  <c r="M47" i="5"/>
  <c r="L215" i="2"/>
  <c r="L199" i="2"/>
  <c r="L208" i="2"/>
  <c r="L220" i="2"/>
  <c r="L212" i="2"/>
  <c r="L202" i="2"/>
  <c r="L210" i="2"/>
  <c r="L65" i="5"/>
  <c r="M65" i="5"/>
  <c r="L32" i="4"/>
  <c r="M32" i="4"/>
  <c r="L196" i="2"/>
  <c r="L198" i="2"/>
  <c r="L66" i="5"/>
  <c r="L68" i="5"/>
  <c r="L70" i="5"/>
  <c r="L67" i="5"/>
  <c r="M66" i="5"/>
  <c r="M68" i="5"/>
  <c r="M70" i="5"/>
  <c r="M67" i="5"/>
  <c r="L211" i="2"/>
  <c r="L201" i="2"/>
  <c r="L195" i="2"/>
  <c r="L214" i="2"/>
  <c r="L188" i="2"/>
  <c r="L217" i="2"/>
  <c r="L207" i="2"/>
  <c r="L191" i="2"/>
  <c r="L200" i="2"/>
  <c r="L194" i="2"/>
  <c r="L213" i="2"/>
  <c r="L197" i="2"/>
  <c r="L187" i="2"/>
  <c r="L206" i="2"/>
  <c r="L190" i="2"/>
  <c r="L218" i="2"/>
  <c r="L193" i="2"/>
  <c r="L219" i="2"/>
  <c r="L209" i="2"/>
  <c r="L186" i="2"/>
  <c r="L189" i="2"/>
  <c r="L192" i="2"/>
  <c r="L10" i="2"/>
  <c r="L66" i="4"/>
  <c r="M66" i="4"/>
  <c r="L64" i="4"/>
  <c r="M64" i="4"/>
  <c r="L81" i="2"/>
  <c r="L117" i="2"/>
  <c r="L118" i="2"/>
  <c r="L82" i="2"/>
  <c r="L77" i="4"/>
  <c r="L76" i="4"/>
  <c r="M77" i="4"/>
  <c r="M76" i="4"/>
  <c r="L30" i="5"/>
  <c r="L10" i="5"/>
  <c r="L11" i="5"/>
  <c r="M30" i="5"/>
  <c r="M10" i="5"/>
  <c r="M11" i="5"/>
  <c r="L75" i="4"/>
  <c r="M75" i="4"/>
  <c r="L9" i="4"/>
  <c r="M9" i="4"/>
  <c r="L109" i="4"/>
  <c r="M109" i="4"/>
  <c r="L68" i="4"/>
  <c r="L45" i="4"/>
  <c r="L31" i="4"/>
  <c r="M31" i="4"/>
  <c r="M68" i="4"/>
  <c r="M45" i="4"/>
  <c r="L73" i="4"/>
  <c r="L69" i="4"/>
  <c r="L72" i="4"/>
  <c r="L71" i="4"/>
  <c r="L70" i="4"/>
  <c r="L29" i="4"/>
  <c r="L74" i="4"/>
  <c r="M72" i="4"/>
  <c r="M69" i="4"/>
  <c r="M71" i="4"/>
  <c r="M73" i="4"/>
  <c r="M70" i="4"/>
  <c r="M29" i="4"/>
  <c r="M74" i="4"/>
  <c r="L28" i="4"/>
  <c r="L30" i="4"/>
  <c r="L27" i="4"/>
  <c r="M28" i="4"/>
  <c r="M30" i="4"/>
  <c r="M27" i="4"/>
  <c r="L11" i="3"/>
  <c r="L18" i="3"/>
  <c r="L17" i="3"/>
  <c r="M11" i="3"/>
  <c r="M18" i="3"/>
  <c r="M17" i="3"/>
  <c r="L9" i="2"/>
  <c r="L75" i="2"/>
  <c r="L79" i="2"/>
  <c r="L74" i="2"/>
  <c r="L78" i="2"/>
  <c r="L80" i="2"/>
  <c r="L77" i="2"/>
  <c r="L76" i="2"/>
  <c r="L26" i="4"/>
  <c r="M26" i="4"/>
  <c r="L9" i="5"/>
  <c r="M9" i="5"/>
  <c r="L73" i="2"/>
  <c r="L69" i="2"/>
  <c r="L60" i="2"/>
  <c r="L49" i="2"/>
  <c r="L45" i="2"/>
  <c r="L63" i="2"/>
  <c r="L56" i="2"/>
  <c r="L51" i="2"/>
  <c r="L72" i="2"/>
  <c r="L68" i="2"/>
  <c r="L53" i="2"/>
  <c r="L48" i="2"/>
  <c r="L70" i="2"/>
  <c r="L65" i="2"/>
  <c r="L59" i="2"/>
  <c r="L55" i="2"/>
  <c r="L50" i="2"/>
  <c r="L44" i="2"/>
  <c r="L62" i="2"/>
  <c r="L66" i="2"/>
  <c r="L71" i="2"/>
  <c r="L67" i="2"/>
  <c r="L47" i="2"/>
  <c r="L46" i="2"/>
  <c r="L64" i="2"/>
  <c r="L58" i="2"/>
  <c r="L54" i="2"/>
  <c r="L61" i="2"/>
  <c r="L52" i="2"/>
  <c r="L57" i="2"/>
  <c r="L489" i="2"/>
  <c r="L24" i="4"/>
  <c r="M24" i="4"/>
  <c r="L43" i="2"/>
  <c r="L10" i="3"/>
  <c r="M10" i="3"/>
  <c r="L8" i="5"/>
  <c r="L44" i="5"/>
  <c r="L88" i="5"/>
  <c r="M8" i="5"/>
  <c r="M88" i="5"/>
  <c r="M44" i="5"/>
  <c r="L8" i="4"/>
  <c r="M8" i="4"/>
  <c r="L41" i="2"/>
  <c r="L8" i="2"/>
  <c r="K41" i="2" l="1"/>
  <c r="L517" i="1"/>
  <c r="M517" i="1" l="1"/>
  <c r="I10" i="3"/>
  <c r="J10" i="3" s="1"/>
  <c r="K10" i="3" l="1"/>
  <c r="K8" i="3"/>
  <c r="M346" i="2" l="1"/>
  <c r="M322" i="2"/>
  <c r="M319" i="2"/>
  <c r="M316" i="2"/>
  <c r="M313" i="2"/>
  <c r="M310" i="2"/>
  <c r="M279" i="2"/>
  <c r="M276" i="2"/>
  <c r="M256" i="2"/>
  <c r="M253" i="2"/>
  <c r="M303" i="2"/>
  <c r="M335" i="2"/>
  <c r="M325" i="2"/>
  <c r="M306" i="2"/>
  <c r="M292" i="2"/>
  <c r="M282" i="2"/>
  <c r="M349" i="2"/>
  <c r="M342" i="2"/>
  <c r="M299" i="2"/>
  <c r="M285" i="2"/>
  <c r="M272" i="2"/>
  <c r="M283" i="2"/>
  <c r="M345" i="2"/>
  <c r="M338" i="2"/>
  <c r="M328" i="2"/>
  <c r="M295" i="2"/>
  <c r="M278" i="2"/>
  <c r="M265" i="2"/>
  <c r="M252" i="2"/>
  <c r="M261" i="2"/>
  <c r="M326" i="2"/>
  <c r="M334" i="2"/>
  <c r="M324" i="2"/>
  <c r="M315" i="2"/>
  <c r="M288" i="2"/>
  <c r="M281" i="2"/>
  <c r="M275" i="2"/>
  <c r="M268" i="2"/>
  <c r="M286" i="2"/>
  <c r="M348" i="2"/>
  <c r="M341" i="2"/>
  <c r="M305" i="2"/>
  <c r="M298" i="2"/>
  <c r="M291" i="2"/>
  <c r="M271" i="2"/>
  <c r="M258" i="2"/>
  <c r="M273" i="2"/>
  <c r="M264" i="2"/>
  <c r="M300" i="2"/>
  <c r="M351" i="2"/>
  <c r="M330" i="2"/>
  <c r="M308" i="2"/>
  <c r="M301" i="2"/>
  <c r="M294" i="2"/>
  <c r="M274" i="2"/>
  <c r="M336" i="2"/>
  <c r="M347" i="2"/>
  <c r="M340" i="2"/>
  <c r="M323" i="2"/>
  <c r="M314" i="2"/>
  <c r="M311" i="2"/>
  <c r="M304" i="2"/>
  <c r="M297" i="2"/>
  <c r="M290" i="2"/>
  <c r="M287" i="2"/>
  <c r="M277" i="2"/>
  <c r="M257" i="2"/>
  <c r="M254" i="2"/>
  <c r="M307" i="2"/>
  <c r="M263" i="2"/>
  <c r="M260" i="2"/>
  <c r="M293" i="2"/>
  <c r="M432" i="2"/>
  <c r="M362" i="2"/>
  <c r="M420" i="2"/>
  <c r="M444" i="2"/>
  <c r="M450" i="2"/>
  <c r="M443" i="2"/>
  <c r="M367" i="2"/>
  <c r="M418" i="2"/>
  <c r="M369" i="2"/>
  <c r="M421" i="2"/>
  <c r="M439" i="2"/>
  <c r="M433" i="2"/>
  <c r="M429" i="2"/>
  <c r="M417" i="2"/>
  <c r="M480" i="2"/>
  <c r="M455" i="2"/>
  <c r="M466" i="2"/>
  <c r="M435" i="2"/>
  <c r="M381" i="2"/>
  <c r="M378" i="2"/>
  <c r="M361" i="2"/>
  <c r="M354" i="2"/>
  <c r="M363" i="2"/>
  <c r="M451" i="2"/>
  <c r="M441" i="2"/>
  <c r="M438" i="2"/>
  <c r="M416" i="2"/>
  <c r="M388" i="2"/>
  <c r="M374" i="2"/>
  <c r="M364" i="2"/>
  <c r="M357" i="2"/>
  <c r="M356" i="2"/>
  <c r="M448" i="2"/>
  <c r="M371" i="2"/>
  <c r="M447" i="2"/>
  <c r="M425" i="2"/>
  <c r="M422" i="2"/>
  <c r="M419" i="2"/>
  <c r="M405" i="2"/>
  <c r="M395" i="2"/>
  <c r="M387" i="2"/>
  <c r="M385" i="2"/>
  <c r="M428" i="2"/>
  <c r="M398" i="2"/>
  <c r="M391" i="2"/>
  <c r="M377" i="2"/>
  <c r="M360" i="2"/>
  <c r="M353" i="2"/>
  <c r="M440" i="2"/>
  <c r="M434" i="2"/>
  <c r="M424" i="2"/>
  <c r="M415" i="2"/>
  <c r="M408" i="2"/>
  <c r="M404" i="2"/>
  <c r="M401" i="2"/>
  <c r="M394" i="2"/>
  <c r="M373" i="2"/>
  <c r="M358" i="2"/>
  <c r="M406" i="2"/>
  <c r="M446" i="2"/>
  <c r="M411" i="2"/>
  <c r="M390" i="2"/>
  <c r="M383" i="2"/>
  <c r="M376" i="2"/>
  <c r="M399" i="2"/>
  <c r="M397" i="2"/>
  <c r="M423" i="2"/>
  <c r="M365" i="2"/>
  <c r="M449" i="2"/>
  <c r="M430" i="2"/>
  <c r="M414" i="2"/>
  <c r="M407" i="2"/>
  <c r="M400" i="2"/>
  <c r="M393" i="2"/>
  <c r="M386" i="2"/>
  <c r="M379" i="2"/>
  <c r="M372" i="2"/>
  <c r="M410" i="2"/>
  <c r="M426" i="2"/>
  <c r="M392" i="2"/>
  <c r="M445" i="2"/>
  <c r="M442" i="2"/>
  <c r="M436" i="2"/>
  <c r="M403" i="2"/>
  <c r="M382" i="2"/>
  <c r="M375" i="2"/>
  <c r="M452" i="2"/>
  <c r="M368" i="2"/>
  <c r="M413" i="2"/>
  <c r="M462" i="2"/>
  <c r="M467" i="2"/>
  <c r="M469" i="2"/>
  <c r="M482" i="2"/>
  <c r="M352" i="2"/>
  <c r="M486" i="2"/>
  <c r="M475" i="2"/>
  <c r="M239" i="2"/>
  <c r="M232" i="2"/>
  <c r="M479" i="2"/>
  <c r="M223" i="2"/>
  <c r="M485" i="2"/>
  <c r="M478" i="2"/>
  <c r="M465" i="2"/>
  <c r="M458" i="2"/>
  <c r="M242" i="2"/>
  <c r="M235" i="2"/>
  <c r="M481" i="2"/>
  <c r="M468" i="2"/>
  <c r="M461" i="2"/>
  <c r="M245" i="2"/>
  <c r="M225" i="2"/>
  <c r="M222" i="2"/>
  <c r="M471" i="2"/>
  <c r="M248" i="2"/>
  <c r="M238" i="2"/>
  <c r="M474" i="2"/>
  <c r="M464" i="2"/>
  <c r="M454" i="2"/>
  <c r="M231" i="2"/>
  <c r="M228" i="2"/>
  <c r="M477" i="2"/>
  <c r="M460" i="2"/>
  <c r="M457" i="2"/>
  <c r="M244" i="2"/>
  <c r="M234" i="2"/>
  <c r="M487" i="2"/>
  <c r="M472" i="2"/>
  <c r="M246" i="2"/>
  <c r="M473" i="2"/>
  <c r="M463" i="2"/>
  <c r="M237" i="2"/>
  <c r="M227" i="2"/>
  <c r="M456" i="2"/>
  <c r="M233" i="2"/>
  <c r="M236" i="2"/>
  <c r="M483" i="2"/>
  <c r="M453" i="2"/>
  <c r="M250" i="2"/>
  <c r="M476" i="2"/>
  <c r="M221" i="2"/>
  <c r="M204" i="2"/>
  <c r="M203" i="2"/>
  <c r="M216" i="2"/>
  <c r="M12" i="2"/>
  <c r="M208" i="2"/>
  <c r="M220" i="2"/>
  <c r="M215" i="2"/>
  <c r="M199" i="2"/>
  <c r="M212" i="2"/>
  <c r="M202" i="2"/>
  <c r="M210" i="2"/>
  <c r="M198" i="2"/>
  <c r="M196" i="2"/>
  <c r="M214" i="2"/>
  <c r="M188" i="2"/>
  <c r="M217" i="2"/>
  <c r="M207" i="2"/>
  <c r="M191" i="2"/>
  <c r="M211" i="2"/>
  <c r="M200" i="2"/>
  <c r="M194" i="2"/>
  <c r="M213" i="2"/>
  <c r="M197" i="2"/>
  <c r="M187" i="2"/>
  <c r="M206" i="2"/>
  <c r="M190" i="2"/>
  <c r="M193" i="2"/>
  <c r="M219" i="2"/>
  <c r="M209" i="2"/>
  <c r="M186" i="2"/>
  <c r="M201" i="2"/>
  <c r="M189" i="2"/>
  <c r="M192" i="2"/>
  <c r="M218" i="2"/>
  <c r="M195" i="2"/>
  <c r="M10" i="2"/>
  <c r="M81" i="2"/>
  <c r="M118" i="2"/>
  <c r="M117" i="2"/>
  <c r="M82" i="2"/>
  <c r="M9" i="2"/>
  <c r="M75" i="2"/>
  <c r="M79" i="2"/>
  <c r="M74" i="2"/>
  <c r="M78" i="2"/>
  <c r="M77" i="2"/>
  <c r="M76" i="2"/>
  <c r="M80" i="2"/>
  <c r="M73" i="2"/>
  <c r="M69" i="2"/>
  <c r="M60" i="2"/>
  <c r="M49" i="2"/>
  <c r="M45" i="2"/>
  <c r="M66" i="2"/>
  <c r="M52" i="2"/>
  <c r="M63" i="2"/>
  <c r="M56" i="2"/>
  <c r="M51" i="2"/>
  <c r="M72" i="2"/>
  <c r="M68" i="2"/>
  <c r="M53" i="2"/>
  <c r="M48" i="2"/>
  <c r="M65" i="2"/>
  <c r="M59" i="2"/>
  <c r="M55" i="2"/>
  <c r="M50" i="2"/>
  <c r="M44" i="2"/>
  <c r="M70" i="2"/>
  <c r="M46" i="2"/>
  <c r="M62" i="2"/>
  <c r="M71" i="2"/>
  <c r="M67" i="2"/>
  <c r="M47" i="2"/>
  <c r="M64" i="2"/>
  <c r="M58" i="2"/>
  <c r="M54" i="2"/>
  <c r="M61" i="2"/>
  <c r="M57" i="2"/>
  <c r="M489" i="2"/>
  <c r="M43" i="2"/>
  <c r="M41" i="2"/>
  <c r="M8" i="2"/>
  <c r="K9" i="3" l="1"/>
  <c r="I8" i="3"/>
  <c r="I9" i="3" l="1"/>
  <c r="I13" i="3" s="1"/>
  <c r="K88" i="5" l="1"/>
  <c r="J8" i="5"/>
  <c r="K8" i="5" s="1"/>
  <c r="J9" i="3"/>
  <c r="J13" i="3" s="1"/>
  <c r="J8" i="3"/>
  <c r="L20" i="3" l="1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<sst xmlns="http://schemas.openxmlformats.org/spreadsheetml/2006/main" count="2509" uniqueCount="570">
  <si>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</si>
  <si>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</si>
  <si>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</si>
  <si>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</si>
  <si>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</si>
  <si>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</si>
  <si>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</si>
  <si>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</si>
  <si>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</si>
  <si>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</si>
  <si>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</si>
  <si>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</si>
  <si>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</si>
  <si>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</si>
  <si>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</si>
  <si>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</si>
  <si>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</si>
  <si>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</si>
  <si>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</si>
  <si>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</si>
  <si>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</si>
  <si>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</si>
  <si>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</si>
  <si>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</si>
  <si>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</si>
  <si>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</si>
  <si>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</si>
  <si>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</si>
  <si>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</si>
  <si>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</si>
  <si>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</si>
  <si>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</si>
  <si>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</si>
  <si>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</si>
  <si>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</si>
  <si>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</si>
  <si>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</si>
  <si>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</si>
  <si>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</si>
  <si>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</si>
  <si>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</si>
  <si>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</si>
  <si>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</si>
  <si>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</si>
  <si>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</si>
  <si>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>NA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</si>
  <si>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</si>
  <si>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</si>
  <si>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</si>
  <si>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</si>
  <si>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</si>
  <si>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</si>
  <si>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</si>
  <si>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</si>
  <si>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</si>
  <si>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</si>
  <si>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</si>
  <si>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</si>
  <si>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</si>
  <si>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</si>
  <si>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</si>
  <si>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</si>
  <si>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</si>
  <si>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</si>
  <si>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</si>
  <si>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</si>
  <si>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</si>
  <si>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</si>
  <si>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</si>
  <si>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</si>
  <si>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</si>
  <si>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</si>
  <si>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</si>
  <si>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</si>
  <si>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</si>
  <si>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</si>
  <si>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</si>
  <si>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</si>
  <si>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</si>
  <si>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</si>
  <si>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</si>
  <si>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</si>
  <si>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</si>
  <si>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</si>
  <si>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</si>
  <si>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</si>
  <si>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</si>
  <si>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</si>
  <si>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</si>
  <si>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</si>
  <si>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</si>
  <si>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</si>
  <si>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</si>
  <si>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</si>
  <si>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>453000</t>
  </si>
  <si>
    <t>SALE/COMP - FIXED ASSETS LOSS</t>
  </si>
  <si>
    <t>459950</t>
  </si>
  <si>
    <t>OTHER SOURCE</t>
  </si>
  <si>
    <t>459951</t>
  </si>
  <si>
    <t>SCHOOL RESTITUTION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</si>
  <si>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</si>
  <si>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</si>
  <si>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</si>
  <si>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</si>
  <si>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</si>
  <si>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</si>
  <si>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</si>
  <si>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</si>
  <si>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</si>
  <si>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</si>
  <si>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</si>
  <si>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</si>
  <si>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</si>
  <si>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</si>
  <si>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</si>
  <si>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</si>
  <si>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</si>
  <si>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</si>
  <si>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</si>
  <si>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</si>
  <si>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</si>
  <si>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</si>
  <si>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</si>
  <si>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</si>
  <si>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 xml:space="preserve">   FEDERAL SOURCES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</si>
  <si>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</si>
  <si>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</si>
  <si>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</si>
  <si>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</si>
  <si>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</si>
  <si>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</si>
  <si>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</si>
  <si>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</si>
  <si>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</si>
  <si>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</si>
  <si>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 xml:space="preserve">   FEDERAL SOURCES Total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</si>
  <si>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</si>
  <si>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</si>
  <si>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</si>
  <si>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</si>
  <si>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</si>
  <si>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</si>
  <si>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</si>
  <si>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</si>
  <si>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</si>
  <si>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SPECIAL ITEMS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</si>
  <si>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</si>
  <si>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</si>
  <si>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</si>
  <si>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</si>
  <si>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</si>
  <si>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</si>
  <si>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</si>
  <si>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</si>
  <si>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</si>
  <si>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</si>
  <si>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</si>
  <si>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</si>
  <si>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</si>
  <si>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</si>
  <si>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</si>
  <si>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</si>
  <si>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</si>
  <si>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</si>
  <si>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</si>
  <si>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</si>
  <si>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</si>
  <si>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</si>
  <si>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</si>
  <si>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</si>
  <si>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</si>
  <si>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</si>
  <si>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</si>
  <si>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</si>
  <si>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</si>
  <si>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</si>
  <si>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</si>
  <si>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</si>
  <si>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</si>
  <si>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</si>
  <si>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</si>
  <si>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</si>
  <si>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</si>
  <si>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</si>
  <si>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</si>
  <si>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</si>
  <si>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</si>
  <si>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</si>
  <si>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</si>
  <si>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</si>
  <si>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</si>
  <si>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</si>
  <si>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</si>
  <si>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</si>
  <si>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</si>
  <si>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</si>
  <si>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</si>
  <si>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</si>
  <si>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</si>
  <si>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</si>
  <si>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</si>
  <si>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</si>
  <si>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</si>
  <si>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</si>
  <si>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</si>
  <si>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</si>
  <si>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</si>
  <si>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</si>
  <si>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</si>
  <si>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</si>
  <si>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</si>
  <si>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</si>
  <si>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</si>
  <si>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</si>
  <si>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</si>
  <si>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</si>
  <si>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</si>
  <si>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</si>
  <si>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</si>
  <si>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</si>
  <si>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</si>
  <si>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</si>
  <si>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</si>
  <si>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</si>
  <si>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</si>
  <si>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</si>
  <si>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</si>
  <si>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</si>
  <si>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</si>
  <si>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</si>
  <si>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</si>
  <si>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</si>
  <si>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</si>
  <si>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</si>
  <si>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</si>
  <si>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</si>
  <si>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</si>
  <si>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</si>
  <si>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</si>
  <si>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</si>
  <si>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</si>
  <si>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</si>
  <si>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</si>
  <si>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</si>
  <si>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</si>
  <si>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</si>
  <si>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</si>
  <si>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</si>
  <si>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</si>
  <si>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</si>
  <si>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</si>
  <si>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</si>
  <si>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</si>
  <si>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</si>
  <si>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</si>
  <si>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</si>
  <si>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</si>
  <si>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</si>
  <si>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</si>
  <si>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</si>
  <si>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</si>
  <si>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</si>
  <si>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</si>
  <si>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</si>
  <si>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</si>
  <si>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</si>
  <si>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</si>
  <si>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</si>
  <si>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</si>
  <si>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</si>
  <si>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</si>
  <si>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</si>
  <si>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</si>
  <si>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</si>
  <si>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</si>
  <si>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</si>
  <si>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</si>
  <si>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</si>
  <si>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</si>
  <si>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</si>
  <si>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</si>
  <si>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</si>
  <si>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</si>
  <si>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</si>
  <si>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</si>
  <si>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</si>
  <si>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</si>
  <si>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</si>
  <si>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</si>
  <si>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</si>
  <si>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</si>
  <si>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</si>
  <si>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</si>
  <si>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</si>
  <si>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</si>
  <si>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</si>
  <si>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</si>
  <si>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</si>
  <si>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</si>
  <si>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</si>
  <si>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</si>
  <si>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</si>
  <si>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</si>
  <si>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</si>
  <si>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</si>
  <si>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</si>
  <si>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</si>
  <si>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</si>
  <si>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</si>
  <si>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</si>
  <si>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</si>
  <si>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</si>
  <si>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</si>
  <si>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</si>
  <si>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</si>
  <si>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</si>
  <si>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</si>
  <si>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</si>
  <si>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</si>
  <si>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</si>
  <si>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</si>
  <si>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</si>
  <si>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</si>
  <si>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</si>
  <si>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</si>
  <si>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</si>
  <si>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</si>
  <si>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</si>
  <si>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</si>
  <si>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</si>
  <si>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</si>
  <si>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</si>
  <si>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</si>
  <si>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</si>
  <si>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</si>
  <si>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</si>
  <si>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</si>
  <si>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</si>
  <si>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</si>
  <si>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</si>
  <si>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</si>
  <si>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</si>
  <si>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</si>
  <si>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</si>
  <si>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</si>
  <si>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</si>
  <si>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</si>
  <si>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</si>
  <si>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</si>
  <si>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</si>
  <si>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</si>
  <si>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</si>
  <si>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</si>
  <si>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</si>
  <si>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</si>
  <si>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</si>
  <si>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</si>
  <si>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</si>
  <si>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</si>
  <si>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</si>
  <si>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</si>
  <si>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</si>
  <si>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</si>
  <si>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</si>
  <si>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</si>
  <si>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</si>
  <si>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</si>
  <si>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</si>
  <si>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</si>
  <si>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</si>
  <si>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</si>
  <si>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</si>
  <si>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</si>
  <si>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</si>
  <si>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</si>
  <si>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</si>
  <si>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</si>
  <si>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</si>
  <si>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</si>
  <si>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</si>
  <si>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</si>
  <si>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</si>
  <si>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</si>
  <si>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</si>
  <si>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</si>
  <si>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</si>
  <si>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</si>
  <si>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</si>
  <si>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</si>
  <si>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</si>
  <si>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</si>
  <si>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</si>
  <si>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</si>
  <si>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</si>
  <si>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</si>
  <si>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</si>
  <si>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</si>
  <si>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</si>
  <si>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</si>
  <si>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</si>
  <si>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</si>
  <si>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</si>
  <si>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</si>
  <si>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</si>
  <si>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</si>
  <si>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</si>
  <si>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</si>
  <si>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</si>
  <si>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</si>
  <si>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</si>
  <si>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</si>
  <si>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</si>
  <si>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</si>
  <si>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</si>
  <si>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</si>
  <si>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</si>
  <si>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</si>
  <si>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</si>
  <si>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</si>
  <si>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</si>
  <si>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</si>
  <si>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</si>
  <si>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</si>
  <si>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</si>
  <si>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</si>
  <si>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</si>
  <si>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</si>
  <si>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</si>
  <si>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</si>
  <si>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</si>
  <si>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</si>
  <si>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</si>
  <si>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</si>
  <si>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</si>
  <si>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</si>
  <si>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</si>
  <si>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</si>
  <si>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</si>
  <si>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</si>
  <si>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</si>
  <si>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</si>
  <si>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</si>
  <si>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</si>
  <si>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</si>
  <si>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</si>
  <si>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</si>
  <si>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</si>
  <si>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</si>
  <si>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</si>
  <si>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</si>
  <si>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</si>
  <si>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</si>
  <si>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</si>
  <si>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</si>
  <si>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</si>
  <si>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</si>
  <si>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</si>
  <si>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</si>
  <si>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</si>
  <si>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</si>
  <si>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</si>
  <si>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</si>
  <si>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</si>
  <si>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</si>
  <si>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</si>
  <si>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</si>
  <si>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</si>
  <si>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</si>
  <si>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</si>
  <si>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</si>
  <si>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</si>
  <si>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</si>
  <si>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</si>
  <si>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</si>
  <si>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</si>
  <si>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</si>
  <si>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</si>
  <si>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</si>
  <si>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</si>
  <si>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</si>
  <si>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</si>
  <si>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</si>
  <si>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</si>
  <si>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</si>
  <si>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</si>
  <si>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</si>
  <si>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</si>
  <si>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</si>
  <si>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</si>
  <si>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</si>
  <si>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</si>
  <si>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</si>
  <si>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</si>
  <si>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</si>
  <si>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</si>
  <si>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</si>
  <si>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</si>
  <si>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</si>
  <si>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</si>
  <si>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</si>
  <si>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</si>
  <si>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</si>
  <si>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</si>
  <si>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</si>
  <si>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</si>
  <si>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</si>
  <si>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</si>
  <si>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</si>
  <si>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</si>
  <si>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</si>
  <si>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</si>
  <si>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</si>
  <si>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</si>
  <si>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</si>
  <si>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</si>
  <si>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</si>
  <si>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</si>
  <si>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</si>
  <si>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</si>
  <si>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</si>
  <si>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</si>
  <si>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</si>
  <si>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</si>
  <si>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</si>
  <si>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</si>
  <si>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</si>
  <si>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</si>
  <si>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</si>
  <si>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</si>
  <si>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</si>
  <si>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</si>
  <si>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</si>
  <si>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</si>
  <si>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</si>
  <si>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</si>
  <si>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</si>
  <si>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</si>
  <si>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</si>
  <si>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</si>
  <si>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</si>
  <si>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</si>
  <si>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</si>
  <si>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</si>
  <si>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</si>
  <si>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</si>
  <si>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</si>
  <si>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</si>
  <si>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</si>
  <si>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</si>
  <si>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</si>
  <si>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</si>
  <si>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</si>
  <si>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</si>
  <si>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</si>
  <si>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</si>
  <si>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</si>
  <si>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</si>
  <si>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</si>
  <si>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</si>
  <si>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</si>
  <si>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</si>
  <si>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</si>
  <si>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</si>
  <si>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</si>
  <si>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</si>
  <si>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</si>
  <si>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</si>
  <si>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</si>
  <si>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</si>
  <si>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OTHER COST-BOARD LEGAL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</si>
</sst>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5" borderId="0" xfId="0" applyFont="1" applyFill="1" applyBorder="1"/>
    <xf numFmtId="38" fontId="2" fillId="5" borderId="0" xfId="0" applyNumberFormat="1" applyFont="1" applyFill="1" applyBorder="1"/>
    <xf numFmtId="10" fontId="2" fillId="5" borderId="0" xfId="1" applyNumberFormat="1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29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4">
        <v>45351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8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46</v>
      </c>
      <c r="B8" s="66" t="s">
        <v>47</v>
      </c>
      <c r="C8" s="51" t="s">
        <v>48</v>
      </c>
      <c r="D8" s="56">
        <v>868000000</v>
      </c>
      <c r="E8" s="56">
        <v>868000000</v>
      </c>
      <c r="F8" s="56">
        <v>2239358.5</v>
      </c>
      <c r="G8" s="56">
        <v>820219070.73000002</v>
      </c>
      <c r="H8" s="56">
        <v>0</v>
      </c>
      <c r="I8" s="56">
        <f t="shared" ref="I8" si="0">SUM(G8:H8)</f>
        <v>820219070.73000002</v>
      </c>
      <c r="J8" s="56">
        <f t="shared" ref="J8" si="1">E8-I8</f>
        <v>47780929.269999981</v>
      </c>
      <c r="K8" s="57">
        <f t="shared" ref="K8:K10" si="2">IF(E8=0,"NA",J8/E8)</f>
        <v>5.5047153536866338E-2</v>
      </c>
      <c r="L8" s="57">
        <f t="shared" ref="L8:L10" si="3">IF(E8=0,"NA",(  ( F8 - (E8/$L$6)) / (E8/$L$6)))</f>
        <v>-0.99742009389400921</v>
      </c>
      <c r="M8" s="57">
        <f t="shared" ref="M8:M10" si="4">IF(E8=0,"NA",(  ( G8 - ($M$6*(E8/12))) / ($M$6*(E8/12))))</f>
        <v>0.41742926969470057</v>
      </c>
      <c r="R8" s="53"/>
      <c r="S8" s="53"/>
      <c r="T8" s="53"/>
      <c r="U8" s="53"/>
      <c r="V8" s="53"/>
    </row>
    <row r="9" spans="1:25" s="51" customFormat="1" x14ac:dyDescent="0.2">
      <c r="B9" s="66" t="s">
        <v>49</v>
      </c>
      <c r="C9" s="51" t="s">
        <v>50</v>
      </c>
      <c r="D9" s="56">
        <v>15000000</v>
      </c>
      <c r="E9" s="56">
        <v>15000000</v>
      </c>
      <c r="F9" s="56">
        <v>0</v>
      </c>
      <c r="G9" s="56">
        <v>2742802.06</v>
      </c>
      <c r="H9" s="56">
        <v>0</v>
      </c>
      <c r="I9" s="56">
        <f t="shared" ref="I9:I11" si="5">SUM(G9:H9)</f>
        <v>2742802.06</v>
      </c>
      <c r="J9" s="56">
        <f t="shared" ref="J9:J11" si="6">E9-I9</f>
        <v>12257197.939999999</v>
      </c>
      <c r="K9" s="57">
        <f t="shared" si="2"/>
        <v>0.81714652933333332</v>
      </c>
      <c r="L9" s="57">
        <f t="shared" si="3"/>
        <v>-1</v>
      </c>
      <c r="M9" s="57">
        <f t="shared" si="4"/>
        <v>-0.72571979399999997</v>
      </c>
      <c r="R9" s="53"/>
      <c r="S9" s="53"/>
      <c r="T9" s="53"/>
      <c r="U9" s="53"/>
      <c r="V9" s="53"/>
    </row>
    <row r="10" spans="1:25" s="51" customFormat="1" x14ac:dyDescent="0.2">
      <c r="B10" s="66" t="s">
        <v>51</v>
      </c>
      <c r="C10" s="51" t="s">
        <v>52</v>
      </c>
      <c r="D10" s="56">
        <v>3800000</v>
      </c>
      <c r="E10" s="56">
        <v>3800000</v>
      </c>
      <c r="F10" s="56">
        <v>0</v>
      </c>
      <c r="G10" s="56">
        <v>1735526.93</v>
      </c>
      <c r="H10" s="56">
        <v>0</v>
      </c>
      <c r="I10" s="56">
        <f t="shared" si="5"/>
        <v>1735526.93</v>
      </c>
      <c r="J10" s="56">
        <f t="shared" si="6"/>
        <v>2064473.07</v>
      </c>
      <c r="K10" s="57">
        <f t="shared" si="2"/>
        <v>0.54328238684210528</v>
      </c>
      <c r="L10" s="57">
        <f t="shared" si="3"/>
        <v>-1</v>
      </c>
      <c r="M10" s="57">
        <f t="shared" si="4"/>
        <v>-0.31492358026315798</v>
      </c>
      <c r="R10" s="53"/>
      <c r="S10" s="53"/>
      <c r="T10" s="53"/>
      <c r="U10" s="53"/>
      <c r="V10" s="53"/>
    </row>
    <row r="11" spans="1:25" s="51" customFormat="1" x14ac:dyDescent="0.2">
      <c r="B11" s="66" t="s">
        <v>53</v>
      </c>
      <c r="C11" s="51" t="s">
        <v>54</v>
      </c>
      <c r="D11" s="56">
        <v>29000000</v>
      </c>
      <c r="E11" s="56">
        <v>29000000</v>
      </c>
      <c r="F11" s="56">
        <v>3342093.54</v>
      </c>
      <c r="G11" s="56">
        <v>21926042.829999998</v>
      </c>
      <c r="H11" s="56">
        <v>0</v>
      </c>
      <c r="I11" s="56">
        <f t="shared" si="5"/>
        <v>21926042.829999998</v>
      </c>
      <c r="J11" s="56">
        <f t="shared" si="6"/>
        <v>7073957.1700000018</v>
      </c>
      <c r="K11" s="57" t="s">
        <v>45</v>
      </c>
      <c r="L11" s="57" t="s">
        <v>45</v>
      </c>
      <c r="M11" s="57" t="s">
        <v>45</v>
      </c>
      <c r="R11" s="53"/>
      <c r="S11" s="53"/>
      <c r="T11" s="53"/>
      <c r="U11" s="53"/>
      <c r="V11" s="53"/>
    </row>
    <row r="12" spans="1:25" s="51" customFormat="1" x14ac:dyDescent="0.2">
      <c r="B12" s="66" t="s">
        <v>55</v>
      </c>
      <c r="C12" s="51" t="s">
        <v>56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ref="I12:I13" si="7">SUM(G12:H12)</f>
        <v>0</v>
      </c>
      <c r="J12" s="56">
        <f t="shared" ref="J12:J26" si="8">E12-I12</f>
        <v>24651.21</v>
      </c>
      <c r="K12" s="57" t="s">
        <v>45</v>
      </c>
      <c r="L12" s="57" t="s">
        <v>45</v>
      </c>
      <c r="M12" s="57" t="s">
        <v>45</v>
      </c>
      <c r="R12" s="53"/>
      <c r="S12" s="53"/>
      <c r="T12" s="53"/>
      <c r="U12" s="53"/>
      <c r="V12" s="53"/>
    </row>
    <row r="13" spans="1:25" s="51" customFormat="1" x14ac:dyDescent="0.2">
      <c r="B13" s="66" t="s">
        <v>57</v>
      </c>
      <c r="C13" s="51" t="s">
        <v>58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7"/>
        <v>0</v>
      </c>
      <c r="J13" s="56">
        <f t="shared" si="8"/>
        <v>30000</v>
      </c>
      <c r="K13" s="57" t="s">
        <v>45</v>
      </c>
      <c r="L13" s="57" t="s">
        <v>45</v>
      </c>
      <c r="M13" s="57" t="s">
        <v>45</v>
      </c>
      <c r="R13" s="53"/>
      <c r="S13" s="53"/>
      <c r="T13" s="53"/>
      <c r="U13" s="53"/>
      <c r="V13" s="53"/>
    </row>
    <row r="14" spans="1:25" s="51" customFormat="1" x14ac:dyDescent="0.2">
      <c r="B14" s="66" t="s">
        <v>59</v>
      </c>
      <c r="C14" s="51" t="s">
        <v>60</v>
      </c>
      <c r="D14" s="56">
        <v>775000</v>
      </c>
      <c r="E14" s="56">
        <v>775000</v>
      </c>
      <c r="F14" s="56">
        <v>53153.55</v>
      </c>
      <c r="G14" s="56">
        <v>555372.19999999995</v>
      </c>
      <c r="H14" s="56">
        <v>0</v>
      </c>
      <c r="I14" s="56">
        <f t="shared" ref="I14:I25" si="9">SUM(G14:H14)</f>
        <v>555372.19999999995</v>
      </c>
      <c r="J14" s="56">
        <f t="shared" si="8"/>
        <v>219627.80000000005</v>
      </c>
      <c r="K14" s="57" t="s">
        <v>45</v>
      </c>
      <c r="L14" s="57" t="s">
        <v>45</v>
      </c>
      <c r="M14" s="57" t="s">
        <v>45</v>
      </c>
      <c r="R14" s="53"/>
      <c r="S14" s="53"/>
      <c r="T14" s="53"/>
      <c r="U14" s="53"/>
      <c r="V14" s="53"/>
    </row>
    <row r="15" spans="1:25" s="51" customFormat="1" x14ac:dyDescent="0.2">
      <c r="B15" s="66" t="s">
        <v>61</v>
      </c>
      <c r="C15" s="51" t="s">
        <v>62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9"/>
        <v>0</v>
      </c>
      <c r="J15" s="56">
        <f t="shared" si="8"/>
        <v>0</v>
      </c>
      <c r="K15" s="57" t="s">
        <v>45</v>
      </c>
      <c r="L15" s="57" t="s">
        <v>45</v>
      </c>
      <c r="M15" s="57" t="s">
        <v>45</v>
      </c>
      <c r="R15" s="53"/>
      <c r="S15" s="53"/>
      <c r="T15" s="53"/>
      <c r="U15" s="53"/>
      <c r="V15" s="53"/>
    </row>
    <row r="16" spans="1:25" s="51" customFormat="1" x14ac:dyDescent="0.2">
      <c r="B16" s="66" t="s">
        <v>63</v>
      </c>
      <c r="C16" s="51" t="s">
        <v>64</v>
      </c>
      <c r="D16" s="56">
        <v>1000</v>
      </c>
      <c r="E16" s="56">
        <v>1000</v>
      </c>
      <c r="F16" s="56">
        <v>0</v>
      </c>
      <c r="G16" s="56">
        <v>0</v>
      </c>
      <c r="H16" s="56">
        <v>0</v>
      </c>
      <c r="I16" s="56">
        <f t="shared" si="9"/>
        <v>0</v>
      </c>
      <c r="J16" s="56">
        <f t="shared" si="8"/>
        <v>1000</v>
      </c>
      <c r="K16" s="57" t="s">
        <v>45</v>
      </c>
      <c r="L16" s="57" t="s">
        <v>45</v>
      </c>
      <c r="M16" s="57" t="s">
        <v>45</v>
      </c>
      <c r="R16" s="53"/>
      <c r="S16" s="53"/>
      <c r="T16" s="53"/>
      <c r="U16" s="53"/>
      <c r="V16" s="53"/>
    </row>
    <row r="17" spans="1:22" s="51" customFormat="1" x14ac:dyDescent="0.2">
      <c r="B17" s="66" t="s">
        <v>65</v>
      </c>
      <c r="C17" s="51" t="s">
        <v>66</v>
      </c>
      <c r="D17" s="56">
        <v>0</v>
      </c>
      <c r="E17" s="56">
        <v>0</v>
      </c>
      <c r="F17" s="56">
        <v>0</v>
      </c>
      <c r="G17" s="56">
        <v>2345.54</v>
      </c>
      <c r="H17" s="56">
        <v>0</v>
      </c>
      <c r="I17" s="56">
        <f t="shared" si="9"/>
        <v>2345.54</v>
      </c>
      <c r="J17" s="56">
        <f t="shared" si="8"/>
        <v>-2345.54</v>
      </c>
      <c r="K17" s="57" t="s">
        <v>45</v>
      </c>
      <c r="L17" s="57" t="s">
        <v>45</v>
      </c>
      <c r="M17" s="57" t="s">
        <v>45</v>
      </c>
      <c r="R17" s="53"/>
      <c r="S17" s="53"/>
      <c r="T17" s="53"/>
      <c r="U17" s="53"/>
      <c r="V17" s="53"/>
    </row>
    <row r="18" spans="1:22" s="51" customFormat="1" x14ac:dyDescent="0.2">
      <c r="B18" s="66" t="s">
        <v>67</v>
      </c>
      <c r="C18" s="51" t="s">
        <v>68</v>
      </c>
      <c r="D18" s="56">
        <v>1959365</v>
      </c>
      <c r="E18" s="56">
        <v>1959365</v>
      </c>
      <c r="F18" s="56">
        <v>0</v>
      </c>
      <c r="G18" s="56">
        <v>4223728.3600000003</v>
      </c>
      <c r="H18" s="56">
        <v>0</v>
      </c>
      <c r="I18" s="56">
        <f t="shared" si="9"/>
        <v>4223728.3600000003</v>
      </c>
      <c r="J18" s="56">
        <f t="shared" si="8"/>
        <v>-2264363.3600000003</v>
      </c>
      <c r="K18" s="57" t="s">
        <v>45</v>
      </c>
      <c r="L18" s="57" t="s">
        <v>45</v>
      </c>
      <c r="M18" s="57" t="s">
        <v>45</v>
      </c>
      <c r="R18" s="53"/>
      <c r="S18" s="53"/>
      <c r="T18" s="53"/>
      <c r="U18" s="53"/>
      <c r="V18" s="53"/>
    </row>
    <row r="19" spans="1:22" s="51" customFormat="1" x14ac:dyDescent="0.2">
      <c r="B19" s="66" t="s">
        <v>69</v>
      </c>
      <c r="C19" s="51" t="s">
        <v>70</v>
      </c>
      <c r="D19" s="56">
        <v>1795000</v>
      </c>
      <c r="E19" s="56">
        <v>1795000</v>
      </c>
      <c r="F19" s="56">
        <v>78111.72</v>
      </c>
      <c r="G19" s="56">
        <v>1891297.7999999998</v>
      </c>
      <c r="H19" s="56">
        <v>0</v>
      </c>
      <c r="I19" s="56">
        <f t="shared" si="9"/>
        <v>1891297.7999999998</v>
      </c>
      <c r="J19" s="56">
        <f t="shared" si="8"/>
        <v>-96297.799999999814</v>
      </c>
      <c r="K19" s="57" t="s">
        <v>45</v>
      </c>
      <c r="L19" s="57" t="s">
        <v>45</v>
      </c>
      <c r="M19" s="57" t="s">
        <v>45</v>
      </c>
      <c r="R19" s="53"/>
      <c r="S19" s="53"/>
      <c r="T19" s="53"/>
      <c r="U19" s="53"/>
      <c r="V19" s="53"/>
    </row>
    <row r="20" spans="1:22" s="51" customFormat="1" x14ac:dyDescent="0.2">
      <c r="B20" s="66" t="s">
        <v>71</v>
      </c>
      <c r="C20" s="51" t="s">
        <v>72</v>
      </c>
      <c r="D20" s="56">
        <v>0</v>
      </c>
      <c r="E20" s="56">
        <v>0</v>
      </c>
      <c r="F20" s="56">
        <v>0</v>
      </c>
      <c r="G20" s="56">
        <v>5399.22</v>
      </c>
      <c r="H20" s="56">
        <v>0</v>
      </c>
      <c r="I20" s="56">
        <f t="shared" si="9"/>
        <v>5399.22</v>
      </c>
      <c r="J20" s="56">
        <f t="shared" si="8"/>
        <v>-5399.22</v>
      </c>
      <c r="K20" s="57" t="s">
        <v>45</v>
      </c>
      <c r="L20" s="57" t="s">
        <v>45</v>
      </c>
      <c r="M20" s="57" t="s">
        <v>45</v>
      </c>
      <c r="R20" s="53"/>
      <c r="S20" s="53"/>
      <c r="T20" s="53"/>
      <c r="U20" s="53"/>
      <c r="V20" s="53"/>
    </row>
    <row r="21" spans="1:22" s="51" customFormat="1" x14ac:dyDescent="0.2">
      <c r="A21" s="63" t="s">
        <v>73</v>
      </c>
      <c r="B21" s="71"/>
      <c r="C21" s="63"/>
      <c r="D21" s="64">
        <v>920399645.21000004</v>
      </c>
      <c r="E21" s="64">
        <v>920385016.21000004</v>
      </c>
      <c r="F21" s="64">
        <v>5712717.3099999996</v>
      </c>
      <c r="G21" s="64">
        <v>853301585.66999996</v>
      </c>
      <c r="H21" s="64">
        <v>0</v>
      </c>
      <c r="I21" s="64">
        <f t="shared" si="9"/>
        <v>853301585.66999996</v>
      </c>
      <c r="J21" s="64">
        <f t="shared" si="8"/>
        <v>67083430.540000081</v>
      </c>
      <c r="K21" s="65" t="s">
        <v>45</v>
      </c>
      <c r="L21" s="65" t="s">
        <v>45</v>
      </c>
      <c r="M21" s="65" t="s">
        <v>45</v>
      </c>
      <c r="R21" s="53"/>
      <c r="S21" s="53"/>
      <c r="T21" s="53"/>
      <c r="U21" s="53"/>
      <c r="V21" s="53"/>
    </row>
    <row r="22" spans="1:22" s="51" customFormat="1" x14ac:dyDescent="0.2">
      <c r="A22" s="51" t="s">
        <v>22</v>
      </c>
      <c r="B22" s="66" t="s">
        <v>23</v>
      </c>
      <c r="C22" s="51" t="s">
        <v>24</v>
      </c>
      <c r="D22" s="56">
        <v>9000000</v>
      </c>
      <c r="E22" s="56">
        <v>9000000</v>
      </c>
      <c r="F22" s="56">
        <v>2908101.15</v>
      </c>
      <c r="G22" s="56">
        <v>13284172.109999999</v>
      </c>
      <c r="H22" s="56">
        <v>0</v>
      </c>
      <c r="I22" s="56">
        <f t="shared" si="9"/>
        <v>13284172.109999999</v>
      </c>
      <c r="J22" s="56">
        <f t="shared" si="8"/>
        <v>-4284172.1099999994</v>
      </c>
      <c r="K22" s="57" t="s">
        <v>45</v>
      </c>
      <c r="L22" s="57" t="s">
        <v>45</v>
      </c>
      <c r="M22" s="57" t="s">
        <v>45</v>
      </c>
      <c r="R22" s="53"/>
      <c r="S22" s="53"/>
      <c r="T22" s="53"/>
      <c r="U22" s="53"/>
      <c r="V22" s="53"/>
    </row>
    <row r="23" spans="1:22" s="51" customFormat="1" x14ac:dyDescent="0.2">
      <c r="A23" s="63" t="s">
        <v>25</v>
      </c>
      <c r="B23" s="71"/>
      <c r="C23" s="63"/>
      <c r="D23" s="64">
        <v>9000000</v>
      </c>
      <c r="E23" s="64">
        <v>9000000</v>
      </c>
      <c r="F23" s="64">
        <v>2908101.15</v>
      </c>
      <c r="G23" s="64">
        <v>13284172.109999999</v>
      </c>
      <c r="H23" s="64">
        <v>0</v>
      </c>
      <c r="I23" s="64">
        <f t="shared" si="9"/>
        <v>13284172.109999999</v>
      </c>
      <c r="J23" s="64">
        <f t="shared" si="8"/>
        <v>-4284172.1099999994</v>
      </c>
      <c r="K23" s="65" t="s">
        <v>45</v>
      </c>
      <c r="L23" s="65" t="s">
        <v>45</v>
      </c>
      <c r="M23" s="65" t="s">
        <v>45</v>
      </c>
      <c r="R23" s="53"/>
      <c r="S23" s="53"/>
      <c r="T23" s="53"/>
      <c r="U23" s="53"/>
      <c r="V23" s="53"/>
    </row>
    <row r="24" spans="1:22" s="51" customFormat="1" x14ac:dyDescent="0.2">
      <c r="A24" s="51" t="s">
        <v>74</v>
      </c>
      <c r="B24" s="66" t="s">
        <v>75</v>
      </c>
      <c r="C24" s="51" t="s">
        <v>76</v>
      </c>
      <c r="D24" s="56">
        <v>641249522</v>
      </c>
      <c r="E24" s="56">
        <v>640421328</v>
      </c>
      <c r="F24" s="56">
        <v>52953752</v>
      </c>
      <c r="G24" s="56">
        <v>390043121</v>
      </c>
      <c r="H24" s="56">
        <v>0</v>
      </c>
      <c r="I24" s="56">
        <f t="shared" si="9"/>
        <v>390043121</v>
      </c>
      <c r="J24" s="56">
        <f t="shared" si="8"/>
        <v>250378207</v>
      </c>
      <c r="K24" s="57" t="s">
        <v>45</v>
      </c>
      <c r="L24" s="57" t="s">
        <v>45</v>
      </c>
      <c r="M24" s="57" t="s">
        <v>45</v>
      </c>
      <c r="R24" s="53"/>
      <c r="S24" s="53"/>
      <c r="T24" s="53"/>
      <c r="U24" s="53"/>
      <c r="V24" s="53"/>
    </row>
    <row r="25" spans="1:22" s="51" customFormat="1" x14ac:dyDescent="0.2">
      <c r="B25" s="66" t="s">
        <v>77</v>
      </c>
      <c r="C25" s="51" t="s">
        <v>78</v>
      </c>
      <c r="D25" s="56">
        <v>40102852</v>
      </c>
      <c r="E25" s="56">
        <v>40102852</v>
      </c>
      <c r="F25" s="56">
        <v>3335934</v>
      </c>
      <c r="G25" s="56">
        <v>26705584</v>
      </c>
      <c r="H25" s="56">
        <v>0</v>
      </c>
      <c r="I25" s="56">
        <f t="shared" si="9"/>
        <v>26705584</v>
      </c>
      <c r="J25" s="56">
        <f t="shared" si="8"/>
        <v>13397268</v>
      </c>
      <c r="K25" s="57" t="s">
        <v>45</v>
      </c>
      <c r="L25" s="57" t="s">
        <v>45</v>
      </c>
      <c r="M25" s="57" t="s">
        <v>45</v>
      </c>
      <c r="R25" s="53"/>
      <c r="S25" s="53"/>
      <c r="T25" s="53"/>
      <c r="U25" s="53"/>
      <c r="V25" s="53"/>
    </row>
    <row r="26" spans="1:22" s="51" customFormat="1" x14ac:dyDescent="0.2">
      <c r="B26" s="66" t="s">
        <v>79</v>
      </c>
      <c r="C26" s="51" t="s">
        <v>80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ref="I26" si="10">SUM(G26:H26)</f>
        <v>0</v>
      </c>
      <c r="J26" s="56">
        <f t="shared" si="8"/>
        <v>0</v>
      </c>
      <c r="K26" s="57" t="s">
        <v>45</v>
      </c>
      <c r="L26" s="57" t="s">
        <v>45</v>
      </c>
      <c r="M26" s="57" t="s">
        <v>45</v>
      </c>
      <c r="R26" s="53"/>
      <c r="S26" s="53"/>
      <c r="T26" s="53"/>
      <c r="U26" s="53"/>
      <c r="V26" s="53"/>
    </row>
    <row r="27" spans="1:22" s="51" customFormat="1" x14ac:dyDescent="0.2">
      <c r="B27" s="66" t="s">
        <v>81</v>
      </c>
      <c r="C27" s="51" t="s">
        <v>82</v>
      </c>
      <c r="D27" s="56">
        <v>11966474</v>
      </c>
      <c r="E27" s="56">
        <v>11966474</v>
      </c>
      <c r="F27" s="56">
        <v>1008392</v>
      </c>
      <c r="G27" s="56">
        <v>7554571</v>
      </c>
      <c r="H27" s="56">
        <v>0</v>
      </c>
      <c r="I27" s="56">
        <f t="shared" ref="I27:I38" si="11">SUM(G27:H27)</f>
        <v>7554571</v>
      </c>
      <c r="J27" s="56">
        <f t="shared" ref="J27:J38" si="12">E27-I27</f>
        <v>4411903</v>
      </c>
      <c r="K27" s="57" t="s">
        <v>45</v>
      </c>
      <c r="L27" s="57" t="s">
        <v>45</v>
      </c>
      <c r="M27" s="57" t="s">
        <v>45</v>
      </c>
      <c r="R27" s="53"/>
      <c r="S27" s="53"/>
      <c r="T27" s="53"/>
      <c r="U27" s="53"/>
      <c r="V27" s="53"/>
    </row>
    <row r="28" spans="1:22" s="51" customFormat="1" x14ac:dyDescent="0.2">
      <c r="B28" s="66" t="s">
        <v>83</v>
      </c>
      <c r="C28" s="51" t="s">
        <v>84</v>
      </c>
      <c r="D28" s="56">
        <v>-175655285</v>
      </c>
      <c r="E28" s="56">
        <v>-175655285</v>
      </c>
      <c r="F28" s="56">
        <v>-14637905</v>
      </c>
      <c r="G28" s="56">
        <v>-117103666</v>
      </c>
      <c r="H28" s="56">
        <v>0</v>
      </c>
      <c r="I28" s="56">
        <f t="shared" si="11"/>
        <v>-117103666</v>
      </c>
      <c r="J28" s="56">
        <f t="shared" si="12"/>
        <v>-58551619</v>
      </c>
      <c r="K28" s="57" t="s">
        <v>45</v>
      </c>
      <c r="L28" s="57" t="s">
        <v>45</v>
      </c>
      <c r="M28" s="57" t="s">
        <v>45</v>
      </c>
      <c r="R28" s="53"/>
      <c r="S28" s="53"/>
      <c r="T28" s="53"/>
      <c r="U28" s="53"/>
      <c r="V28" s="53"/>
    </row>
    <row r="29" spans="1:22" s="51" customFormat="1" x14ac:dyDescent="0.2">
      <c r="B29" s="66" t="s">
        <v>85</v>
      </c>
      <c r="C29" s="51" t="s">
        <v>86</v>
      </c>
      <c r="D29" s="56">
        <v>4076113.48</v>
      </c>
      <c r="E29" s="56">
        <v>5526703.4800000004</v>
      </c>
      <c r="F29" s="56">
        <v>34508.559999999998</v>
      </c>
      <c r="G29" s="56">
        <v>12216803.779999999</v>
      </c>
      <c r="H29" s="56">
        <v>0</v>
      </c>
      <c r="I29" s="56">
        <f t="shared" si="11"/>
        <v>12216803.779999999</v>
      </c>
      <c r="J29" s="56">
        <f t="shared" si="12"/>
        <v>-6690100.2999999989</v>
      </c>
      <c r="K29" s="57" t="s">
        <v>45</v>
      </c>
      <c r="L29" s="57" t="s">
        <v>45</v>
      </c>
      <c r="M29" s="57" t="s">
        <v>45</v>
      </c>
      <c r="R29" s="53"/>
      <c r="S29" s="53"/>
      <c r="T29" s="53"/>
      <c r="U29" s="53"/>
      <c r="V29" s="53"/>
    </row>
    <row r="30" spans="1:22" s="51" customFormat="1" x14ac:dyDescent="0.2">
      <c r="B30" s="66" t="s">
        <v>87</v>
      </c>
      <c r="C30" s="51" t="s">
        <v>88</v>
      </c>
      <c r="D30" s="56">
        <v>188228.14</v>
      </c>
      <c r="E30" s="56">
        <v>188228.14</v>
      </c>
      <c r="F30" s="56">
        <v>0</v>
      </c>
      <c r="G30" s="56">
        <v>0</v>
      </c>
      <c r="H30" s="56">
        <v>0</v>
      </c>
      <c r="I30" s="56">
        <f t="shared" si="11"/>
        <v>0</v>
      </c>
      <c r="J30" s="56">
        <f t="shared" si="12"/>
        <v>188228.14</v>
      </c>
      <c r="K30" s="57" t="s">
        <v>45</v>
      </c>
      <c r="L30" s="57" t="s">
        <v>45</v>
      </c>
      <c r="M30" s="57" t="s">
        <v>45</v>
      </c>
      <c r="R30" s="53"/>
      <c r="S30" s="53"/>
      <c r="T30" s="53"/>
      <c r="U30" s="53"/>
      <c r="V30" s="53"/>
    </row>
    <row r="31" spans="1:22" s="51" customFormat="1" x14ac:dyDescent="0.2">
      <c r="B31" s="66" t="s">
        <v>89</v>
      </c>
      <c r="C31" s="51" t="s">
        <v>90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11"/>
        <v>0</v>
      </c>
      <c r="J31" s="56">
        <f t="shared" si="12"/>
        <v>1917413</v>
      </c>
      <c r="K31" s="57" t="s">
        <v>45</v>
      </c>
      <c r="L31" s="57" t="s">
        <v>45</v>
      </c>
      <c r="M31" s="57" t="s">
        <v>45</v>
      </c>
      <c r="R31" s="53"/>
      <c r="S31" s="53"/>
      <c r="T31" s="53"/>
      <c r="U31" s="53"/>
      <c r="V31" s="53"/>
    </row>
    <row r="32" spans="1:22" s="51" customFormat="1" x14ac:dyDescent="0.2">
      <c r="B32" s="66" t="s">
        <v>91</v>
      </c>
      <c r="C32" s="51" t="s">
        <v>92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11"/>
        <v>0</v>
      </c>
      <c r="J32" s="56">
        <f t="shared" si="12"/>
        <v>0</v>
      </c>
      <c r="K32" s="57" t="s">
        <v>45</v>
      </c>
      <c r="L32" s="57" t="s">
        <v>45</v>
      </c>
      <c r="M32" s="57" t="s">
        <v>45</v>
      </c>
      <c r="R32" s="53"/>
      <c r="S32" s="53"/>
      <c r="T32" s="53"/>
      <c r="U32" s="53"/>
      <c r="V32" s="53"/>
    </row>
    <row r="33" spans="1:25" s="51" customFormat="1" x14ac:dyDescent="0.2">
      <c r="A33" s="63" t="s">
        <v>93</v>
      </c>
      <c r="B33" s="71"/>
      <c r="C33" s="63"/>
      <c r="D33" s="64">
        <v>523845317.62</v>
      </c>
      <c r="E33" s="64">
        <v>524467713.62</v>
      </c>
      <c r="F33" s="64">
        <v>42694681.560000002</v>
      </c>
      <c r="G33" s="64">
        <v>319416413.77999997</v>
      </c>
      <c r="H33" s="64">
        <v>0</v>
      </c>
      <c r="I33" s="64">
        <f t="shared" si="11"/>
        <v>319416413.77999997</v>
      </c>
      <c r="J33" s="64">
        <f t="shared" si="12"/>
        <v>205051299.84000003</v>
      </c>
      <c r="K33" s="65" t="s">
        <v>45</v>
      </c>
      <c r="L33" s="65" t="s">
        <v>45</v>
      </c>
      <c r="M33" s="65" t="s">
        <v>45</v>
      </c>
      <c r="R33" s="53"/>
      <c r="S33" s="53"/>
      <c r="T33" s="53"/>
      <c r="U33" s="53"/>
      <c r="V33" s="53"/>
    </row>
    <row r="34" spans="1:25" s="51" customFormat="1" x14ac:dyDescent="0.2">
      <c r="A34" s="51" t="s">
        <v>26</v>
      </c>
      <c r="B34" s="66" t="s">
        <v>27</v>
      </c>
      <c r="C34" s="51" t="s">
        <v>28</v>
      </c>
      <c r="D34" s="56">
        <v>1433772</v>
      </c>
      <c r="E34" s="56">
        <v>1433772</v>
      </c>
      <c r="F34" s="56">
        <v>0</v>
      </c>
      <c r="G34" s="56">
        <v>0</v>
      </c>
      <c r="H34" s="56">
        <v>0</v>
      </c>
      <c r="I34" s="56">
        <f t="shared" si="11"/>
        <v>0</v>
      </c>
      <c r="J34" s="56">
        <f t="shared" si="12"/>
        <v>1433772</v>
      </c>
      <c r="K34" s="57" t="s">
        <v>45</v>
      </c>
      <c r="L34" s="57" t="s">
        <v>45</v>
      </c>
      <c r="M34" s="57" t="s">
        <v>45</v>
      </c>
      <c r="R34" s="53"/>
      <c r="S34" s="53"/>
      <c r="T34" s="53"/>
      <c r="U34" s="53"/>
      <c r="V34" s="53"/>
    </row>
    <row r="35" spans="1:25" s="51" customFormat="1" x14ac:dyDescent="0.2">
      <c r="B35" s="66" t="s">
        <v>94</v>
      </c>
      <c r="C35" s="51" t="s">
        <v>95</v>
      </c>
      <c r="D35" s="56">
        <v>0</v>
      </c>
      <c r="E35" s="56">
        <v>0</v>
      </c>
      <c r="F35" s="56">
        <v>0</v>
      </c>
      <c r="G35" s="56">
        <v>147666.60999999999</v>
      </c>
      <c r="H35" s="56">
        <v>0</v>
      </c>
      <c r="I35" s="56">
        <f t="shared" si="11"/>
        <v>147666.60999999999</v>
      </c>
      <c r="J35" s="56">
        <f t="shared" si="12"/>
        <v>-147666.60999999999</v>
      </c>
      <c r="K35" s="57" t="s">
        <v>45</v>
      </c>
      <c r="L35" s="57" t="s">
        <v>45</v>
      </c>
      <c r="M35" s="57" t="s">
        <v>45</v>
      </c>
      <c r="R35" s="53"/>
      <c r="S35" s="53"/>
      <c r="T35" s="53"/>
      <c r="U35" s="53"/>
      <c r="V35" s="53"/>
    </row>
    <row r="36" spans="1:25" s="51" customFormat="1" x14ac:dyDescent="0.2">
      <c r="B36" s="66" t="s">
        <v>96</v>
      </c>
      <c r="C36" s="51" t="s">
        <v>97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11"/>
        <v>0</v>
      </c>
      <c r="J36" s="56">
        <f t="shared" si="12"/>
        <v>0</v>
      </c>
      <c r="K36" s="57" t="s">
        <v>45</v>
      </c>
      <c r="L36" s="57" t="s">
        <v>45</v>
      </c>
      <c r="M36" s="57" t="s">
        <v>45</v>
      </c>
      <c r="R36" s="53"/>
      <c r="S36" s="53"/>
      <c r="T36" s="53"/>
      <c r="U36" s="53"/>
      <c r="V36" s="53"/>
    </row>
    <row r="37" spans="1:25" s="51" customFormat="1" x14ac:dyDescent="0.2">
      <c r="B37" s="66" t="s">
        <v>98</v>
      </c>
      <c r="C37" s="51" t="s">
        <v>99</v>
      </c>
      <c r="D37" s="56">
        <v>0</v>
      </c>
      <c r="E37" s="56">
        <v>0</v>
      </c>
      <c r="F37" s="56">
        <v>0</v>
      </c>
      <c r="G37" s="56">
        <v>-2978.04</v>
      </c>
      <c r="H37" s="56">
        <v>0</v>
      </c>
      <c r="I37" s="56">
        <f t="shared" si="11"/>
        <v>-2978.04</v>
      </c>
      <c r="J37" s="56">
        <f t="shared" si="12"/>
        <v>2978.04</v>
      </c>
      <c r="K37" s="57" t="s">
        <v>45</v>
      </c>
      <c r="L37" s="57" t="s">
        <v>45</v>
      </c>
      <c r="M37" s="57" t="s">
        <v>45</v>
      </c>
      <c r="R37" s="53"/>
      <c r="S37" s="53"/>
      <c r="T37" s="53"/>
      <c r="U37" s="53"/>
      <c r="V37" s="53"/>
    </row>
    <row r="38" spans="1:25" s="51" customFormat="1" x14ac:dyDescent="0.2">
      <c r="A38" s="63" t="s">
        <v>29</v>
      </c>
      <c r="B38" s="71"/>
      <c r="C38" s="63"/>
      <c r="D38" s="64">
        <v>1433772</v>
      </c>
      <c r="E38" s="64">
        <v>1433772</v>
      </c>
      <c r="F38" s="64">
        <v>0</v>
      </c>
      <c r="G38" s="64">
        <v>144688.56999999998</v>
      </c>
      <c r="H38" s="64">
        <v>0</v>
      </c>
      <c r="I38" s="64">
        <f t="shared" si="11"/>
        <v>144688.56999999998</v>
      </c>
      <c r="J38" s="64">
        <f t="shared" si="12"/>
        <v>1289083.43</v>
      </c>
      <c r="K38" s="65" t="s">
        <v>45</v>
      </c>
      <c r="L38" s="65" t="s">
        <v>45</v>
      </c>
      <c r="M38" s="65" t="s">
        <v>45</v>
      </c>
      <c r="R38" s="53"/>
      <c r="S38" s="53"/>
      <c r="T38" s="53"/>
      <c r="U38" s="53"/>
      <c r="V38" s="53"/>
    </row>
    <row r="39" spans="1:25" s="17" customFormat="1" ht="12" customHeight="1" x14ac:dyDescent="0.2">
      <c r="B39" s="43"/>
      <c r="D39" s="18"/>
      <c r="E39" s="18"/>
      <c r="F39" s="18"/>
      <c r="G39" s="18"/>
      <c r="H39" s="18"/>
      <c r="I39" s="18"/>
      <c r="J39" s="18"/>
      <c r="K39" s="37"/>
      <c r="L39" s="37"/>
      <c r="M39" s="37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s="54" customFormat="1" ht="15.75" x14ac:dyDescent="0.25">
      <c r="A40" s="25" t="s">
        <v>12</v>
      </c>
      <c r="B40" s="32"/>
      <c r="C40" s="25"/>
      <c r="D40" s="6">
        <f>+D21+D23+D33+D38</f>
        <v>1454678734.8299999</v>
      </c>
      <c r="E40" s="6">
        <f t="shared" ref="E40:J40" si="13">+E21+E23+E33+E38</f>
        <v>1455286501.8299999</v>
      </c>
      <c r="F40" s="6">
        <f t="shared" si="13"/>
        <v>51315500.020000003</v>
      </c>
      <c r="G40" s="6">
        <f t="shared" si="13"/>
        <v>1186146860.1299999</v>
      </c>
      <c r="H40" s="6">
        <f t="shared" si="13"/>
        <v>0</v>
      </c>
      <c r="I40" s="6">
        <f t="shared" si="13"/>
        <v>1186146860.1299999</v>
      </c>
      <c r="J40" s="6">
        <f t="shared" si="13"/>
        <v>269139641.70000011</v>
      </c>
      <c r="K40" s="38">
        <f>IF(E40=0,"NA",J40/E40)</f>
        <v>0.18493928265091528</v>
      </c>
      <c r="L40" s="38">
        <f>IF(E40=0,"NA",(  ( F40 - (E40/12)) / (E40/12)))</f>
        <v>-0.57686270059836409</v>
      </c>
      <c r="M40" s="38">
        <f>IF(E40=0,"NA",(  ( G40 - ($M$6*(E40/12))) / ($M$6*(E40/12))))</f>
        <v>0.22259107602362718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1" customFormat="1" x14ac:dyDescent="0.2">
      <c r="A42" s="51" t="s">
        <v>194</v>
      </c>
      <c r="B42" s="66" t="s">
        <v>195</v>
      </c>
      <c r="C42" s="51" t="s">
        <v>196</v>
      </c>
      <c r="D42" s="56">
        <v>479212502.67999905</v>
      </c>
      <c r="E42" s="56">
        <v>480021357.57999909</v>
      </c>
      <c r="F42" s="56">
        <v>34147336.880000003</v>
      </c>
      <c r="G42" s="56">
        <v>255190680.58000007</v>
      </c>
      <c r="H42" s="56">
        <v>258.93</v>
      </c>
      <c r="I42" s="56">
        <f t="shared" ref="I42" si="14">SUM(G42:H42)</f>
        <v>255190939.51000008</v>
      </c>
      <c r="J42" s="56">
        <f t="shared" ref="J42" si="15">E42-I42</f>
        <v>224830418.06999901</v>
      </c>
      <c r="K42" s="57">
        <f t="shared" ref="K42" si="16">IF(E42=0,"NA",J42/E42)</f>
        <v>0.46837586394794811</v>
      </c>
      <c r="L42" s="57">
        <f t="shared" ref="L42" si="17">IF(E42=0,"NA",(  ( F42 - (E42/$L$6)) / (E42/$L$6)))</f>
        <v>-0.92886288007652018</v>
      </c>
      <c r="M42" s="57">
        <f t="shared" ref="M42" si="18">IF(E42=0,"NA",(  ( G42 - ($M$6*(E42/12))) / ($M$6*(E42/12))))</f>
        <v>-0.20256460504217044</v>
      </c>
      <c r="R42" s="53"/>
      <c r="S42" s="53"/>
      <c r="T42" s="53"/>
      <c r="U42" s="53"/>
      <c r="V42" s="53"/>
    </row>
    <row r="43" spans="1:25" s="51" customFormat="1" x14ac:dyDescent="0.2">
      <c r="B43" s="66" t="s">
        <v>197</v>
      </c>
      <c r="C43" s="51" t="s">
        <v>198</v>
      </c>
      <c r="D43" s="56">
        <v>0</v>
      </c>
      <c r="E43" s="56">
        <v>170000</v>
      </c>
      <c r="F43" s="56">
        <v>1769638.77</v>
      </c>
      <c r="G43" s="56">
        <v>9570019</v>
      </c>
      <c r="H43" s="56">
        <v>0</v>
      </c>
      <c r="I43" s="56">
        <f t="shared" ref="I43:I120" si="19">SUM(G43:H43)</f>
        <v>9570019</v>
      </c>
      <c r="J43" s="56">
        <f t="shared" ref="J43:J120" si="20">E43-I43</f>
        <v>-9400019</v>
      </c>
      <c r="K43" s="57">
        <f t="shared" ref="K43:K120" si="21">IF(E43=0,"NA",J43/E43)</f>
        <v>-55.294229411764704</v>
      </c>
      <c r="L43" s="57">
        <f t="shared" ref="L43:L120" si="22">IF(E43=0,"NA",(  ( F43 - (E43/$L$6)) / (E43/$L$6)))</f>
        <v>9.4096398235294121</v>
      </c>
      <c r="M43" s="57">
        <f t="shared" ref="M43:M120" si="23">IF(E43=0,"NA",(  ( G43 - ($M$6*(E43/12))) / ($M$6*(E43/12))))</f>
        <v>83.441344117647063</v>
      </c>
      <c r="R43" s="53"/>
      <c r="S43" s="53"/>
      <c r="T43" s="53"/>
      <c r="U43" s="53"/>
      <c r="V43" s="53"/>
    </row>
    <row r="44" spans="1:25" s="51" customFormat="1" x14ac:dyDescent="0.2">
      <c r="B44" s="66" t="s">
        <v>199</v>
      </c>
      <c r="C44" s="51" t="s">
        <v>198</v>
      </c>
      <c r="D44" s="56">
        <v>0</v>
      </c>
      <c r="E44" s="56">
        <v>0</v>
      </c>
      <c r="F44" s="56">
        <v>38270</v>
      </c>
      <c r="G44" s="56">
        <v>344208.62</v>
      </c>
      <c r="H44" s="56">
        <v>0</v>
      </c>
      <c r="I44" s="56">
        <f t="shared" si="19"/>
        <v>344208.62</v>
      </c>
      <c r="J44" s="56">
        <f t="shared" si="20"/>
        <v>-344208.62</v>
      </c>
      <c r="K44" s="57" t="str">
        <f t="shared" si="21"/>
        <v>NA</v>
      </c>
      <c r="L44" s="57" t="str">
        <f t="shared" si="22"/>
        <v>NA</v>
      </c>
      <c r="M44" s="57" t="str">
        <f t="shared" si="23"/>
        <v>NA</v>
      </c>
      <c r="R44" s="53"/>
      <c r="S44" s="53"/>
      <c r="T44" s="53"/>
      <c r="U44" s="53"/>
      <c r="V44" s="53"/>
    </row>
    <row r="45" spans="1:25" s="51" customFormat="1" x14ac:dyDescent="0.2">
      <c r="B45" s="66" t="s">
        <v>200</v>
      </c>
      <c r="C45" s="51" t="s">
        <v>201</v>
      </c>
      <c r="D45" s="56">
        <v>0</v>
      </c>
      <c r="E45" s="56">
        <v>421614</v>
      </c>
      <c r="F45" s="56">
        <v>119236.92</v>
      </c>
      <c r="G45" s="56">
        <v>603147.78</v>
      </c>
      <c r="H45" s="56">
        <v>0</v>
      </c>
      <c r="I45" s="56">
        <f t="shared" si="19"/>
        <v>603147.78</v>
      </c>
      <c r="J45" s="56">
        <f t="shared" si="20"/>
        <v>-181533.78000000003</v>
      </c>
      <c r="K45" s="57">
        <f t="shared" si="21"/>
        <v>-0.43056867181829833</v>
      </c>
      <c r="L45" s="57">
        <f t="shared" si="22"/>
        <v>-0.71718937226942181</v>
      </c>
      <c r="M45" s="57">
        <f t="shared" si="23"/>
        <v>1.1458530077274476</v>
      </c>
      <c r="R45" s="53"/>
      <c r="S45" s="53"/>
      <c r="T45" s="53"/>
      <c r="U45" s="53"/>
      <c r="V45" s="53"/>
    </row>
    <row r="46" spans="1:25" s="51" customFormat="1" x14ac:dyDescent="0.2">
      <c r="B46" s="66" t="s">
        <v>202</v>
      </c>
      <c r="C46" s="51" t="s">
        <v>203</v>
      </c>
      <c r="D46" s="56">
        <v>0</v>
      </c>
      <c r="E46" s="56">
        <v>0</v>
      </c>
      <c r="F46" s="56">
        <v>7113.96</v>
      </c>
      <c r="G46" s="56">
        <v>46839.73</v>
      </c>
      <c r="H46" s="56">
        <v>0</v>
      </c>
      <c r="I46" s="56">
        <f t="shared" si="19"/>
        <v>46839.73</v>
      </c>
      <c r="J46" s="56">
        <f t="shared" si="20"/>
        <v>-46839.73</v>
      </c>
      <c r="K46" s="57" t="str">
        <f t="shared" si="21"/>
        <v>NA</v>
      </c>
      <c r="L46" s="57" t="str">
        <f t="shared" si="22"/>
        <v>NA</v>
      </c>
      <c r="M46" s="57" t="str">
        <f t="shared" si="23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204</v>
      </c>
      <c r="C47" s="51" t="s">
        <v>205</v>
      </c>
      <c r="D47" s="56">
        <v>0</v>
      </c>
      <c r="E47" s="56">
        <v>10673</v>
      </c>
      <c r="F47" s="56">
        <v>0</v>
      </c>
      <c r="G47" s="56">
        <v>0</v>
      </c>
      <c r="H47" s="56">
        <v>0</v>
      </c>
      <c r="I47" s="56">
        <f t="shared" si="19"/>
        <v>0</v>
      </c>
      <c r="J47" s="56">
        <f t="shared" si="20"/>
        <v>10673</v>
      </c>
      <c r="K47" s="57">
        <f t="shared" si="21"/>
        <v>1</v>
      </c>
      <c r="L47" s="57">
        <f t="shared" si="22"/>
        <v>-1</v>
      </c>
      <c r="M47" s="57">
        <f t="shared" si="23"/>
        <v>-1</v>
      </c>
      <c r="R47" s="53"/>
      <c r="S47" s="53"/>
      <c r="T47" s="53"/>
      <c r="U47" s="53"/>
      <c r="V47" s="53"/>
    </row>
    <row r="48" spans="1:25" s="51" customFormat="1" x14ac:dyDescent="0.2">
      <c r="B48" s="66" t="s">
        <v>206</v>
      </c>
      <c r="C48" s="51" t="s">
        <v>207</v>
      </c>
      <c r="D48" s="56">
        <v>0</v>
      </c>
      <c r="E48" s="56">
        <v>0</v>
      </c>
      <c r="F48" s="56">
        <v>3089884.0399999972</v>
      </c>
      <c r="G48" s="56">
        <v>18973561.070000011</v>
      </c>
      <c r="H48" s="56">
        <v>0</v>
      </c>
      <c r="I48" s="56">
        <f t="shared" si="19"/>
        <v>18973561.070000011</v>
      </c>
      <c r="J48" s="56">
        <f t="shared" si="20"/>
        <v>-18973561.070000011</v>
      </c>
      <c r="K48" s="57" t="str">
        <f t="shared" si="21"/>
        <v>NA</v>
      </c>
      <c r="L48" s="57" t="str">
        <f t="shared" si="22"/>
        <v>NA</v>
      </c>
      <c r="M48" s="57" t="str">
        <f t="shared" si="23"/>
        <v>NA</v>
      </c>
      <c r="R48" s="53"/>
      <c r="S48" s="53"/>
      <c r="T48" s="53"/>
      <c r="U48" s="53"/>
      <c r="V48" s="53"/>
    </row>
    <row r="49" spans="2:22" s="51" customFormat="1" x14ac:dyDescent="0.2">
      <c r="B49" s="66" t="s">
        <v>208</v>
      </c>
      <c r="C49" s="51" t="s">
        <v>209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19"/>
        <v>0</v>
      </c>
      <c r="J49" s="56">
        <f t="shared" si="20"/>
        <v>0</v>
      </c>
      <c r="K49" s="57" t="str">
        <f t="shared" si="21"/>
        <v>NA</v>
      </c>
      <c r="L49" s="57" t="str">
        <f t="shared" si="22"/>
        <v>NA</v>
      </c>
      <c r="M49" s="57" t="str">
        <f t="shared" si="23"/>
        <v>NA</v>
      </c>
      <c r="R49" s="53"/>
      <c r="S49" s="53"/>
      <c r="T49" s="53"/>
      <c r="U49" s="53"/>
      <c r="V49" s="53"/>
    </row>
    <row r="50" spans="2:22" s="51" customFormat="1" x14ac:dyDescent="0.2">
      <c r="B50" s="66" t="s">
        <v>210</v>
      </c>
      <c r="C50" s="51" t="s">
        <v>211</v>
      </c>
      <c r="D50" s="56">
        <v>23849622.270000007</v>
      </c>
      <c r="E50" s="56">
        <v>23670936.45000001</v>
      </c>
      <c r="F50" s="56">
        <v>2261794.3900000011</v>
      </c>
      <c r="G50" s="56">
        <v>15286229.880000003</v>
      </c>
      <c r="H50" s="56">
        <v>0</v>
      </c>
      <c r="I50" s="56">
        <f t="shared" si="19"/>
        <v>15286229.880000003</v>
      </c>
      <c r="J50" s="56">
        <f t="shared" si="20"/>
        <v>8384706.5700000077</v>
      </c>
      <c r="K50" s="57">
        <f t="shared" si="21"/>
        <v>0.35421947026519113</v>
      </c>
      <c r="L50" s="57">
        <f t="shared" si="22"/>
        <v>-0.90444846173375626</v>
      </c>
      <c r="M50" s="57">
        <f t="shared" si="23"/>
        <v>-3.1329205397786671E-2</v>
      </c>
      <c r="R50" s="53"/>
      <c r="S50" s="53"/>
      <c r="T50" s="53"/>
      <c r="U50" s="53"/>
      <c r="V50" s="53"/>
    </row>
    <row r="51" spans="2:22" s="51" customFormat="1" x14ac:dyDescent="0.2">
      <c r="B51" s="66" t="s">
        <v>212</v>
      </c>
      <c r="C51" s="51" t="s">
        <v>213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19"/>
        <v>0</v>
      </c>
      <c r="J51" s="56">
        <f t="shared" si="20"/>
        <v>0</v>
      </c>
      <c r="K51" s="57" t="str">
        <f t="shared" si="21"/>
        <v>NA</v>
      </c>
      <c r="L51" s="57" t="str">
        <f t="shared" si="22"/>
        <v>NA</v>
      </c>
      <c r="M51" s="57" t="str">
        <f t="shared" si="23"/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214</v>
      </c>
      <c r="C52" s="51" t="s">
        <v>215</v>
      </c>
      <c r="D52" s="56">
        <v>0</v>
      </c>
      <c r="E52" s="56">
        <v>0</v>
      </c>
      <c r="F52" s="56">
        <v>5738.58</v>
      </c>
      <c r="G52" s="56">
        <v>35931.480000000003</v>
      </c>
      <c r="H52" s="56">
        <v>0</v>
      </c>
      <c r="I52" s="56">
        <f t="shared" si="19"/>
        <v>35931.480000000003</v>
      </c>
      <c r="J52" s="56">
        <f t="shared" si="20"/>
        <v>-35931.480000000003</v>
      </c>
      <c r="K52" s="57" t="str">
        <f t="shared" si="21"/>
        <v>NA</v>
      </c>
      <c r="L52" s="57" t="str">
        <f t="shared" si="22"/>
        <v>NA</v>
      </c>
      <c r="M52" s="57" t="str">
        <f t="shared" si="23"/>
        <v>NA</v>
      </c>
      <c r="R52" s="53"/>
      <c r="S52" s="53"/>
      <c r="T52" s="53"/>
      <c r="U52" s="53"/>
      <c r="V52" s="53"/>
    </row>
    <row r="53" spans="2:22" s="51" customFormat="1" x14ac:dyDescent="0.2">
      <c r="B53" s="66" t="s">
        <v>216</v>
      </c>
      <c r="C53" s="51" t="s">
        <v>217</v>
      </c>
      <c r="D53" s="56">
        <v>82213.600000000006</v>
      </c>
      <c r="E53" s="56">
        <v>82213.600000000006</v>
      </c>
      <c r="F53" s="56">
        <v>6943.08</v>
      </c>
      <c r="G53" s="56">
        <v>43158.479999999996</v>
      </c>
      <c r="H53" s="56">
        <v>0</v>
      </c>
      <c r="I53" s="56">
        <f t="shared" si="19"/>
        <v>43158.479999999996</v>
      </c>
      <c r="J53" s="56">
        <f t="shared" si="20"/>
        <v>39055.12000000001</v>
      </c>
      <c r="K53" s="57">
        <f t="shared" si="21"/>
        <v>0.47504451818190674</v>
      </c>
      <c r="L53" s="57">
        <f t="shared" si="22"/>
        <v>-0.91554827911683712</v>
      </c>
      <c r="M53" s="57">
        <f t="shared" si="23"/>
        <v>-0.21256677727286014</v>
      </c>
      <c r="R53" s="53"/>
      <c r="S53" s="53"/>
      <c r="T53" s="53"/>
      <c r="U53" s="53"/>
      <c r="V53" s="53"/>
    </row>
    <row r="54" spans="2:22" s="51" customFormat="1" x14ac:dyDescent="0.2">
      <c r="B54" s="66" t="s">
        <v>218</v>
      </c>
      <c r="C54" s="51" t="s">
        <v>219</v>
      </c>
      <c r="D54" s="56">
        <v>8752826.6599999946</v>
      </c>
      <c r="E54" s="56">
        <v>8752826.6599999946</v>
      </c>
      <c r="F54" s="56">
        <v>571739.61</v>
      </c>
      <c r="G54" s="56">
        <v>3657600.9199999995</v>
      </c>
      <c r="H54" s="56">
        <v>0</v>
      </c>
      <c r="I54" s="56">
        <f t="shared" si="19"/>
        <v>3657600.9199999995</v>
      </c>
      <c r="J54" s="56">
        <f t="shared" si="20"/>
        <v>5095225.7399999946</v>
      </c>
      <c r="K54" s="57">
        <f t="shared" si="21"/>
        <v>0.58212345998863846</v>
      </c>
      <c r="L54" s="57">
        <f t="shared" si="22"/>
        <v>-0.93467943188994895</v>
      </c>
      <c r="M54" s="57">
        <f t="shared" si="23"/>
        <v>-0.37318518998295774</v>
      </c>
      <c r="R54" s="53"/>
      <c r="S54" s="53"/>
      <c r="T54" s="53"/>
      <c r="U54" s="53"/>
      <c r="V54" s="53"/>
    </row>
    <row r="55" spans="2:22" s="51" customFormat="1" x14ac:dyDescent="0.2">
      <c r="B55" s="66" t="s">
        <v>220</v>
      </c>
      <c r="C55" s="51" t="s">
        <v>221</v>
      </c>
      <c r="D55" s="56">
        <v>0</v>
      </c>
      <c r="E55" s="56">
        <v>0</v>
      </c>
      <c r="F55" s="56">
        <v>45856.349999999991</v>
      </c>
      <c r="G55" s="56">
        <v>237131.48</v>
      </c>
      <c r="H55" s="56">
        <v>0</v>
      </c>
      <c r="I55" s="56">
        <f t="shared" si="19"/>
        <v>237131.48</v>
      </c>
      <c r="J55" s="56">
        <f t="shared" si="20"/>
        <v>-237131.48</v>
      </c>
      <c r="K55" s="57" t="str">
        <f t="shared" si="21"/>
        <v>NA</v>
      </c>
      <c r="L55" s="57" t="str">
        <f t="shared" si="22"/>
        <v>NA</v>
      </c>
      <c r="M55" s="57" t="str">
        <f t="shared" si="23"/>
        <v>NA</v>
      </c>
      <c r="R55" s="53"/>
      <c r="S55" s="53"/>
      <c r="T55" s="53"/>
      <c r="U55" s="53"/>
      <c r="V55" s="53"/>
    </row>
    <row r="56" spans="2:22" s="51" customFormat="1" x14ac:dyDescent="0.2">
      <c r="B56" s="66" t="s">
        <v>222</v>
      </c>
      <c r="C56" s="51" t="s">
        <v>223</v>
      </c>
      <c r="D56" s="56">
        <v>0</v>
      </c>
      <c r="E56" s="56">
        <v>0</v>
      </c>
      <c r="F56" s="56">
        <v>13476.999999999998</v>
      </c>
      <c r="G56" s="56">
        <v>68238.75</v>
      </c>
      <c r="H56" s="56">
        <v>0</v>
      </c>
      <c r="I56" s="56">
        <f t="shared" si="19"/>
        <v>68238.75</v>
      </c>
      <c r="J56" s="56">
        <f t="shared" si="20"/>
        <v>-68238.75</v>
      </c>
      <c r="K56" s="57" t="str">
        <f t="shared" si="21"/>
        <v>NA</v>
      </c>
      <c r="L56" s="57" t="str">
        <f t="shared" si="22"/>
        <v>NA</v>
      </c>
      <c r="M56" s="57" t="str">
        <f t="shared" si="23"/>
        <v>NA</v>
      </c>
      <c r="R56" s="53"/>
      <c r="S56" s="53"/>
      <c r="T56" s="53"/>
      <c r="U56" s="53"/>
      <c r="V56" s="53"/>
    </row>
    <row r="57" spans="2:22" s="51" customFormat="1" x14ac:dyDescent="0.2">
      <c r="B57" s="66" t="s">
        <v>224</v>
      </c>
      <c r="C57" s="51" t="s">
        <v>225</v>
      </c>
      <c r="D57" s="56">
        <v>0</v>
      </c>
      <c r="E57" s="56">
        <v>0</v>
      </c>
      <c r="F57" s="56">
        <v>12387.32</v>
      </c>
      <c r="G57" s="56">
        <v>69630.259999999995</v>
      </c>
      <c r="H57" s="56">
        <v>0</v>
      </c>
      <c r="I57" s="56">
        <f t="shared" si="19"/>
        <v>69630.259999999995</v>
      </c>
      <c r="J57" s="56">
        <f t="shared" si="20"/>
        <v>-69630.259999999995</v>
      </c>
      <c r="K57" s="57" t="str">
        <f t="shared" si="21"/>
        <v>NA</v>
      </c>
      <c r="L57" s="57" t="str">
        <f t="shared" si="22"/>
        <v>NA</v>
      </c>
      <c r="M57" s="57" t="str">
        <f t="shared" si="23"/>
        <v>NA</v>
      </c>
      <c r="R57" s="53"/>
      <c r="S57" s="53"/>
      <c r="T57" s="53"/>
      <c r="U57" s="53"/>
      <c r="V57" s="53"/>
    </row>
    <row r="58" spans="2:22" s="51" customFormat="1" x14ac:dyDescent="0.2">
      <c r="B58" s="66" t="s">
        <v>226</v>
      </c>
      <c r="C58" s="51" t="s">
        <v>227</v>
      </c>
      <c r="D58" s="56">
        <v>-15841317.93</v>
      </c>
      <c r="E58" s="56">
        <v>-20008729.259999998</v>
      </c>
      <c r="F58" s="56">
        <v>740</v>
      </c>
      <c r="G58" s="56">
        <v>8897.3100000000013</v>
      </c>
      <c r="H58" s="56">
        <v>0</v>
      </c>
      <c r="I58" s="56">
        <f t="shared" si="19"/>
        <v>8897.3100000000013</v>
      </c>
      <c r="J58" s="56">
        <f t="shared" si="20"/>
        <v>-20017626.569999997</v>
      </c>
      <c r="K58" s="57">
        <f t="shared" si="21"/>
        <v>1.0004446714173791</v>
      </c>
      <c r="L58" s="57">
        <f t="shared" si="22"/>
        <v>-1.0000369838579144</v>
      </c>
      <c r="M58" s="57">
        <f t="shared" si="23"/>
        <v>-1.0006670071260688</v>
      </c>
      <c r="R58" s="53"/>
      <c r="S58" s="53"/>
      <c r="T58" s="53"/>
      <c r="U58" s="53"/>
      <c r="V58" s="53"/>
    </row>
    <row r="59" spans="2:22" s="51" customFormat="1" x14ac:dyDescent="0.2">
      <c r="B59" s="66" t="s">
        <v>228</v>
      </c>
      <c r="C59" s="51" t="s">
        <v>229</v>
      </c>
      <c r="D59" s="56">
        <v>0</v>
      </c>
      <c r="E59" s="56">
        <v>143000</v>
      </c>
      <c r="F59" s="56">
        <v>3876.08</v>
      </c>
      <c r="G59" s="56">
        <v>101519.69</v>
      </c>
      <c r="H59" s="56">
        <v>0</v>
      </c>
      <c r="I59" s="56">
        <f t="shared" si="19"/>
        <v>101519.69</v>
      </c>
      <c r="J59" s="56">
        <f t="shared" si="20"/>
        <v>41480.31</v>
      </c>
      <c r="K59" s="57">
        <f t="shared" si="21"/>
        <v>0.29007209790209787</v>
      </c>
      <c r="L59" s="57">
        <f t="shared" si="22"/>
        <v>-0.97289454545454557</v>
      </c>
      <c r="M59" s="57">
        <f t="shared" si="23"/>
        <v>6.4891853146853223E-2</v>
      </c>
      <c r="R59" s="53"/>
      <c r="S59" s="53"/>
      <c r="T59" s="53"/>
      <c r="U59" s="53"/>
      <c r="V59" s="53"/>
    </row>
    <row r="60" spans="2:22" s="51" customFormat="1" x14ac:dyDescent="0.2">
      <c r="B60" s="66" t="s">
        <v>230</v>
      </c>
      <c r="C60" s="51" t="s">
        <v>231</v>
      </c>
      <c r="D60" s="56">
        <v>0</v>
      </c>
      <c r="E60" s="56">
        <v>29857</v>
      </c>
      <c r="F60" s="56">
        <v>0</v>
      </c>
      <c r="G60" s="56">
        <v>0</v>
      </c>
      <c r="H60" s="56">
        <v>0</v>
      </c>
      <c r="I60" s="56">
        <f t="shared" si="19"/>
        <v>0</v>
      </c>
      <c r="J60" s="56">
        <f t="shared" si="20"/>
        <v>29857</v>
      </c>
      <c r="K60" s="57">
        <f t="shared" si="21"/>
        <v>1</v>
      </c>
      <c r="L60" s="57">
        <f t="shared" si="22"/>
        <v>-1</v>
      </c>
      <c r="M60" s="57">
        <f t="shared" si="23"/>
        <v>-1</v>
      </c>
      <c r="R60" s="53"/>
      <c r="S60" s="53"/>
      <c r="T60" s="53"/>
      <c r="U60" s="53"/>
      <c r="V60" s="53"/>
    </row>
    <row r="61" spans="2:22" s="51" customFormat="1" x14ac:dyDescent="0.2">
      <c r="B61" s="66" t="s">
        <v>232</v>
      </c>
      <c r="C61" s="51" t="s">
        <v>233</v>
      </c>
      <c r="D61" s="56">
        <v>100627785</v>
      </c>
      <c r="E61" s="56">
        <v>100666265</v>
      </c>
      <c r="F61" s="56">
        <v>8920825.5800000001</v>
      </c>
      <c r="G61" s="56">
        <v>51683296.029999979</v>
      </c>
      <c r="H61" s="56">
        <v>0</v>
      </c>
      <c r="I61" s="56">
        <f t="shared" si="19"/>
        <v>51683296.029999979</v>
      </c>
      <c r="J61" s="56">
        <f t="shared" si="20"/>
        <v>48982968.970000021</v>
      </c>
      <c r="K61" s="57">
        <f t="shared" si="21"/>
        <v>0.48658772598744993</v>
      </c>
      <c r="L61" s="57">
        <f t="shared" si="22"/>
        <v>-0.91138217375999797</v>
      </c>
      <c r="M61" s="57">
        <f t="shared" si="23"/>
        <v>-0.22988158898117483</v>
      </c>
      <c r="R61" s="53"/>
      <c r="S61" s="53"/>
      <c r="T61" s="53"/>
      <c r="U61" s="53"/>
      <c r="V61" s="53"/>
    </row>
    <row r="62" spans="2:22" s="51" customFormat="1" x14ac:dyDescent="0.2">
      <c r="B62" s="66" t="s">
        <v>234</v>
      </c>
      <c r="C62" s="51" t="s">
        <v>235</v>
      </c>
      <c r="D62" s="56">
        <v>0</v>
      </c>
      <c r="E62" s="56">
        <v>0</v>
      </c>
      <c r="F62" s="56">
        <v>1579.02</v>
      </c>
      <c r="G62" s="56">
        <v>9651.7900000000009</v>
      </c>
      <c r="H62" s="56">
        <v>0</v>
      </c>
      <c r="I62" s="56">
        <f t="shared" si="19"/>
        <v>9651.7900000000009</v>
      </c>
      <c r="J62" s="56">
        <f t="shared" si="20"/>
        <v>-9651.7900000000009</v>
      </c>
      <c r="K62" s="57" t="str">
        <f t="shared" si="21"/>
        <v>NA</v>
      </c>
      <c r="L62" s="57" t="str">
        <f t="shared" si="22"/>
        <v>NA</v>
      </c>
      <c r="M62" s="57" t="str">
        <f t="shared" si="23"/>
        <v>NA</v>
      </c>
      <c r="R62" s="53"/>
      <c r="S62" s="53"/>
      <c r="T62" s="53"/>
      <c r="U62" s="53"/>
      <c r="V62" s="53"/>
    </row>
    <row r="63" spans="2:22" s="51" customFormat="1" x14ac:dyDescent="0.2">
      <c r="B63" s="66" t="s">
        <v>236</v>
      </c>
      <c r="C63" s="51" t="s">
        <v>237</v>
      </c>
      <c r="D63" s="56">
        <v>103811222.19000015</v>
      </c>
      <c r="E63" s="56">
        <v>103946573.01000015</v>
      </c>
      <c r="F63" s="56">
        <v>7717411.0100000035</v>
      </c>
      <c r="G63" s="56">
        <v>47411496.790000021</v>
      </c>
      <c r="H63" s="56">
        <v>0</v>
      </c>
      <c r="I63" s="56">
        <f t="shared" si="19"/>
        <v>47411496.790000021</v>
      </c>
      <c r="J63" s="56">
        <f t="shared" si="20"/>
        <v>56535076.220000133</v>
      </c>
      <c r="K63" s="57">
        <f t="shared" si="21"/>
        <v>0.54388590775918311</v>
      </c>
      <c r="L63" s="57">
        <f t="shared" si="22"/>
        <v>-0.92575598418951677</v>
      </c>
      <c r="M63" s="57">
        <f t="shared" si="23"/>
        <v>-0.31582886163877466</v>
      </c>
      <c r="R63" s="53"/>
      <c r="S63" s="53"/>
      <c r="T63" s="53"/>
      <c r="U63" s="53"/>
      <c r="V63" s="53"/>
    </row>
    <row r="64" spans="2:22" s="51" customFormat="1" x14ac:dyDescent="0.2">
      <c r="B64" s="66" t="s">
        <v>238</v>
      </c>
      <c r="C64" s="51" t="s">
        <v>239</v>
      </c>
      <c r="D64" s="56">
        <v>437.5</v>
      </c>
      <c r="E64" s="56">
        <v>437.5</v>
      </c>
      <c r="F64" s="56">
        <v>0</v>
      </c>
      <c r="G64" s="56">
        <v>3898.49</v>
      </c>
      <c r="H64" s="56">
        <v>0</v>
      </c>
      <c r="I64" s="56">
        <f t="shared" si="19"/>
        <v>3898.49</v>
      </c>
      <c r="J64" s="56">
        <f t="shared" si="20"/>
        <v>-3460.99</v>
      </c>
      <c r="K64" s="57">
        <f t="shared" si="21"/>
        <v>-7.9108342857142855</v>
      </c>
      <c r="L64" s="57">
        <f t="shared" si="22"/>
        <v>-1</v>
      </c>
      <c r="M64" s="57">
        <f t="shared" si="23"/>
        <v>12.366251428571427</v>
      </c>
      <c r="R64" s="53"/>
      <c r="S64" s="53"/>
      <c r="T64" s="53"/>
      <c r="U64" s="53"/>
      <c r="V64" s="53"/>
    </row>
    <row r="65" spans="2:22" s="51" customFormat="1" x14ac:dyDescent="0.2">
      <c r="B65" s="66" t="s">
        <v>240</v>
      </c>
      <c r="C65" s="51" t="s">
        <v>241</v>
      </c>
      <c r="D65" s="56">
        <v>0</v>
      </c>
      <c r="E65" s="56">
        <v>8741780</v>
      </c>
      <c r="F65" s="56">
        <v>1158386.6499999999</v>
      </c>
      <c r="G65" s="56">
        <v>5817967.1399999997</v>
      </c>
      <c r="H65" s="56">
        <v>40046.18</v>
      </c>
      <c r="I65" s="56">
        <f t="shared" si="19"/>
        <v>5858013.3199999994</v>
      </c>
      <c r="J65" s="56">
        <f t="shared" si="20"/>
        <v>2883766.6800000006</v>
      </c>
      <c r="K65" s="57">
        <f t="shared" si="21"/>
        <v>0.32988323659483543</v>
      </c>
      <c r="L65" s="57">
        <f t="shared" si="22"/>
        <v>-0.86748846916760658</v>
      </c>
      <c r="M65" s="57">
        <f t="shared" si="23"/>
        <v>-1.6963696180869385E-3</v>
      </c>
      <c r="R65" s="53"/>
      <c r="S65" s="53"/>
      <c r="T65" s="53"/>
      <c r="U65" s="53"/>
      <c r="V65" s="53"/>
    </row>
    <row r="66" spans="2:22" s="51" customFormat="1" x14ac:dyDescent="0.2">
      <c r="B66" s="66" t="s">
        <v>242</v>
      </c>
      <c r="C66" s="51" t="s">
        <v>243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19"/>
        <v>0</v>
      </c>
      <c r="J66" s="56">
        <f t="shared" si="20"/>
        <v>0</v>
      </c>
      <c r="K66" s="57" t="str">
        <f t="shared" si="21"/>
        <v>NA</v>
      </c>
      <c r="L66" s="57" t="str">
        <f t="shared" si="22"/>
        <v>NA</v>
      </c>
      <c r="M66" s="57" t="str">
        <f t="shared" si="23"/>
        <v>NA</v>
      </c>
      <c r="R66" s="53"/>
      <c r="S66" s="53"/>
      <c r="T66" s="53"/>
      <c r="U66" s="53"/>
      <c r="V66" s="53"/>
    </row>
    <row r="67" spans="2:22" s="51" customFormat="1" x14ac:dyDescent="0.2">
      <c r="B67" s="66" t="s">
        <v>244</v>
      </c>
      <c r="C67" s="51" t="s">
        <v>245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19"/>
        <v>0</v>
      </c>
      <c r="J67" s="56">
        <f t="shared" si="20"/>
        <v>0</v>
      </c>
      <c r="K67" s="57" t="str">
        <f t="shared" si="21"/>
        <v>NA</v>
      </c>
      <c r="L67" s="57" t="str">
        <f t="shared" si="22"/>
        <v>NA</v>
      </c>
      <c r="M67" s="57" t="str">
        <f t="shared" si="23"/>
        <v>NA</v>
      </c>
      <c r="R67" s="53"/>
      <c r="S67" s="53"/>
      <c r="T67" s="53"/>
      <c r="U67" s="53"/>
      <c r="V67" s="53"/>
    </row>
    <row r="68" spans="2:22" s="51" customFormat="1" x14ac:dyDescent="0.2">
      <c r="B68" s="66" t="s">
        <v>246</v>
      </c>
      <c r="C68" s="51" t="s">
        <v>247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19"/>
        <v>0</v>
      </c>
      <c r="J68" s="56">
        <f t="shared" si="20"/>
        <v>0</v>
      </c>
      <c r="K68" s="57" t="str">
        <f t="shared" si="21"/>
        <v>NA</v>
      </c>
      <c r="L68" s="57" t="str">
        <f t="shared" si="22"/>
        <v>NA</v>
      </c>
      <c r="M68" s="57" t="str">
        <f t="shared" si="23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248</v>
      </c>
      <c r="C69" s="51" t="s">
        <v>249</v>
      </c>
      <c r="D69" s="56">
        <v>0</v>
      </c>
      <c r="E69" s="56">
        <v>0</v>
      </c>
      <c r="F69" s="56">
        <v>288.88</v>
      </c>
      <c r="G69" s="56">
        <v>1588.84</v>
      </c>
      <c r="H69" s="56">
        <v>0</v>
      </c>
      <c r="I69" s="56">
        <f t="shared" si="19"/>
        <v>1588.84</v>
      </c>
      <c r="J69" s="56">
        <f t="shared" si="20"/>
        <v>-1588.84</v>
      </c>
      <c r="K69" s="57" t="str">
        <f t="shared" si="21"/>
        <v>NA</v>
      </c>
      <c r="L69" s="57" t="str">
        <f t="shared" si="22"/>
        <v>NA</v>
      </c>
      <c r="M69" s="57" t="str">
        <f t="shared" si="23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250</v>
      </c>
      <c r="C70" s="51" t="s">
        <v>251</v>
      </c>
      <c r="D70" s="56">
        <v>19205365.289999992</v>
      </c>
      <c r="E70" s="56">
        <v>19211923.629999992</v>
      </c>
      <c r="F70" s="56">
        <v>1535695.3299999968</v>
      </c>
      <c r="G70" s="56">
        <v>30396699.640000015</v>
      </c>
      <c r="H70" s="56">
        <v>0</v>
      </c>
      <c r="I70" s="56">
        <f t="shared" si="19"/>
        <v>30396699.640000015</v>
      </c>
      <c r="J70" s="56">
        <f t="shared" si="20"/>
        <v>-11184776.010000024</v>
      </c>
      <c r="K70" s="57">
        <f t="shared" si="21"/>
        <v>-0.58217887107018595</v>
      </c>
      <c r="L70" s="57">
        <f t="shared" si="22"/>
        <v>-0.9200655093380673</v>
      </c>
      <c r="M70" s="57">
        <f t="shared" si="23"/>
        <v>1.3732683066052791</v>
      </c>
      <c r="R70" s="53"/>
      <c r="S70" s="53"/>
      <c r="T70" s="53"/>
      <c r="U70" s="53"/>
      <c r="V70" s="53"/>
    </row>
    <row r="71" spans="2:22" s="51" customFormat="1" x14ac:dyDescent="0.2">
      <c r="B71" s="66" t="s">
        <v>252</v>
      </c>
      <c r="C71" s="51" t="s">
        <v>253</v>
      </c>
      <c r="D71" s="56">
        <v>9501802.3499999996</v>
      </c>
      <c r="E71" s="56">
        <v>9836190.0800000001</v>
      </c>
      <c r="F71" s="56">
        <v>359589.83</v>
      </c>
      <c r="G71" s="56">
        <v>5324011.8500000006</v>
      </c>
      <c r="H71" s="56">
        <v>835398.6100000001</v>
      </c>
      <c r="I71" s="56">
        <f t="shared" si="19"/>
        <v>6159410.4600000009</v>
      </c>
      <c r="J71" s="56">
        <f t="shared" si="20"/>
        <v>3676779.6199999992</v>
      </c>
      <c r="K71" s="57">
        <f t="shared" si="21"/>
        <v>0.37380119640794895</v>
      </c>
      <c r="L71" s="57">
        <f t="shared" si="22"/>
        <v>-0.96344216337063704</v>
      </c>
      <c r="M71" s="57">
        <f t="shared" si="23"/>
        <v>-0.18809847003281982</v>
      </c>
      <c r="R71" s="53"/>
      <c r="S71" s="53"/>
      <c r="T71" s="53"/>
      <c r="U71" s="53"/>
      <c r="V71" s="53"/>
    </row>
    <row r="72" spans="2:22" s="51" customFormat="1" x14ac:dyDescent="0.2">
      <c r="B72" s="66" t="s">
        <v>254</v>
      </c>
      <c r="C72" s="51" t="s">
        <v>255</v>
      </c>
      <c r="D72" s="56">
        <v>1994071.89</v>
      </c>
      <c r="E72" s="56">
        <v>1890371.89</v>
      </c>
      <c r="F72" s="56">
        <v>0</v>
      </c>
      <c r="G72" s="56">
        <v>1368034</v>
      </c>
      <c r="H72" s="56">
        <v>64230.49</v>
      </c>
      <c r="I72" s="56">
        <f t="shared" si="19"/>
        <v>1432264.49</v>
      </c>
      <c r="J72" s="56">
        <f t="shared" si="20"/>
        <v>458107.39999999991</v>
      </c>
      <c r="K72" s="57">
        <f t="shared" si="21"/>
        <v>0.24233718371679761</v>
      </c>
      <c r="L72" s="57">
        <f t="shared" si="22"/>
        <v>-1</v>
      </c>
      <c r="M72" s="57">
        <f t="shared" si="23"/>
        <v>8.5527673605007015E-2</v>
      </c>
      <c r="R72" s="53"/>
      <c r="S72" s="53"/>
      <c r="T72" s="53"/>
      <c r="U72" s="53"/>
      <c r="V72" s="53"/>
    </row>
    <row r="73" spans="2:22" s="51" customFormat="1" x14ac:dyDescent="0.2">
      <c r="B73" s="66" t="s">
        <v>256</v>
      </c>
      <c r="C73" s="51" t="s">
        <v>257</v>
      </c>
      <c r="D73" s="56">
        <v>16500</v>
      </c>
      <c r="E73" s="56">
        <v>16500</v>
      </c>
      <c r="F73" s="56">
        <v>0</v>
      </c>
      <c r="G73" s="56">
        <v>0</v>
      </c>
      <c r="H73" s="56">
        <v>0</v>
      </c>
      <c r="I73" s="56">
        <f t="shared" si="19"/>
        <v>0</v>
      </c>
      <c r="J73" s="56">
        <f t="shared" si="20"/>
        <v>16500</v>
      </c>
      <c r="K73" s="57">
        <f t="shared" si="21"/>
        <v>1</v>
      </c>
      <c r="L73" s="57">
        <f t="shared" si="22"/>
        <v>-1</v>
      </c>
      <c r="M73" s="57">
        <f t="shared" si="23"/>
        <v>-1</v>
      </c>
      <c r="R73" s="53"/>
      <c r="S73" s="53"/>
      <c r="T73" s="53"/>
      <c r="U73" s="53"/>
      <c r="V73" s="53"/>
    </row>
    <row r="74" spans="2:22" s="51" customFormat="1" x14ac:dyDescent="0.2">
      <c r="B74" s="66" t="s">
        <v>258</v>
      </c>
      <c r="C74" s="51" t="s">
        <v>259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19"/>
        <v>0</v>
      </c>
      <c r="J74" s="56">
        <f t="shared" si="20"/>
        <v>0</v>
      </c>
      <c r="K74" s="57" t="str">
        <f t="shared" si="21"/>
        <v>NA</v>
      </c>
      <c r="L74" s="57" t="str">
        <f t="shared" si="22"/>
        <v>NA</v>
      </c>
      <c r="M74" s="57" t="str">
        <f t="shared" si="23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260</v>
      </c>
      <c r="C75" s="51" t="s">
        <v>261</v>
      </c>
      <c r="D75" s="56">
        <v>590028.80000000005</v>
      </c>
      <c r="E75" s="56">
        <v>594678.80000000005</v>
      </c>
      <c r="F75" s="56">
        <v>0</v>
      </c>
      <c r="G75" s="56">
        <v>42775.26</v>
      </c>
      <c r="H75" s="56">
        <v>23404.75</v>
      </c>
      <c r="I75" s="56">
        <f t="shared" si="19"/>
        <v>66180.010000000009</v>
      </c>
      <c r="J75" s="56">
        <f t="shared" si="20"/>
        <v>528498.79</v>
      </c>
      <c r="K75" s="57">
        <f t="shared" si="21"/>
        <v>0.88871301616940102</v>
      </c>
      <c r="L75" s="57">
        <f t="shared" si="22"/>
        <v>-1</v>
      </c>
      <c r="M75" s="57">
        <f t="shared" si="23"/>
        <v>-0.89210496489869828</v>
      </c>
      <c r="R75" s="53"/>
      <c r="S75" s="53"/>
      <c r="T75" s="53"/>
      <c r="U75" s="53"/>
      <c r="V75" s="53"/>
    </row>
    <row r="76" spans="2:22" s="51" customFormat="1" x14ac:dyDescent="0.2">
      <c r="B76" s="66" t="s">
        <v>262</v>
      </c>
      <c r="C76" s="51" t="s">
        <v>263</v>
      </c>
      <c r="D76" s="56">
        <v>43237.8</v>
      </c>
      <c r="E76" s="56">
        <v>70772.800000000003</v>
      </c>
      <c r="F76" s="56">
        <v>7227.5</v>
      </c>
      <c r="G76" s="56">
        <v>37008.42</v>
      </c>
      <c r="H76" s="56">
        <v>5550</v>
      </c>
      <c r="I76" s="56">
        <f t="shared" si="19"/>
        <v>42558.42</v>
      </c>
      <c r="J76" s="56">
        <f t="shared" si="20"/>
        <v>28214.380000000005</v>
      </c>
      <c r="K76" s="57">
        <f t="shared" si="21"/>
        <v>0.39866135012321124</v>
      </c>
      <c r="L76" s="57">
        <f t="shared" si="22"/>
        <v>-0.89787743313815482</v>
      </c>
      <c r="M76" s="57">
        <f t="shared" si="23"/>
        <v>-0.21562196210973714</v>
      </c>
      <c r="R76" s="53"/>
      <c r="S76" s="53"/>
      <c r="T76" s="53"/>
      <c r="U76" s="53"/>
      <c r="V76" s="53"/>
    </row>
    <row r="77" spans="2:22" s="51" customFormat="1" x14ac:dyDescent="0.2">
      <c r="B77" s="66" t="s">
        <v>264</v>
      </c>
      <c r="C77" s="51" t="s">
        <v>265</v>
      </c>
      <c r="D77" s="56">
        <v>88526.7</v>
      </c>
      <c r="E77" s="56">
        <v>84791.7</v>
      </c>
      <c r="F77" s="56">
        <v>827.6</v>
      </c>
      <c r="G77" s="56">
        <v>43545.58</v>
      </c>
      <c r="H77" s="56">
        <v>4965.5600000000004</v>
      </c>
      <c r="I77" s="56">
        <f t="shared" si="19"/>
        <v>48511.14</v>
      </c>
      <c r="J77" s="56">
        <f t="shared" si="20"/>
        <v>36280.559999999998</v>
      </c>
      <c r="K77" s="57">
        <f t="shared" si="21"/>
        <v>0.42787867208700853</v>
      </c>
      <c r="L77" s="57">
        <f t="shared" si="22"/>
        <v>-0.99023961071661493</v>
      </c>
      <c r="M77" s="57">
        <f t="shared" si="23"/>
        <v>-0.22966080406454867</v>
      </c>
      <c r="R77" s="53"/>
      <c r="S77" s="53"/>
      <c r="T77" s="53"/>
      <c r="U77" s="53"/>
      <c r="V77" s="53"/>
    </row>
    <row r="78" spans="2:22" s="51" customFormat="1" x14ac:dyDescent="0.2">
      <c r="B78" s="66" t="s">
        <v>266</v>
      </c>
      <c r="C78" s="51" t="s">
        <v>267</v>
      </c>
      <c r="D78" s="56">
        <v>30330</v>
      </c>
      <c r="E78" s="56">
        <v>28919</v>
      </c>
      <c r="F78" s="56">
        <v>0</v>
      </c>
      <c r="G78" s="56">
        <v>33.299999999999997</v>
      </c>
      <c r="H78" s="56">
        <v>479.2</v>
      </c>
      <c r="I78" s="56">
        <f t="shared" si="19"/>
        <v>512.5</v>
      </c>
      <c r="J78" s="56">
        <f t="shared" si="20"/>
        <v>28406.5</v>
      </c>
      <c r="K78" s="57">
        <f t="shared" si="21"/>
        <v>0.9822780870707839</v>
      </c>
      <c r="L78" s="57">
        <f t="shared" si="22"/>
        <v>-1</v>
      </c>
      <c r="M78" s="57">
        <f t="shared" si="23"/>
        <v>-0.99827276185206959</v>
      </c>
      <c r="R78" s="53"/>
      <c r="S78" s="53"/>
      <c r="T78" s="53"/>
      <c r="U78" s="53"/>
      <c r="V78" s="53"/>
    </row>
    <row r="79" spans="2:22" s="51" customFormat="1" x14ac:dyDescent="0.2">
      <c r="B79" s="66" t="s">
        <v>268</v>
      </c>
      <c r="C79" s="51" t="s">
        <v>269</v>
      </c>
      <c r="D79" s="56">
        <v>2893214.63</v>
      </c>
      <c r="E79" s="56">
        <v>4193136.05</v>
      </c>
      <c r="F79" s="56">
        <v>47343.76</v>
      </c>
      <c r="G79" s="56">
        <v>1227346.48</v>
      </c>
      <c r="H79" s="56">
        <v>748864.88</v>
      </c>
      <c r="I79" s="56">
        <f t="shared" si="19"/>
        <v>1976211.3599999999</v>
      </c>
      <c r="J79" s="56">
        <f t="shared" si="20"/>
        <v>2216924.69</v>
      </c>
      <c r="K79" s="57">
        <f t="shared" si="21"/>
        <v>0.52870325779198124</v>
      </c>
      <c r="L79" s="57">
        <f t="shared" si="22"/>
        <v>-0.98870922397092276</v>
      </c>
      <c r="M79" s="57">
        <f t="shared" si="23"/>
        <v>-0.56094443441681319</v>
      </c>
      <c r="R79" s="53"/>
      <c r="S79" s="53"/>
      <c r="T79" s="53"/>
      <c r="U79" s="53"/>
      <c r="V79" s="53"/>
    </row>
    <row r="80" spans="2:22" s="51" customFormat="1" x14ac:dyDescent="0.2">
      <c r="B80" s="66" t="s">
        <v>270</v>
      </c>
      <c r="C80" s="51" t="s">
        <v>271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ref="I80:I113" si="24">SUM(G80:H80)</f>
        <v>0</v>
      </c>
      <c r="J80" s="56">
        <f t="shared" ref="J80:J113" si="25">E80-I80</f>
        <v>0</v>
      </c>
      <c r="K80" s="57" t="str">
        <f t="shared" ref="K80:K113" si="26">IF(E80=0,"NA",J80/E80)</f>
        <v>NA</v>
      </c>
      <c r="L80" s="57" t="str">
        <f t="shared" ref="L80:L113" si="27">IF(E80=0,"NA",(  ( F80 - (E80/$L$6)) / (E80/$L$6)))</f>
        <v>NA</v>
      </c>
      <c r="M80" s="57" t="str">
        <f t="shared" ref="M80:M113" si="28">IF(E80=0,"NA",(  ( G80 - ($M$6*(E80/12))) / ($M$6*(E80/12))))</f>
        <v>NA</v>
      </c>
      <c r="R80" s="53"/>
      <c r="S80" s="53"/>
      <c r="T80" s="53"/>
      <c r="U80" s="53"/>
      <c r="V80" s="53"/>
    </row>
    <row r="81" spans="2:22" s="51" customFormat="1" x14ac:dyDescent="0.2">
      <c r="B81" s="66" t="s">
        <v>272</v>
      </c>
      <c r="C81" s="51" t="s">
        <v>273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24"/>
        <v>0</v>
      </c>
      <c r="J81" s="56">
        <f t="shared" si="25"/>
        <v>0</v>
      </c>
      <c r="K81" s="57" t="str">
        <f t="shared" si="26"/>
        <v>NA</v>
      </c>
      <c r="L81" s="57" t="str">
        <f t="shared" si="27"/>
        <v>NA</v>
      </c>
      <c r="M81" s="57" t="str">
        <f t="shared" si="28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274</v>
      </c>
      <c r="C82" s="51" t="s">
        <v>275</v>
      </c>
      <c r="D82" s="56">
        <v>885683.7</v>
      </c>
      <c r="E82" s="56">
        <v>1044467.0599999999</v>
      </c>
      <c r="F82" s="56">
        <v>27410.700000000004</v>
      </c>
      <c r="G82" s="56">
        <v>196253.92</v>
      </c>
      <c r="H82" s="56">
        <v>16711.75</v>
      </c>
      <c r="I82" s="56">
        <f t="shared" si="24"/>
        <v>212965.67</v>
      </c>
      <c r="J82" s="56">
        <f t="shared" si="25"/>
        <v>831501.3899999999</v>
      </c>
      <c r="K82" s="57">
        <f t="shared" si="26"/>
        <v>0.79610111399779326</v>
      </c>
      <c r="L82" s="57">
        <f t="shared" si="27"/>
        <v>-0.9737562810262298</v>
      </c>
      <c r="M82" s="57">
        <f t="shared" si="28"/>
        <v>-0.71815206886467053</v>
      </c>
      <c r="R82" s="53"/>
      <c r="S82" s="53"/>
      <c r="T82" s="53"/>
      <c r="U82" s="53"/>
      <c r="V82" s="53"/>
    </row>
    <row r="83" spans="2:22" s="51" customFormat="1" x14ac:dyDescent="0.2">
      <c r="B83" s="66" t="s">
        <v>276</v>
      </c>
      <c r="C83" s="51" t="s">
        <v>277</v>
      </c>
      <c r="D83" s="56">
        <v>0</v>
      </c>
      <c r="E83" s="56">
        <v>828194</v>
      </c>
      <c r="F83" s="56">
        <v>69016.160000000003</v>
      </c>
      <c r="G83" s="56">
        <v>552129.28000000003</v>
      </c>
      <c r="H83" s="56">
        <v>0</v>
      </c>
      <c r="I83" s="56">
        <f t="shared" si="24"/>
        <v>552129.28000000003</v>
      </c>
      <c r="J83" s="56">
        <f t="shared" si="25"/>
        <v>276064.71999999997</v>
      </c>
      <c r="K83" s="57">
        <f t="shared" si="26"/>
        <v>0.33333339773048343</v>
      </c>
      <c r="L83" s="57">
        <f t="shared" si="27"/>
        <v>-0.91666667471631036</v>
      </c>
      <c r="M83" s="57">
        <f t="shared" si="28"/>
        <v>-9.6595725175862352E-8</v>
      </c>
      <c r="R83" s="53"/>
      <c r="S83" s="53"/>
      <c r="T83" s="53"/>
      <c r="U83" s="53"/>
      <c r="V83" s="53"/>
    </row>
    <row r="84" spans="2:22" s="51" customFormat="1" x14ac:dyDescent="0.2">
      <c r="B84" s="66" t="s">
        <v>278</v>
      </c>
      <c r="C84" s="51" t="s">
        <v>279</v>
      </c>
      <c r="D84" s="56">
        <v>53731438.599999994</v>
      </c>
      <c r="E84" s="56">
        <v>53731438.599999994</v>
      </c>
      <c r="F84" s="56">
        <v>5171045.3099999996</v>
      </c>
      <c r="G84" s="56">
        <v>44633104.990000002</v>
      </c>
      <c r="H84" s="56">
        <v>0</v>
      </c>
      <c r="I84" s="56">
        <f t="shared" si="24"/>
        <v>44633104.990000002</v>
      </c>
      <c r="J84" s="56">
        <f t="shared" si="25"/>
        <v>9098333.609999992</v>
      </c>
      <c r="K84" s="57">
        <f t="shared" si="26"/>
        <v>0.16932979736001322</v>
      </c>
      <c r="L84" s="57">
        <f t="shared" si="27"/>
        <v>-0.90376127189715705</v>
      </c>
      <c r="M84" s="57">
        <f t="shared" si="28"/>
        <v>0.24600530395998016</v>
      </c>
      <c r="R84" s="53"/>
      <c r="S84" s="53"/>
      <c r="T84" s="53"/>
      <c r="U84" s="53"/>
      <c r="V84" s="53"/>
    </row>
    <row r="85" spans="2:22" s="51" customFormat="1" x14ac:dyDescent="0.2">
      <c r="B85" s="66" t="s">
        <v>280</v>
      </c>
      <c r="C85" s="51" t="s">
        <v>281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24"/>
        <v>0</v>
      </c>
      <c r="J85" s="56">
        <f t="shared" si="25"/>
        <v>0</v>
      </c>
      <c r="K85" s="57" t="str">
        <f t="shared" si="26"/>
        <v>NA</v>
      </c>
      <c r="L85" s="57" t="str">
        <f t="shared" si="27"/>
        <v>NA</v>
      </c>
      <c r="M85" s="57" t="str">
        <f t="shared" si="28"/>
        <v>NA</v>
      </c>
      <c r="R85" s="53"/>
      <c r="S85" s="53"/>
      <c r="T85" s="53"/>
      <c r="U85" s="53"/>
      <c r="V85" s="53"/>
    </row>
    <row r="86" spans="2:22" s="51" customFormat="1" x14ac:dyDescent="0.2">
      <c r="B86" s="66" t="s">
        <v>282</v>
      </c>
      <c r="C86" s="51" t="s">
        <v>283</v>
      </c>
      <c r="D86" s="56">
        <v>5970070.9499999993</v>
      </c>
      <c r="E86" s="56">
        <v>5138602.32</v>
      </c>
      <c r="F86" s="56">
        <v>303168.38</v>
      </c>
      <c r="G86" s="56">
        <v>2502436.4199999995</v>
      </c>
      <c r="H86" s="56">
        <v>452661.64000000013</v>
      </c>
      <c r="I86" s="56">
        <f t="shared" si="24"/>
        <v>2955098.0599999996</v>
      </c>
      <c r="J86" s="56">
        <f t="shared" si="25"/>
        <v>2183504.2600000007</v>
      </c>
      <c r="K86" s="57">
        <f t="shared" si="26"/>
        <v>0.42492182193231109</v>
      </c>
      <c r="L86" s="57">
        <f t="shared" si="27"/>
        <v>-0.94100178197872297</v>
      </c>
      <c r="M86" s="57">
        <f t="shared" si="28"/>
        <v>-0.26951836389627465</v>
      </c>
      <c r="R86" s="53"/>
      <c r="S86" s="53"/>
      <c r="T86" s="53"/>
      <c r="U86" s="53"/>
      <c r="V86" s="53"/>
    </row>
    <row r="87" spans="2:22" s="51" customFormat="1" x14ac:dyDescent="0.2">
      <c r="B87" s="66" t="s">
        <v>284</v>
      </c>
      <c r="C87" s="51" t="s">
        <v>285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si="24"/>
        <v>0</v>
      </c>
      <c r="J87" s="56">
        <f t="shared" si="25"/>
        <v>0</v>
      </c>
      <c r="K87" s="57" t="str">
        <f t="shared" si="26"/>
        <v>NA</v>
      </c>
      <c r="L87" s="57" t="str">
        <f t="shared" si="27"/>
        <v>NA</v>
      </c>
      <c r="M87" s="57" t="str">
        <f t="shared" si="28"/>
        <v>NA</v>
      </c>
      <c r="R87" s="53"/>
      <c r="S87" s="53"/>
      <c r="T87" s="53"/>
      <c r="U87" s="53"/>
      <c r="V87" s="53"/>
    </row>
    <row r="88" spans="2:22" s="51" customFormat="1" x14ac:dyDescent="0.2">
      <c r="B88" s="66" t="s">
        <v>286</v>
      </c>
      <c r="C88" s="51" t="s">
        <v>287</v>
      </c>
      <c r="D88" s="56">
        <v>153150</v>
      </c>
      <c r="E88" s="56">
        <v>290986.71999999997</v>
      </c>
      <c r="F88" s="56">
        <v>4891.9299999999994</v>
      </c>
      <c r="G88" s="56">
        <v>71202.61</v>
      </c>
      <c r="H88" s="56">
        <v>13873.669999999996</v>
      </c>
      <c r="I88" s="56">
        <f t="shared" si="24"/>
        <v>85076.28</v>
      </c>
      <c r="J88" s="56">
        <f t="shared" si="25"/>
        <v>205910.43999999997</v>
      </c>
      <c r="K88" s="57">
        <f t="shared" si="26"/>
        <v>0.7076283068863074</v>
      </c>
      <c r="L88" s="57">
        <f t="shared" si="27"/>
        <v>-0.98318847677997123</v>
      </c>
      <c r="M88" s="57">
        <f t="shared" si="28"/>
        <v>-0.63295948694840776</v>
      </c>
      <c r="R88" s="53"/>
      <c r="S88" s="53"/>
      <c r="T88" s="53"/>
      <c r="U88" s="53"/>
      <c r="V88" s="53"/>
    </row>
    <row r="89" spans="2:22" s="51" customFormat="1" x14ac:dyDescent="0.2">
      <c r="B89" s="66" t="s">
        <v>288</v>
      </c>
      <c r="C89" s="51" t="s">
        <v>289</v>
      </c>
      <c r="D89" s="56">
        <v>6411641.46</v>
      </c>
      <c r="E89" s="56">
        <v>4347299.6500000004</v>
      </c>
      <c r="F89" s="56">
        <v>142786.44</v>
      </c>
      <c r="G89" s="56">
        <v>3231204.4</v>
      </c>
      <c r="H89" s="56">
        <v>12850</v>
      </c>
      <c r="I89" s="56">
        <f t="shared" si="24"/>
        <v>3244054.4</v>
      </c>
      <c r="J89" s="56">
        <f t="shared" si="25"/>
        <v>1103245.2500000005</v>
      </c>
      <c r="K89" s="57">
        <f t="shared" si="26"/>
        <v>0.25377713496238991</v>
      </c>
      <c r="L89" s="57">
        <f t="shared" si="27"/>
        <v>-0.9671551419281621</v>
      </c>
      <c r="M89" s="57">
        <f t="shared" si="28"/>
        <v>0.11490051071128699</v>
      </c>
      <c r="R89" s="53"/>
      <c r="S89" s="53"/>
      <c r="T89" s="53"/>
      <c r="U89" s="53"/>
      <c r="V89" s="53"/>
    </row>
    <row r="90" spans="2:22" s="51" customFormat="1" x14ac:dyDescent="0.2">
      <c r="B90" s="66" t="s">
        <v>290</v>
      </c>
      <c r="C90" s="51" t="s">
        <v>291</v>
      </c>
      <c r="D90" s="56">
        <v>2312322</v>
      </c>
      <c r="E90" s="56">
        <v>2834035.64</v>
      </c>
      <c r="F90" s="56">
        <v>123771.02</v>
      </c>
      <c r="G90" s="56">
        <v>1035291.9499999998</v>
      </c>
      <c r="H90" s="56">
        <v>584972.69000000006</v>
      </c>
      <c r="I90" s="56">
        <f t="shared" si="24"/>
        <v>1620264.64</v>
      </c>
      <c r="J90" s="56">
        <f t="shared" si="25"/>
        <v>1213771.0000000002</v>
      </c>
      <c r="K90" s="57">
        <f t="shared" si="26"/>
        <v>0.42828360478910565</v>
      </c>
      <c r="L90" s="57">
        <f t="shared" si="27"/>
        <v>-0.95632693595906926</v>
      </c>
      <c r="M90" s="57">
        <f t="shared" si="28"/>
        <v>-0.45204008620018638</v>
      </c>
      <c r="R90" s="53"/>
      <c r="S90" s="53"/>
      <c r="T90" s="53"/>
      <c r="U90" s="53"/>
      <c r="V90" s="53"/>
    </row>
    <row r="91" spans="2:22" s="51" customFormat="1" x14ac:dyDescent="0.2">
      <c r="B91" s="66" t="s">
        <v>292</v>
      </c>
      <c r="C91" s="51" t="s">
        <v>293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f t="shared" si="24"/>
        <v>0</v>
      </c>
      <c r="J91" s="56">
        <f t="shared" si="25"/>
        <v>0</v>
      </c>
      <c r="K91" s="57" t="str">
        <f t="shared" si="26"/>
        <v>NA</v>
      </c>
      <c r="L91" s="57" t="str">
        <f t="shared" si="27"/>
        <v>NA</v>
      </c>
      <c r="M91" s="57" t="str">
        <f t="shared" si="28"/>
        <v>NA</v>
      </c>
      <c r="R91" s="53"/>
      <c r="S91" s="53"/>
      <c r="T91" s="53"/>
      <c r="U91" s="53"/>
      <c r="V91" s="53"/>
    </row>
    <row r="92" spans="2:22" s="51" customFormat="1" x14ac:dyDescent="0.2">
      <c r="B92" s="66" t="s">
        <v>294</v>
      </c>
      <c r="C92" s="51" t="s">
        <v>295</v>
      </c>
      <c r="D92" s="56">
        <v>445095</v>
      </c>
      <c r="E92" s="56">
        <v>1116200.58</v>
      </c>
      <c r="F92" s="56">
        <v>23343.969999999998</v>
      </c>
      <c r="G92" s="56">
        <v>863732.59</v>
      </c>
      <c r="H92" s="56">
        <v>355465.36</v>
      </c>
      <c r="I92" s="56">
        <f t="shared" si="24"/>
        <v>1219197.95</v>
      </c>
      <c r="J92" s="56">
        <f t="shared" si="25"/>
        <v>-102997.36999999988</v>
      </c>
      <c r="K92" s="57">
        <f t="shared" si="26"/>
        <v>-9.2274965490521305E-2</v>
      </c>
      <c r="L92" s="57">
        <f t="shared" si="27"/>
        <v>-0.97908622301558024</v>
      </c>
      <c r="M92" s="57">
        <f t="shared" si="28"/>
        <v>0.1607222825488944</v>
      </c>
      <c r="R92" s="53"/>
      <c r="S92" s="53"/>
      <c r="T92" s="53"/>
      <c r="U92" s="53"/>
      <c r="V92" s="53"/>
    </row>
    <row r="93" spans="2:22" s="51" customFormat="1" x14ac:dyDescent="0.2">
      <c r="B93" s="66" t="s">
        <v>296</v>
      </c>
      <c r="C93" s="51" t="s">
        <v>297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f t="shared" si="24"/>
        <v>0</v>
      </c>
      <c r="J93" s="56">
        <f t="shared" si="25"/>
        <v>0</v>
      </c>
      <c r="K93" s="57" t="str">
        <f t="shared" si="26"/>
        <v>NA</v>
      </c>
      <c r="L93" s="57" t="str">
        <f t="shared" si="27"/>
        <v>NA</v>
      </c>
      <c r="M93" s="57" t="str">
        <f t="shared" si="28"/>
        <v>NA</v>
      </c>
      <c r="R93" s="53"/>
      <c r="S93" s="53"/>
      <c r="T93" s="53"/>
      <c r="U93" s="53"/>
      <c r="V93" s="53"/>
    </row>
    <row r="94" spans="2:22" s="51" customFormat="1" x14ac:dyDescent="0.2">
      <c r="B94" s="66" t="s">
        <v>298</v>
      </c>
      <c r="C94" s="51" t="s">
        <v>299</v>
      </c>
      <c r="D94" s="56">
        <v>640341.9</v>
      </c>
      <c r="E94" s="56">
        <v>7400723.2199999997</v>
      </c>
      <c r="F94" s="56">
        <v>0</v>
      </c>
      <c r="G94" s="56">
        <v>4103805.49</v>
      </c>
      <c r="H94" s="56">
        <v>2375014.9699999997</v>
      </c>
      <c r="I94" s="56">
        <f t="shared" si="24"/>
        <v>6478820.46</v>
      </c>
      <c r="J94" s="56">
        <f t="shared" si="25"/>
        <v>921902.75999999978</v>
      </c>
      <c r="K94" s="57">
        <f t="shared" si="26"/>
        <v>0.12456927959535281</v>
      </c>
      <c r="L94" s="57">
        <f t="shared" si="27"/>
        <v>-1</v>
      </c>
      <c r="M94" s="57">
        <f t="shared" si="28"/>
        <v>-0.16822882683079168</v>
      </c>
      <c r="R94" s="53"/>
      <c r="S94" s="53"/>
      <c r="T94" s="53"/>
      <c r="U94" s="53"/>
      <c r="V94" s="53"/>
    </row>
    <row r="95" spans="2:22" s="51" customFormat="1" x14ac:dyDescent="0.2">
      <c r="B95" s="66" t="s">
        <v>300</v>
      </c>
      <c r="C95" s="51" t="s">
        <v>301</v>
      </c>
      <c r="D95" s="56">
        <v>14157244.5</v>
      </c>
      <c r="E95" s="56">
        <v>6939421.879999999</v>
      </c>
      <c r="F95" s="56">
        <v>0</v>
      </c>
      <c r="G95" s="56">
        <v>2403397.58</v>
      </c>
      <c r="H95" s="56">
        <v>822816.15</v>
      </c>
      <c r="I95" s="56">
        <f t="shared" si="24"/>
        <v>3226213.73</v>
      </c>
      <c r="J95" s="56">
        <f t="shared" si="25"/>
        <v>3713208.149999999</v>
      </c>
      <c r="K95" s="57">
        <f t="shared" si="26"/>
        <v>0.53508897631685703</v>
      </c>
      <c r="L95" s="57">
        <f t="shared" si="27"/>
        <v>-1</v>
      </c>
      <c r="M95" s="57">
        <f t="shared" si="28"/>
        <v>-0.48049038776699932</v>
      </c>
      <c r="R95" s="53"/>
      <c r="S95" s="53"/>
      <c r="T95" s="53"/>
      <c r="U95" s="53"/>
      <c r="V95" s="53"/>
    </row>
    <row r="96" spans="2:22" s="51" customFormat="1" x14ac:dyDescent="0.2">
      <c r="B96" s="66" t="s">
        <v>302</v>
      </c>
      <c r="C96" s="51" t="s">
        <v>303</v>
      </c>
      <c r="D96" s="56">
        <v>41850</v>
      </c>
      <c r="E96" s="56">
        <v>120520.43</v>
      </c>
      <c r="F96" s="56">
        <v>2386.6400000000003</v>
      </c>
      <c r="G96" s="56">
        <v>35476.33</v>
      </c>
      <c r="H96" s="56">
        <v>25923.86</v>
      </c>
      <c r="I96" s="56">
        <f t="shared" si="24"/>
        <v>61400.19</v>
      </c>
      <c r="J96" s="56">
        <f t="shared" si="25"/>
        <v>59120.239999999991</v>
      </c>
      <c r="K96" s="57">
        <f t="shared" si="26"/>
        <v>0.49054123022959673</v>
      </c>
      <c r="L96" s="57">
        <f t="shared" si="27"/>
        <v>-0.9801972163557664</v>
      </c>
      <c r="M96" s="57">
        <f t="shared" si="28"/>
        <v>-0.55846079374260438</v>
      </c>
      <c r="R96" s="53"/>
      <c r="S96" s="53"/>
      <c r="T96" s="53"/>
      <c r="U96" s="53"/>
      <c r="V96" s="53"/>
    </row>
    <row r="97" spans="1:22" s="51" customFormat="1" x14ac:dyDescent="0.2">
      <c r="B97" s="66" t="s">
        <v>304</v>
      </c>
      <c r="C97" s="51" t="s">
        <v>305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f t="shared" si="24"/>
        <v>0</v>
      </c>
      <c r="J97" s="56">
        <f t="shared" si="25"/>
        <v>0</v>
      </c>
      <c r="K97" s="57" t="str">
        <f t="shared" si="26"/>
        <v>NA</v>
      </c>
      <c r="L97" s="57" t="str">
        <f t="shared" si="27"/>
        <v>NA</v>
      </c>
      <c r="M97" s="57" t="str">
        <f t="shared" si="28"/>
        <v>NA</v>
      </c>
      <c r="R97" s="53"/>
      <c r="S97" s="53"/>
      <c r="T97" s="53"/>
      <c r="U97" s="53"/>
      <c r="V97" s="53"/>
    </row>
    <row r="98" spans="1:22" s="51" customFormat="1" x14ac:dyDescent="0.2">
      <c r="B98" s="66" t="s">
        <v>306</v>
      </c>
      <c r="C98" s="51" t="s">
        <v>307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f t="shared" si="24"/>
        <v>0</v>
      </c>
      <c r="J98" s="56">
        <f t="shared" si="25"/>
        <v>0</v>
      </c>
      <c r="K98" s="57" t="str">
        <f t="shared" si="26"/>
        <v>NA</v>
      </c>
      <c r="L98" s="57" t="str">
        <f t="shared" si="27"/>
        <v>NA</v>
      </c>
      <c r="M98" s="57" t="str">
        <f t="shared" si="28"/>
        <v>NA</v>
      </c>
      <c r="R98" s="53"/>
      <c r="S98" s="53"/>
      <c r="T98" s="53"/>
      <c r="U98" s="53"/>
      <c r="V98" s="53"/>
    </row>
    <row r="99" spans="1:22" s="51" customFormat="1" x14ac:dyDescent="0.2">
      <c r="B99" s="66" t="s">
        <v>308</v>
      </c>
      <c r="C99" s="51" t="s">
        <v>309</v>
      </c>
      <c r="D99" s="56">
        <v>1509120</v>
      </c>
      <c r="E99" s="56">
        <v>537414.96</v>
      </c>
      <c r="F99" s="56">
        <v>0</v>
      </c>
      <c r="G99" s="56">
        <v>13442</v>
      </c>
      <c r="H99" s="56">
        <v>22665.4</v>
      </c>
      <c r="I99" s="56">
        <f t="shared" si="24"/>
        <v>36107.4</v>
      </c>
      <c r="J99" s="56">
        <f t="shared" si="25"/>
        <v>501307.55999999994</v>
      </c>
      <c r="K99" s="57">
        <f t="shared" si="26"/>
        <v>0.93281281190981358</v>
      </c>
      <c r="L99" s="57">
        <f t="shared" si="27"/>
        <v>-1</v>
      </c>
      <c r="M99" s="57">
        <f t="shared" si="28"/>
        <v>-0.96248150591118642</v>
      </c>
      <c r="R99" s="53"/>
      <c r="S99" s="53"/>
      <c r="T99" s="53"/>
      <c r="U99" s="53"/>
      <c r="V99" s="53"/>
    </row>
    <row r="100" spans="1:22" s="51" customFormat="1" x14ac:dyDescent="0.2">
      <c r="B100" s="66" t="s">
        <v>310</v>
      </c>
      <c r="C100" s="51" t="s">
        <v>311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24"/>
        <v>0</v>
      </c>
      <c r="J100" s="56">
        <f t="shared" si="25"/>
        <v>0</v>
      </c>
      <c r="K100" s="57" t="str">
        <f t="shared" si="26"/>
        <v>NA</v>
      </c>
      <c r="L100" s="57" t="str">
        <f t="shared" si="27"/>
        <v>NA</v>
      </c>
      <c r="M100" s="57" t="str">
        <f t="shared" si="28"/>
        <v>NA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312</v>
      </c>
      <c r="C101" s="51" t="s">
        <v>313</v>
      </c>
      <c r="D101" s="56">
        <v>844881.3</v>
      </c>
      <c r="E101" s="56">
        <v>1050743</v>
      </c>
      <c r="F101" s="56">
        <v>34466</v>
      </c>
      <c r="G101" s="56">
        <v>547632.68000000005</v>
      </c>
      <c r="H101" s="56">
        <v>148603.56</v>
      </c>
      <c r="I101" s="56">
        <f t="shared" si="24"/>
        <v>696236.24</v>
      </c>
      <c r="J101" s="56">
        <f t="shared" si="25"/>
        <v>354506.76</v>
      </c>
      <c r="K101" s="57">
        <f t="shared" si="26"/>
        <v>0.33738674442751465</v>
      </c>
      <c r="L101" s="57">
        <f t="shared" si="27"/>
        <v>-0.96719844909744823</v>
      </c>
      <c r="M101" s="57">
        <f t="shared" si="28"/>
        <v>-0.21822080185164208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314</v>
      </c>
      <c r="C102" s="51" t="s">
        <v>315</v>
      </c>
      <c r="D102" s="56">
        <v>1778301</v>
      </c>
      <c r="E102" s="56">
        <v>1642376.53</v>
      </c>
      <c r="F102" s="56">
        <v>0</v>
      </c>
      <c r="G102" s="56">
        <v>0</v>
      </c>
      <c r="H102" s="56">
        <v>0</v>
      </c>
      <c r="I102" s="56">
        <f t="shared" si="24"/>
        <v>0</v>
      </c>
      <c r="J102" s="56">
        <f t="shared" si="25"/>
        <v>1642376.53</v>
      </c>
      <c r="K102" s="57">
        <f t="shared" si="26"/>
        <v>1</v>
      </c>
      <c r="L102" s="57">
        <f t="shared" si="27"/>
        <v>-1</v>
      </c>
      <c r="M102" s="57">
        <f t="shared" si="28"/>
        <v>-1</v>
      </c>
      <c r="R102" s="53"/>
      <c r="S102" s="53"/>
      <c r="T102" s="53"/>
      <c r="U102" s="53"/>
      <c r="V102" s="53"/>
    </row>
    <row r="103" spans="1:22" s="51" customFormat="1" x14ac:dyDescent="0.2">
      <c r="A103" s="63" t="s">
        <v>316</v>
      </c>
      <c r="B103" s="71"/>
      <c r="C103" s="63"/>
      <c r="D103" s="64">
        <v>823739509.8399992</v>
      </c>
      <c r="E103" s="64">
        <v>829598513.07999909</v>
      </c>
      <c r="F103" s="64">
        <v>67745494.689999998</v>
      </c>
      <c r="G103" s="64">
        <v>507793258.88000011</v>
      </c>
      <c r="H103" s="64">
        <v>6554757.6500000004</v>
      </c>
      <c r="I103" s="64">
        <f t="shared" si="24"/>
        <v>514348016.53000009</v>
      </c>
      <c r="J103" s="64">
        <f t="shared" si="25"/>
        <v>315250496.549999</v>
      </c>
      <c r="K103" s="65">
        <f t="shared" si="26"/>
        <v>0.380003690435254</v>
      </c>
      <c r="L103" s="65">
        <f t="shared" si="27"/>
        <v>-0.9183394212720013</v>
      </c>
      <c r="M103" s="65">
        <f t="shared" si="28"/>
        <v>-8.1857216098277188E-2</v>
      </c>
      <c r="R103" s="53"/>
      <c r="S103" s="53"/>
      <c r="T103" s="53"/>
      <c r="U103" s="53"/>
      <c r="V103" s="53"/>
    </row>
    <row r="104" spans="1:22" s="51" customFormat="1" x14ac:dyDescent="0.2">
      <c r="A104" s="51" t="s">
        <v>317</v>
      </c>
      <c r="B104" s="66" t="s">
        <v>195</v>
      </c>
      <c r="C104" s="51" t="s">
        <v>196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24"/>
        <v>0</v>
      </c>
      <c r="J104" s="56">
        <f t="shared" si="25"/>
        <v>0</v>
      </c>
      <c r="K104" s="57" t="str">
        <f t="shared" si="26"/>
        <v>NA</v>
      </c>
      <c r="L104" s="57" t="str">
        <f t="shared" si="27"/>
        <v>NA</v>
      </c>
      <c r="M104" s="57" t="str">
        <f t="shared" si="28"/>
        <v>NA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199</v>
      </c>
      <c r="C105" s="51" t="s">
        <v>198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24"/>
        <v>0</v>
      </c>
      <c r="J105" s="56">
        <f t="shared" si="25"/>
        <v>0</v>
      </c>
      <c r="K105" s="57" t="str">
        <f t="shared" si="26"/>
        <v>NA</v>
      </c>
      <c r="L105" s="57" t="str">
        <f t="shared" si="27"/>
        <v>NA</v>
      </c>
      <c r="M105" s="57" t="str">
        <f t="shared" si="28"/>
        <v>NA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202</v>
      </c>
      <c r="C106" s="51" t="s">
        <v>203</v>
      </c>
      <c r="D106" s="56">
        <v>0</v>
      </c>
      <c r="E106" s="56">
        <v>0</v>
      </c>
      <c r="F106" s="56">
        <v>6625</v>
      </c>
      <c r="G106" s="56">
        <v>25240</v>
      </c>
      <c r="H106" s="56">
        <v>0</v>
      </c>
      <c r="I106" s="56">
        <f t="shared" si="24"/>
        <v>25240</v>
      </c>
      <c r="J106" s="56">
        <f t="shared" si="25"/>
        <v>-25240</v>
      </c>
      <c r="K106" s="57" t="str">
        <f t="shared" si="26"/>
        <v>NA</v>
      </c>
      <c r="L106" s="57" t="str">
        <f t="shared" si="27"/>
        <v>NA</v>
      </c>
      <c r="M106" s="57" t="str">
        <f t="shared" si="28"/>
        <v>NA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210</v>
      </c>
      <c r="C107" s="51" t="s">
        <v>211</v>
      </c>
      <c r="D107" s="56">
        <v>94592.639999999999</v>
      </c>
      <c r="E107" s="56">
        <v>94592.639999999999</v>
      </c>
      <c r="F107" s="56">
        <v>1440</v>
      </c>
      <c r="G107" s="56">
        <v>15683.39</v>
      </c>
      <c r="H107" s="56">
        <v>0</v>
      </c>
      <c r="I107" s="56">
        <f t="shared" si="24"/>
        <v>15683.39</v>
      </c>
      <c r="J107" s="56">
        <f t="shared" si="25"/>
        <v>78909.25</v>
      </c>
      <c r="K107" s="57">
        <f t="shared" si="26"/>
        <v>0.83420073697065644</v>
      </c>
      <c r="L107" s="57">
        <f t="shared" si="27"/>
        <v>-0.98477682830292079</v>
      </c>
      <c r="M107" s="57">
        <f t="shared" si="28"/>
        <v>-0.75130110545598472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212</v>
      </c>
      <c r="C108" s="51" t="s">
        <v>213</v>
      </c>
      <c r="D108" s="56">
        <v>2555776.4299999983</v>
      </c>
      <c r="E108" s="56">
        <v>2555776.4299999983</v>
      </c>
      <c r="F108" s="56">
        <v>175918.21</v>
      </c>
      <c r="G108" s="56">
        <v>1571573.3500000006</v>
      </c>
      <c r="H108" s="56">
        <v>0</v>
      </c>
      <c r="I108" s="56">
        <f t="shared" si="24"/>
        <v>1571573.3500000006</v>
      </c>
      <c r="J108" s="56">
        <f t="shared" si="25"/>
        <v>984203.07999999775</v>
      </c>
      <c r="K108" s="57">
        <f t="shared" si="26"/>
        <v>0.38508966138325268</v>
      </c>
      <c r="L108" s="57">
        <f t="shared" si="27"/>
        <v>-0.93116838862153528</v>
      </c>
      <c r="M108" s="57">
        <f t="shared" si="28"/>
        <v>-7.7634492074879019E-2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214</v>
      </c>
      <c r="C109" s="51" t="s">
        <v>215</v>
      </c>
      <c r="D109" s="56">
        <v>34486.04</v>
      </c>
      <c r="E109" s="56">
        <v>34486.04</v>
      </c>
      <c r="F109" s="56">
        <v>0</v>
      </c>
      <c r="G109" s="56">
        <v>0</v>
      </c>
      <c r="H109" s="56">
        <v>0</v>
      </c>
      <c r="I109" s="56">
        <f t="shared" si="24"/>
        <v>0</v>
      </c>
      <c r="J109" s="56">
        <f t="shared" si="25"/>
        <v>34486.04</v>
      </c>
      <c r="K109" s="57">
        <f t="shared" si="26"/>
        <v>1</v>
      </c>
      <c r="L109" s="57">
        <f t="shared" si="27"/>
        <v>-1</v>
      </c>
      <c r="M109" s="57">
        <f t="shared" si="28"/>
        <v>-1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318</v>
      </c>
      <c r="C110" s="51" t="s">
        <v>319</v>
      </c>
      <c r="D110" s="56">
        <v>806211.37</v>
      </c>
      <c r="E110" s="56">
        <v>806211.37</v>
      </c>
      <c r="F110" s="56">
        <v>82160.800000000003</v>
      </c>
      <c r="G110" s="56">
        <v>634903.5</v>
      </c>
      <c r="H110" s="56">
        <v>0</v>
      </c>
      <c r="I110" s="56">
        <f t="shared" si="24"/>
        <v>634903.5</v>
      </c>
      <c r="J110" s="56">
        <f t="shared" si="25"/>
        <v>171307.87</v>
      </c>
      <c r="K110" s="57">
        <f t="shared" si="26"/>
        <v>0.21248505835386569</v>
      </c>
      <c r="L110" s="57">
        <f t="shared" si="27"/>
        <v>-0.89809024896287426</v>
      </c>
      <c r="M110" s="57">
        <f t="shared" si="28"/>
        <v>0.18127241246920139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320</v>
      </c>
      <c r="C111" s="51" t="s">
        <v>321</v>
      </c>
      <c r="D111" s="56">
        <v>6357733.390000008</v>
      </c>
      <c r="E111" s="56">
        <v>6357733.390000008</v>
      </c>
      <c r="F111" s="56">
        <v>470230.40999999992</v>
      </c>
      <c r="G111" s="56">
        <v>3130107.56</v>
      </c>
      <c r="H111" s="56">
        <v>0</v>
      </c>
      <c r="I111" s="56">
        <f t="shared" si="24"/>
        <v>3130107.56</v>
      </c>
      <c r="J111" s="56">
        <f t="shared" si="25"/>
        <v>3227625.830000008</v>
      </c>
      <c r="K111" s="57">
        <f t="shared" si="26"/>
        <v>0.50766926387267142</v>
      </c>
      <c r="L111" s="57">
        <f t="shared" si="27"/>
        <v>-0.92603804199471162</v>
      </c>
      <c r="M111" s="57">
        <f t="shared" si="28"/>
        <v>-0.26150389580900724</v>
      </c>
      <c r="R111" s="53"/>
      <c r="S111" s="53"/>
      <c r="T111" s="53"/>
      <c r="U111" s="53"/>
      <c r="V111" s="53"/>
    </row>
    <row r="112" spans="1:22" s="51" customFormat="1" x14ac:dyDescent="0.2">
      <c r="B112" s="66" t="s">
        <v>218</v>
      </c>
      <c r="C112" s="51" t="s">
        <v>219</v>
      </c>
      <c r="D112" s="56">
        <v>213172.88</v>
      </c>
      <c r="E112" s="56">
        <v>213172.88</v>
      </c>
      <c r="F112" s="56">
        <v>0</v>
      </c>
      <c r="G112" s="56">
        <v>29816.34</v>
      </c>
      <c r="H112" s="56">
        <v>0</v>
      </c>
      <c r="I112" s="56">
        <f t="shared" si="24"/>
        <v>29816.34</v>
      </c>
      <c r="J112" s="56">
        <f t="shared" si="25"/>
        <v>183356.54</v>
      </c>
      <c r="K112" s="57">
        <f t="shared" si="26"/>
        <v>0.86013070705804606</v>
      </c>
      <c r="L112" s="57">
        <f t="shared" si="27"/>
        <v>-1</v>
      </c>
      <c r="M112" s="57">
        <f t="shared" si="28"/>
        <v>-0.79019606058706904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322</v>
      </c>
      <c r="C113" s="51" t="s">
        <v>323</v>
      </c>
      <c r="D113" s="56">
        <v>942370.69</v>
      </c>
      <c r="E113" s="56">
        <v>942370.69</v>
      </c>
      <c r="F113" s="56">
        <v>74342.540000000008</v>
      </c>
      <c r="G113" s="56">
        <v>463821.44</v>
      </c>
      <c r="H113" s="56">
        <v>0</v>
      </c>
      <c r="I113" s="56">
        <f t="shared" si="24"/>
        <v>463821.44</v>
      </c>
      <c r="J113" s="56">
        <f t="shared" si="25"/>
        <v>478549.24999999994</v>
      </c>
      <c r="K113" s="57">
        <f t="shared" si="26"/>
        <v>0.5078142339083147</v>
      </c>
      <c r="L113" s="57">
        <f t="shared" si="27"/>
        <v>-0.92111115000828381</v>
      </c>
      <c r="M113" s="57">
        <f t="shared" si="28"/>
        <v>-0.26172135086247206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220</v>
      </c>
      <c r="C114" s="51" t="s">
        <v>221</v>
      </c>
      <c r="D114" s="56">
        <v>9883534.5700000003</v>
      </c>
      <c r="E114" s="56">
        <v>9883534.5700000003</v>
      </c>
      <c r="F114" s="56">
        <v>838988.5499999997</v>
      </c>
      <c r="G114" s="56">
        <v>5145875.3899999987</v>
      </c>
      <c r="H114" s="56">
        <v>0</v>
      </c>
      <c r="I114" s="56">
        <f t="shared" si="19"/>
        <v>5145875.3899999987</v>
      </c>
      <c r="J114" s="56">
        <f t="shared" si="20"/>
        <v>4737659.1800000016</v>
      </c>
      <c r="K114" s="57">
        <f t="shared" si="21"/>
        <v>0.4793486729312873</v>
      </c>
      <c r="L114" s="57">
        <f t="shared" si="22"/>
        <v>-0.91511249907025938</v>
      </c>
      <c r="M114" s="57">
        <f t="shared" si="23"/>
        <v>-0.21902300939693098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222</v>
      </c>
      <c r="C115" s="51" t="s">
        <v>223</v>
      </c>
      <c r="D115" s="56">
        <v>12364932.540000001</v>
      </c>
      <c r="E115" s="56">
        <v>12498338.540000001</v>
      </c>
      <c r="F115" s="56">
        <v>1095840.9499999997</v>
      </c>
      <c r="G115" s="56">
        <v>10741566.439999999</v>
      </c>
      <c r="H115" s="56">
        <v>0</v>
      </c>
      <c r="I115" s="56">
        <f t="shared" si="19"/>
        <v>10741566.439999999</v>
      </c>
      <c r="J115" s="56">
        <f t="shared" si="20"/>
        <v>1756772.1000000015</v>
      </c>
      <c r="K115" s="57">
        <f t="shared" si="21"/>
        <v>0.14056045084533303</v>
      </c>
      <c r="L115" s="57">
        <f t="shared" si="22"/>
        <v>-0.91232106999719664</v>
      </c>
      <c r="M115" s="57">
        <f t="shared" si="23"/>
        <v>0.28915932373200043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324</v>
      </c>
      <c r="C116" s="51" t="s">
        <v>325</v>
      </c>
      <c r="D116" s="56">
        <v>5785820.2100000028</v>
      </c>
      <c r="E116" s="56">
        <v>5785820.2100000028</v>
      </c>
      <c r="F116" s="56">
        <v>317238.42999999993</v>
      </c>
      <c r="G116" s="56">
        <v>2003531.86</v>
      </c>
      <c r="H116" s="56">
        <v>0</v>
      </c>
      <c r="I116" s="56">
        <f t="shared" si="19"/>
        <v>2003531.86</v>
      </c>
      <c r="J116" s="56">
        <f t="shared" si="20"/>
        <v>3782288.3500000024</v>
      </c>
      <c r="K116" s="57">
        <f t="shared" si="21"/>
        <v>0.65371688243316506</v>
      </c>
      <c r="L116" s="57">
        <f t="shared" si="22"/>
        <v>-0.9451696702480149</v>
      </c>
      <c r="M116" s="57">
        <f t="shared" si="23"/>
        <v>-0.4805753236497477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326</v>
      </c>
      <c r="C117" s="51" t="s">
        <v>327</v>
      </c>
      <c r="D117" s="56">
        <v>5091500.4900000039</v>
      </c>
      <c r="E117" s="56">
        <v>5091500.4900000039</v>
      </c>
      <c r="F117" s="56">
        <v>432496.45999999996</v>
      </c>
      <c r="G117" s="56">
        <v>2721969.87</v>
      </c>
      <c r="H117" s="56">
        <v>0</v>
      </c>
      <c r="I117" s="56">
        <f t="shared" si="19"/>
        <v>2721969.87</v>
      </c>
      <c r="J117" s="56">
        <f t="shared" si="20"/>
        <v>2369530.6200000038</v>
      </c>
      <c r="K117" s="57">
        <f t="shared" si="21"/>
        <v>0.46538945143065319</v>
      </c>
      <c r="L117" s="57">
        <f t="shared" si="22"/>
        <v>-0.91505520605380519</v>
      </c>
      <c r="M117" s="57">
        <f t="shared" si="23"/>
        <v>-0.19808417714597978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328</v>
      </c>
      <c r="C118" s="51" t="s">
        <v>329</v>
      </c>
      <c r="D118" s="56">
        <v>2182444.09</v>
      </c>
      <c r="E118" s="56">
        <v>2182444.09</v>
      </c>
      <c r="F118" s="56">
        <v>240836.74</v>
      </c>
      <c r="G118" s="56">
        <v>1744887.8</v>
      </c>
      <c r="H118" s="56">
        <v>0</v>
      </c>
      <c r="I118" s="56">
        <f t="shared" si="19"/>
        <v>1744887.8</v>
      </c>
      <c r="J118" s="56">
        <f t="shared" si="20"/>
        <v>437556.2899999998</v>
      </c>
      <c r="K118" s="57">
        <f t="shared" si="21"/>
        <v>0.20048911768456795</v>
      </c>
      <c r="L118" s="57">
        <f t="shared" si="22"/>
        <v>-0.88964815130728048</v>
      </c>
      <c r="M118" s="57">
        <f t="shared" si="23"/>
        <v>0.19926632347314804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224</v>
      </c>
      <c r="C119" s="51" t="s">
        <v>225</v>
      </c>
      <c r="D119" s="56">
        <v>2076449.62</v>
      </c>
      <c r="E119" s="56">
        <v>2187627.6</v>
      </c>
      <c r="F119" s="56">
        <v>186286.82</v>
      </c>
      <c r="G119" s="56">
        <v>1494064.65</v>
      </c>
      <c r="H119" s="56">
        <v>0</v>
      </c>
      <c r="I119" s="56">
        <f t="shared" si="19"/>
        <v>1494064.65</v>
      </c>
      <c r="J119" s="56">
        <f t="shared" si="20"/>
        <v>693562.95000000019</v>
      </c>
      <c r="K119" s="57">
        <f t="shared" si="21"/>
        <v>0.31703885524208975</v>
      </c>
      <c r="L119" s="57">
        <f t="shared" si="22"/>
        <v>-0.91484527805372351</v>
      </c>
      <c r="M119" s="57">
        <f t="shared" si="23"/>
        <v>2.4441717136865364E-2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330</v>
      </c>
      <c r="C120" s="51" t="s">
        <v>331</v>
      </c>
      <c r="D120" s="56">
        <v>11591368.090000005</v>
      </c>
      <c r="E120" s="56">
        <v>12752475.490000004</v>
      </c>
      <c r="F120" s="56">
        <v>718182.34000000008</v>
      </c>
      <c r="G120" s="56">
        <v>5049283.8</v>
      </c>
      <c r="H120" s="56">
        <v>0</v>
      </c>
      <c r="I120" s="56">
        <f t="shared" si="19"/>
        <v>5049283.8</v>
      </c>
      <c r="J120" s="56">
        <f t="shared" si="20"/>
        <v>7703191.6900000041</v>
      </c>
      <c r="K120" s="57">
        <f t="shared" si="21"/>
        <v>0.60405461637942748</v>
      </c>
      <c r="L120" s="57">
        <f t="shared" si="22"/>
        <v>-0.94368290763913476</v>
      </c>
      <c r="M120" s="57">
        <f t="shared" si="23"/>
        <v>-0.40608192456914127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226</v>
      </c>
      <c r="C121" s="51" t="s">
        <v>227</v>
      </c>
      <c r="D121" s="56">
        <v>1738627.69</v>
      </c>
      <c r="E121" s="56">
        <v>1783627.69</v>
      </c>
      <c r="F121" s="56">
        <v>4911.4400000000005</v>
      </c>
      <c r="G121" s="56">
        <v>49112.39</v>
      </c>
      <c r="H121" s="56">
        <v>0</v>
      </c>
      <c r="I121" s="56">
        <f t="shared" ref="I121:I328" si="29">SUM(G121:H121)</f>
        <v>49112.39</v>
      </c>
      <c r="J121" s="56">
        <f t="shared" ref="J121:J328" si="30">E121-I121</f>
        <v>1734515.3</v>
      </c>
      <c r="K121" s="57">
        <f t="shared" ref="K121:K328" si="31">IF(E121=0,"NA",J121/E121)</f>
        <v>0.97246488699668043</v>
      </c>
      <c r="L121" s="57">
        <f t="shared" ref="L121:L328" si="32">IF(E121=0,"NA",(  ( F121 - (E121/$L$6)) / (E121/$L$6)))</f>
        <v>-0.9972463760079886</v>
      </c>
      <c r="M121" s="57">
        <f t="shared" ref="M121:M328" si="33">IF(E121=0,"NA",(  ( G121 - ($M$6*(E121/12))) / ($M$6*(E121/12))))</f>
        <v>-0.95869733049502059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228</v>
      </c>
      <c r="C122" s="51" t="s">
        <v>229</v>
      </c>
      <c r="D122" s="56">
        <v>45000</v>
      </c>
      <c r="E122" s="56">
        <v>45000</v>
      </c>
      <c r="F122" s="56">
        <v>0</v>
      </c>
      <c r="G122" s="56">
        <v>0</v>
      </c>
      <c r="H122" s="56">
        <v>0</v>
      </c>
      <c r="I122" s="56">
        <f t="shared" si="29"/>
        <v>0</v>
      </c>
      <c r="J122" s="56">
        <f t="shared" si="30"/>
        <v>45000</v>
      </c>
      <c r="K122" s="57">
        <f t="shared" si="31"/>
        <v>1</v>
      </c>
      <c r="L122" s="57">
        <f t="shared" si="32"/>
        <v>-1</v>
      </c>
      <c r="M122" s="57">
        <f t="shared" si="33"/>
        <v>-1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232</v>
      </c>
      <c r="C123" s="51" t="s">
        <v>233</v>
      </c>
      <c r="D123" s="56">
        <v>10966590</v>
      </c>
      <c r="E123" s="56">
        <v>11067313</v>
      </c>
      <c r="F123" s="56">
        <v>927468.10000000009</v>
      </c>
      <c r="G123" s="56">
        <v>5586155.6100000003</v>
      </c>
      <c r="H123" s="56">
        <v>0</v>
      </c>
      <c r="I123" s="56">
        <f t="shared" si="29"/>
        <v>5586155.6100000003</v>
      </c>
      <c r="J123" s="56">
        <f t="shared" si="30"/>
        <v>5481157.3899999997</v>
      </c>
      <c r="K123" s="57">
        <f t="shared" si="31"/>
        <v>0.4952563815625346</v>
      </c>
      <c r="L123" s="57">
        <f t="shared" si="32"/>
        <v>-0.91619753593306708</v>
      </c>
      <c r="M123" s="57">
        <f t="shared" si="33"/>
        <v>-0.24288457234380195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234</v>
      </c>
      <c r="C124" s="51" t="s">
        <v>235</v>
      </c>
      <c r="D124" s="56">
        <v>0</v>
      </c>
      <c r="E124" s="56">
        <v>0</v>
      </c>
      <c r="F124" s="56">
        <v>9277.3800000000028</v>
      </c>
      <c r="G124" s="56">
        <v>49355.94999999999</v>
      </c>
      <c r="H124" s="56">
        <v>0</v>
      </c>
      <c r="I124" s="56">
        <f t="shared" si="29"/>
        <v>49355.94999999999</v>
      </c>
      <c r="J124" s="56">
        <f t="shared" si="30"/>
        <v>-49355.94999999999</v>
      </c>
      <c r="K124" s="57" t="str">
        <f t="shared" si="31"/>
        <v>NA</v>
      </c>
      <c r="L124" s="57" t="str">
        <f t="shared" si="32"/>
        <v>NA</v>
      </c>
      <c r="M124" s="57" t="str">
        <f t="shared" si="33"/>
        <v>NA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236</v>
      </c>
      <c r="C125" s="51" t="s">
        <v>237</v>
      </c>
      <c r="D125" s="56">
        <v>12162586.579999993</v>
      </c>
      <c r="E125" s="56">
        <v>12204406.579999993</v>
      </c>
      <c r="F125" s="56">
        <v>841601.94000000018</v>
      </c>
      <c r="G125" s="56">
        <v>5442373.5399999972</v>
      </c>
      <c r="H125" s="56">
        <v>0</v>
      </c>
      <c r="I125" s="56">
        <f t="shared" si="29"/>
        <v>5442373.5399999972</v>
      </c>
      <c r="J125" s="56">
        <f t="shared" si="30"/>
        <v>6762033.0399999954</v>
      </c>
      <c r="K125" s="57">
        <f t="shared" si="31"/>
        <v>0.55406487776974733</v>
      </c>
      <c r="L125" s="57">
        <f t="shared" si="32"/>
        <v>-0.93104114202658761</v>
      </c>
      <c r="M125" s="57">
        <f t="shared" si="33"/>
        <v>-0.33109731665462089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238</v>
      </c>
      <c r="C126" s="51" t="s">
        <v>239</v>
      </c>
      <c r="D126" s="56">
        <v>5000</v>
      </c>
      <c r="E126" s="56">
        <v>5000</v>
      </c>
      <c r="F126" s="56">
        <v>0</v>
      </c>
      <c r="G126" s="56">
        <v>0</v>
      </c>
      <c r="H126" s="56">
        <v>0</v>
      </c>
      <c r="I126" s="56">
        <f t="shared" si="29"/>
        <v>0</v>
      </c>
      <c r="J126" s="56">
        <f t="shared" si="30"/>
        <v>5000</v>
      </c>
      <c r="K126" s="57">
        <f t="shared" si="31"/>
        <v>1</v>
      </c>
      <c r="L126" s="57">
        <f t="shared" si="32"/>
        <v>-1</v>
      </c>
      <c r="M126" s="57">
        <f t="shared" si="33"/>
        <v>-1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250</v>
      </c>
      <c r="C127" s="51" t="s">
        <v>251</v>
      </c>
      <c r="D127" s="56">
        <v>1636041.8100000008</v>
      </c>
      <c r="E127" s="56">
        <v>1636098.8100000008</v>
      </c>
      <c r="F127" s="56">
        <v>161263.10000000006</v>
      </c>
      <c r="G127" s="56">
        <v>1066679.8799999992</v>
      </c>
      <c r="H127" s="56">
        <v>0</v>
      </c>
      <c r="I127" s="56">
        <f t="shared" si="29"/>
        <v>1066679.8799999992</v>
      </c>
      <c r="J127" s="56">
        <f t="shared" si="30"/>
        <v>569418.93000000156</v>
      </c>
      <c r="K127" s="57">
        <f t="shared" si="31"/>
        <v>0.34803456033318753</v>
      </c>
      <c r="L127" s="57">
        <f t="shared" si="32"/>
        <v>-0.90143437608147881</v>
      </c>
      <c r="M127" s="57">
        <f t="shared" si="33"/>
        <v>-2.2051840499781278E-2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252</v>
      </c>
      <c r="C128" s="51" t="s">
        <v>253</v>
      </c>
      <c r="D128" s="56">
        <v>4710268.5</v>
      </c>
      <c r="E128" s="56">
        <v>4703508.55</v>
      </c>
      <c r="F128" s="56">
        <v>218897.11</v>
      </c>
      <c r="G128" s="56">
        <v>1801667.6099999999</v>
      </c>
      <c r="H128" s="56">
        <v>1534562.9000000001</v>
      </c>
      <c r="I128" s="56">
        <f t="shared" si="29"/>
        <v>3336230.51</v>
      </c>
      <c r="J128" s="56">
        <f t="shared" si="30"/>
        <v>1367278.04</v>
      </c>
      <c r="K128" s="57">
        <f t="shared" si="31"/>
        <v>0.29069321878876997</v>
      </c>
      <c r="L128" s="57">
        <f t="shared" si="32"/>
        <v>-0.95346088825542785</v>
      </c>
      <c r="M128" s="57">
        <f t="shared" si="33"/>
        <v>-0.42542861647397245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332</v>
      </c>
      <c r="C129" s="51" t="s">
        <v>333</v>
      </c>
      <c r="D129" s="56">
        <v>0</v>
      </c>
      <c r="E129" s="56">
        <v>255000</v>
      </c>
      <c r="F129" s="56">
        <v>0</v>
      </c>
      <c r="G129" s="56">
        <v>102625</v>
      </c>
      <c r="H129" s="56">
        <v>17375</v>
      </c>
      <c r="I129" s="56">
        <f t="shared" si="29"/>
        <v>120000</v>
      </c>
      <c r="J129" s="56">
        <f t="shared" si="30"/>
        <v>135000</v>
      </c>
      <c r="K129" s="57">
        <f t="shared" si="31"/>
        <v>0.52941176470588236</v>
      </c>
      <c r="L129" s="57">
        <f t="shared" si="32"/>
        <v>-1</v>
      </c>
      <c r="M129" s="57">
        <f t="shared" si="33"/>
        <v>-0.39632352941176469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334</v>
      </c>
      <c r="C130" s="51" t="s">
        <v>335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f t="shared" si="29"/>
        <v>0</v>
      </c>
      <c r="J130" s="56">
        <f t="shared" si="30"/>
        <v>0</v>
      </c>
      <c r="K130" s="57" t="str">
        <f t="shared" si="31"/>
        <v>NA</v>
      </c>
      <c r="L130" s="57" t="str">
        <f t="shared" si="32"/>
        <v>NA</v>
      </c>
      <c r="M130" s="57" t="str">
        <f t="shared" si="33"/>
        <v>NA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336</v>
      </c>
      <c r="C131" s="51" t="s">
        <v>337</v>
      </c>
      <c r="D131" s="56">
        <v>168300</v>
      </c>
      <c r="E131" s="56">
        <v>168300</v>
      </c>
      <c r="F131" s="56">
        <v>16000</v>
      </c>
      <c r="G131" s="56">
        <v>33500</v>
      </c>
      <c r="H131" s="56">
        <v>0</v>
      </c>
      <c r="I131" s="56">
        <f t="shared" si="29"/>
        <v>33500</v>
      </c>
      <c r="J131" s="56">
        <f t="shared" si="30"/>
        <v>134800</v>
      </c>
      <c r="K131" s="57">
        <f t="shared" si="31"/>
        <v>0.80095068330362451</v>
      </c>
      <c r="L131" s="57">
        <f t="shared" si="32"/>
        <v>-0.90493166963755201</v>
      </c>
      <c r="M131" s="57">
        <f t="shared" si="33"/>
        <v>-0.70142602495543671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338</v>
      </c>
      <c r="C132" s="51" t="s">
        <v>339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f t="shared" si="29"/>
        <v>0</v>
      </c>
      <c r="J132" s="56">
        <f t="shared" si="30"/>
        <v>0</v>
      </c>
      <c r="K132" s="57" t="str">
        <f t="shared" si="31"/>
        <v>NA</v>
      </c>
      <c r="L132" s="57" t="str">
        <f t="shared" si="32"/>
        <v>NA</v>
      </c>
      <c r="M132" s="57" t="str">
        <f t="shared" si="33"/>
        <v>NA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262</v>
      </c>
      <c r="C133" s="51" t="s">
        <v>263</v>
      </c>
      <c r="D133" s="56">
        <v>280800</v>
      </c>
      <c r="E133" s="56">
        <v>245800</v>
      </c>
      <c r="F133" s="56">
        <v>0</v>
      </c>
      <c r="G133" s="56">
        <v>116820.93</v>
      </c>
      <c r="H133" s="56">
        <v>15000</v>
      </c>
      <c r="I133" s="56">
        <f t="shared" si="29"/>
        <v>131820.93</v>
      </c>
      <c r="J133" s="56">
        <f t="shared" si="30"/>
        <v>113979.07</v>
      </c>
      <c r="K133" s="57">
        <f t="shared" si="31"/>
        <v>0.46370655004068351</v>
      </c>
      <c r="L133" s="57">
        <f t="shared" si="32"/>
        <v>-1</v>
      </c>
      <c r="M133" s="57">
        <f t="shared" si="33"/>
        <v>-0.2870976606997559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264</v>
      </c>
      <c r="C134" s="51" t="s">
        <v>265</v>
      </c>
      <c r="D134" s="56">
        <v>4050</v>
      </c>
      <c r="E134" s="56">
        <v>4050</v>
      </c>
      <c r="F134" s="56">
        <v>0</v>
      </c>
      <c r="G134" s="56">
        <v>21875.9</v>
      </c>
      <c r="H134" s="56">
        <v>0</v>
      </c>
      <c r="I134" s="56">
        <f t="shared" si="29"/>
        <v>21875.9</v>
      </c>
      <c r="J134" s="56">
        <f t="shared" si="30"/>
        <v>-17825.900000000001</v>
      </c>
      <c r="K134" s="57">
        <f t="shared" si="31"/>
        <v>-4.4014567901234569</v>
      </c>
      <c r="L134" s="57">
        <f t="shared" si="32"/>
        <v>-1</v>
      </c>
      <c r="M134" s="57">
        <f t="shared" si="33"/>
        <v>7.1021851851851858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340</v>
      </c>
      <c r="C135" s="51" t="s">
        <v>341</v>
      </c>
      <c r="D135" s="56">
        <v>4500</v>
      </c>
      <c r="E135" s="56">
        <v>9500</v>
      </c>
      <c r="F135" s="56">
        <v>0</v>
      </c>
      <c r="G135" s="56">
        <v>14447.29</v>
      </c>
      <c r="H135" s="56">
        <v>3567.88</v>
      </c>
      <c r="I135" s="56">
        <f t="shared" si="29"/>
        <v>18015.170000000002</v>
      </c>
      <c r="J135" s="56">
        <f t="shared" si="30"/>
        <v>-8515.1700000000019</v>
      </c>
      <c r="K135" s="57">
        <f t="shared" si="31"/>
        <v>-0.8963336842105265</v>
      </c>
      <c r="L135" s="57">
        <f t="shared" si="32"/>
        <v>-1</v>
      </c>
      <c r="M135" s="57">
        <f t="shared" si="33"/>
        <v>1.2811510526315792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342</v>
      </c>
      <c r="C136" s="51" t="s">
        <v>343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f t="shared" si="29"/>
        <v>0</v>
      </c>
      <c r="J136" s="56">
        <f t="shared" si="30"/>
        <v>0</v>
      </c>
      <c r="K136" s="57" t="str">
        <f t="shared" si="31"/>
        <v>NA</v>
      </c>
      <c r="L136" s="57" t="str">
        <f t="shared" si="32"/>
        <v>NA</v>
      </c>
      <c r="M136" s="57" t="str">
        <f t="shared" si="33"/>
        <v>NA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266</v>
      </c>
      <c r="C137" s="51" t="s">
        <v>267</v>
      </c>
      <c r="D137" s="56">
        <v>3975</v>
      </c>
      <c r="E137" s="56">
        <v>3975</v>
      </c>
      <c r="F137" s="56">
        <v>0</v>
      </c>
      <c r="G137" s="56">
        <v>0</v>
      </c>
      <c r="H137" s="56">
        <v>253.52</v>
      </c>
      <c r="I137" s="56">
        <f t="shared" si="29"/>
        <v>253.52</v>
      </c>
      <c r="J137" s="56">
        <f t="shared" si="30"/>
        <v>3721.48</v>
      </c>
      <c r="K137" s="57">
        <f t="shared" si="31"/>
        <v>0.93622138364779872</v>
      </c>
      <c r="L137" s="57">
        <f t="shared" si="32"/>
        <v>-1</v>
      </c>
      <c r="M137" s="57">
        <f t="shared" si="33"/>
        <v>-1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268</v>
      </c>
      <c r="C138" s="51" t="s">
        <v>269</v>
      </c>
      <c r="D138" s="56">
        <v>5900</v>
      </c>
      <c r="E138" s="56">
        <v>18499</v>
      </c>
      <c r="F138" s="56">
        <v>3412.5</v>
      </c>
      <c r="G138" s="56">
        <v>10117.14</v>
      </c>
      <c r="H138" s="56">
        <v>392.6</v>
      </c>
      <c r="I138" s="56">
        <f t="shared" si="29"/>
        <v>10509.74</v>
      </c>
      <c r="J138" s="56">
        <f t="shared" si="30"/>
        <v>7989.26</v>
      </c>
      <c r="K138" s="57">
        <f t="shared" si="31"/>
        <v>0.43187523649927023</v>
      </c>
      <c r="L138" s="57">
        <f t="shared" si="32"/>
        <v>-0.81553056921995781</v>
      </c>
      <c r="M138" s="57">
        <f t="shared" si="33"/>
        <v>-0.17964700794637548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274</v>
      </c>
      <c r="C139" s="51" t="s">
        <v>275</v>
      </c>
      <c r="D139" s="56">
        <v>69750</v>
      </c>
      <c r="E139" s="56">
        <v>69565</v>
      </c>
      <c r="F139" s="56">
        <v>957.05</v>
      </c>
      <c r="G139" s="56">
        <v>10222.73</v>
      </c>
      <c r="H139" s="56">
        <v>0</v>
      </c>
      <c r="I139" s="56">
        <f t="shared" si="29"/>
        <v>10222.73</v>
      </c>
      <c r="J139" s="56">
        <f t="shared" si="30"/>
        <v>59342.270000000004</v>
      </c>
      <c r="K139" s="57">
        <f t="shared" si="31"/>
        <v>0.85304779702436573</v>
      </c>
      <c r="L139" s="57">
        <f t="shared" si="32"/>
        <v>-0.98624236325738512</v>
      </c>
      <c r="M139" s="57">
        <f t="shared" si="33"/>
        <v>-0.77957169553654848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280</v>
      </c>
      <c r="C140" s="51" t="s">
        <v>281</v>
      </c>
      <c r="D140" s="56">
        <v>3582.25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29"/>
        <v>0</v>
      </c>
      <c r="J140" s="56">
        <f t="shared" si="30"/>
        <v>0</v>
      </c>
      <c r="K140" s="57" t="str">
        <f t="shared" si="31"/>
        <v>NA</v>
      </c>
      <c r="L140" s="57" t="str">
        <f t="shared" si="32"/>
        <v>NA</v>
      </c>
      <c r="M140" s="57" t="str">
        <f t="shared" si="33"/>
        <v>NA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282</v>
      </c>
      <c r="C141" s="51" t="s">
        <v>283</v>
      </c>
      <c r="D141" s="56">
        <v>608769.69000000006</v>
      </c>
      <c r="E141" s="56">
        <v>667402.60000000009</v>
      </c>
      <c r="F141" s="56">
        <v>2753.86</v>
      </c>
      <c r="G141" s="56">
        <v>90571.700000000012</v>
      </c>
      <c r="H141" s="56">
        <v>5598.96</v>
      </c>
      <c r="I141" s="56">
        <f t="shared" si="29"/>
        <v>96170.660000000018</v>
      </c>
      <c r="J141" s="56">
        <f t="shared" si="30"/>
        <v>571231.94000000006</v>
      </c>
      <c r="K141" s="57">
        <f t="shared" si="31"/>
        <v>0.8559030785915428</v>
      </c>
      <c r="L141" s="57">
        <f t="shared" si="32"/>
        <v>-0.99587376495087077</v>
      </c>
      <c r="M141" s="57">
        <f t="shared" si="33"/>
        <v>-0.79643838666496058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286</v>
      </c>
      <c r="C142" s="51" t="s">
        <v>287</v>
      </c>
      <c r="D142" s="56">
        <v>12059</v>
      </c>
      <c r="E142" s="56">
        <v>43059</v>
      </c>
      <c r="F142" s="56">
        <v>0</v>
      </c>
      <c r="G142" s="56">
        <v>25502.91</v>
      </c>
      <c r="H142" s="56">
        <v>754.65</v>
      </c>
      <c r="I142" s="56">
        <f t="shared" si="29"/>
        <v>26257.56</v>
      </c>
      <c r="J142" s="56">
        <f t="shared" si="30"/>
        <v>16801.439999999999</v>
      </c>
      <c r="K142" s="57">
        <f t="shared" si="31"/>
        <v>0.39019577788615617</v>
      </c>
      <c r="L142" s="57">
        <f t="shared" si="32"/>
        <v>-1</v>
      </c>
      <c r="M142" s="57">
        <f t="shared" si="33"/>
        <v>-0.11158259597296732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288</v>
      </c>
      <c r="C143" s="51" t="s">
        <v>289</v>
      </c>
      <c r="D143" s="56">
        <v>69999</v>
      </c>
      <c r="E143" s="56">
        <v>43999</v>
      </c>
      <c r="F143" s="56">
        <v>0</v>
      </c>
      <c r="G143" s="56">
        <v>2499</v>
      </c>
      <c r="H143" s="56">
        <v>0</v>
      </c>
      <c r="I143" s="56">
        <f t="shared" si="29"/>
        <v>2499</v>
      </c>
      <c r="J143" s="56">
        <f t="shared" si="30"/>
        <v>41500</v>
      </c>
      <c r="K143" s="57">
        <f t="shared" si="31"/>
        <v>0.94320325461942311</v>
      </c>
      <c r="L143" s="57">
        <f t="shared" si="32"/>
        <v>-1</v>
      </c>
      <c r="M143" s="57">
        <f t="shared" si="33"/>
        <v>-0.91480488192913478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290</v>
      </c>
      <c r="C144" s="51" t="s">
        <v>291</v>
      </c>
      <c r="D144" s="56">
        <v>3774.95</v>
      </c>
      <c r="E144" s="56">
        <v>4305.4399999999996</v>
      </c>
      <c r="F144" s="56">
        <v>448</v>
      </c>
      <c r="G144" s="56">
        <v>3486.41</v>
      </c>
      <c r="H144" s="56">
        <v>0</v>
      </c>
      <c r="I144" s="56">
        <f t="shared" si="29"/>
        <v>3486.41</v>
      </c>
      <c r="J144" s="56">
        <f t="shared" si="30"/>
        <v>819.02999999999975</v>
      </c>
      <c r="K144" s="57">
        <f t="shared" si="31"/>
        <v>0.19023142814671667</v>
      </c>
      <c r="L144" s="57">
        <f t="shared" si="32"/>
        <v>-0.89594559441079191</v>
      </c>
      <c r="M144" s="57">
        <f t="shared" si="33"/>
        <v>0.21465285777992499</v>
      </c>
      <c r="R144" s="53"/>
      <c r="S144" s="53"/>
      <c r="T144" s="53"/>
      <c r="U144" s="53"/>
      <c r="V144" s="53"/>
    </row>
    <row r="145" spans="1:22" s="51" customFormat="1" x14ac:dyDescent="0.2">
      <c r="B145" s="66" t="s">
        <v>294</v>
      </c>
      <c r="C145" s="51" t="s">
        <v>295</v>
      </c>
      <c r="D145" s="56">
        <v>53582.400000000001</v>
      </c>
      <c r="E145" s="56">
        <v>67982.399999999994</v>
      </c>
      <c r="F145" s="56">
        <v>2538</v>
      </c>
      <c r="G145" s="56">
        <v>16341.75</v>
      </c>
      <c r="H145" s="56">
        <v>32362</v>
      </c>
      <c r="I145" s="56">
        <f t="shared" si="29"/>
        <v>48703.75</v>
      </c>
      <c r="J145" s="56">
        <f t="shared" si="30"/>
        <v>19278.649999999994</v>
      </c>
      <c r="K145" s="57">
        <f t="shared" si="31"/>
        <v>0.28358295676528039</v>
      </c>
      <c r="L145" s="57">
        <f t="shared" si="32"/>
        <v>-0.9626668078796865</v>
      </c>
      <c r="M145" s="57">
        <f t="shared" si="33"/>
        <v>-0.63942689578479139</v>
      </c>
      <c r="R145" s="53"/>
      <c r="S145" s="53"/>
      <c r="T145" s="53"/>
      <c r="U145" s="53"/>
      <c r="V145" s="53"/>
    </row>
    <row r="146" spans="1:22" s="51" customFormat="1" x14ac:dyDescent="0.2">
      <c r="B146" s="66" t="s">
        <v>298</v>
      </c>
      <c r="C146" s="51" t="s">
        <v>299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29"/>
        <v>0</v>
      </c>
      <c r="J146" s="56">
        <f t="shared" si="30"/>
        <v>0</v>
      </c>
      <c r="K146" s="57" t="str">
        <f t="shared" si="31"/>
        <v>NA</v>
      </c>
      <c r="L146" s="57" t="str">
        <f t="shared" si="32"/>
        <v>NA</v>
      </c>
      <c r="M146" s="57" t="str">
        <f t="shared" si="33"/>
        <v>NA</v>
      </c>
      <c r="R146" s="53"/>
      <c r="S146" s="53"/>
      <c r="T146" s="53"/>
      <c r="U146" s="53"/>
      <c r="V146" s="53"/>
    </row>
    <row r="147" spans="1:22" s="51" customFormat="1" x14ac:dyDescent="0.2">
      <c r="B147" s="66" t="s">
        <v>302</v>
      </c>
      <c r="C147" s="51" t="s">
        <v>303</v>
      </c>
      <c r="D147" s="56">
        <v>0</v>
      </c>
      <c r="E147" s="56">
        <v>1000</v>
      </c>
      <c r="F147" s="56">
        <v>0</v>
      </c>
      <c r="G147" s="56">
        <v>784.96</v>
      </c>
      <c r="H147" s="56">
        <v>0</v>
      </c>
      <c r="I147" s="56">
        <f t="shared" si="29"/>
        <v>784.96</v>
      </c>
      <c r="J147" s="56">
        <f t="shared" si="30"/>
        <v>215.03999999999996</v>
      </c>
      <c r="K147" s="57">
        <f t="shared" si="31"/>
        <v>0.21503999999999995</v>
      </c>
      <c r="L147" s="57">
        <f t="shared" si="32"/>
        <v>-1</v>
      </c>
      <c r="M147" s="57">
        <f t="shared" si="33"/>
        <v>0.17744000000000013</v>
      </c>
      <c r="R147" s="53"/>
      <c r="S147" s="53"/>
      <c r="T147" s="53"/>
      <c r="U147" s="53"/>
      <c r="V147" s="53"/>
    </row>
    <row r="148" spans="1:22" s="51" customFormat="1" x14ac:dyDescent="0.2">
      <c r="B148" s="66" t="s">
        <v>308</v>
      </c>
      <c r="C148" s="51" t="s">
        <v>309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29"/>
        <v>0</v>
      </c>
      <c r="J148" s="56">
        <f t="shared" si="30"/>
        <v>0</v>
      </c>
      <c r="K148" s="57" t="str">
        <f t="shared" si="31"/>
        <v>NA</v>
      </c>
      <c r="L148" s="57" t="str">
        <f t="shared" si="32"/>
        <v>NA</v>
      </c>
      <c r="M148" s="57" t="str">
        <f t="shared" si="33"/>
        <v>NA</v>
      </c>
      <c r="R148" s="53"/>
      <c r="S148" s="53"/>
      <c r="T148" s="53"/>
      <c r="U148" s="53"/>
      <c r="V148" s="53"/>
    </row>
    <row r="149" spans="1:22" s="51" customFormat="1" x14ac:dyDescent="0.2">
      <c r="B149" s="66" t="s">
        <v>310</v>
      </c>
      <c r="C149" s="51" t="s">
        <v>311</v>
      </c>
      <c r="D149" s="56">
        <v>6000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29"/>
        <v>0</v>
      </c>
      <c r="J149" s="56">
        <f t="shared" si="30"/>
        <v>0</v>
      </c>
      <c r="K149" s="57" t="str">
        <f t="shared" si="31"/>
        <v>NA</v>
      </c>
      <c r="L149" s="57" t="str">
        <f t="shared" si="32"/>
        <v>NA</v>
      </c>
      <c r="M149" s="57" t="str">
        <f t="shared" si="33"/>
        <v>NA</v>
      </c>
      <c r="R149" s="53"/>
      <c r="S149" s="53"/>
      <c r="T149" s="53"/>
      <c r="U149" s="53"/>
      <c r="V149" s="53"/>
    </row>
    <row r="150" spans="1:22" s="51" customFormat="1" x14ac:dyDescent="0.2">
      <c r="B150" s="66" t="s">
        <v>344</v>
      </c>
      <c r="C150" s="51" t="s">
        <v>345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29"/>
        <v>0</v>
      </c>
      <c r="J150" s="56">
        <f t="shared" si="30"/>
        <v>0</v>
      </c>
      <c r="K150" s="57" t="str">
        <f t="shared" si="31"/>
        <v>NA</v>
      </c>
      <c r="L150" s="57" t="str">
        <f t="shared" si="32"/>
        <v>NA</v>
      </c>
      <c r="M150" s="57" t="str">
        <f t="shared" si="33"/>
        <v>NA</v>
      </c>
      <c r="R150" s="53"/>
      <c r="S150" s="53"/>
      <c r="T150" s="53"/>
      <c r="U150" s="53"/>
      <c r="V150" s="53"/>
    </row>
    <row r="151" spans="1:22" s="51" customFormat="1" x14ac:dyDescent="0.2">
      <c r="B151" s="66" t="s">
        <v>312</v>
      </c>
      <c r="C151" s="51" t="s">
        <v>313</v>
      </c>
      <c r="D151" s="56">
        <v>61772.25</v>
      </c>
      <c r="E151" s="56">
        <v>65890</v>
      </c>
      <c r="F151" s="56">
        <v>2117</v>
      </c>
      <c r="G151" s="56">
        <v>27719.420000000002</v>
      </c>
      <c r="H151" s="56">
        <v>3918</v>
      </c>
      <c r="I151" s="56">
        <f t="shared" si="29"/>
        <v>31637.420000000002</v>
      </c>
      <c r="J151" s="56">
        <f t="shared" si="30"/>
        <v>34252.58</v>
      </c>
      <c r="K151" s="57">
        <f t="shared" si="31"/>
        <v>0.51984489300349068</v>
      </c>
      <c r="L151" s="57">
        <f t="shared" si="32"/>
        <v>-0.96787069358020938</v>
      </c>
      <c r="M151" s="57">
        <f t="shared" si="33"/>
        <v>-0.36896145090302013</v>
      </c>
      <c r="R151" s="53"/>
      <c r="S151" s="53"/>
      <c r="T151" s="53"/>
      <c r="U151" s="53"/>
      <c r="V151" s="53"/>
    </row>
    <row r="152" spans="1:22" s="51" customFormat="1" x14ac:dyDescent="0.2">
      <c r="B152" s="66" t="s">
        <v>314</v>
      </c>
      <c r="C152" s="51" t="s">
        <v>315</v>
      </c>
      <c r="D152" s="56">
        <v>905850</v>
      </c>
      <c r="E152" s="56">
        <v>903350</v>
      </c>
      <c r="F152" s="56">
        <v>0</v>
      </c>
      <c r="G152" s="56">
        <v>0</v>
      </c>
      <c r="H152" s="56">
        <v>0</v>
      </c>
      <c r="I152" s="56">
        <f t="shared" si="29"/>
        <v>0</v>
      </c>
      <c r="J152" s="56">
        <f t="shared" si="30"/>
        <v>903350</v>
      </c>
      <c r="K152" s="57">
        <f t="shared" si="31"/>
        <v>1</v>
      </c>
      <c r="L152" s="57">
        <f t="shared" si="32"/>
        <v>-1</v>
      </c>
      <c r="M152" s="57">
        <f t="shared" si="33"/>
        <v>-1</v>
      </c>
      <c r="R152" s="53"/>
      <c r="S152" s="53"/>
      <c r="T152" s="53"/>
      <c r="U152" s="53"/>
      <c r="V152" s="53"/>
    </row>
    <row r="153" spans="1:22" s="51" customFormat="1" x14ac:dyDescent="0.2">
      <c r="A153" s="63" t="s">
        <v>346</v>
      </c>
      <c r="B153" s="71"/>
      <c r="C153" s="63"/>
      <c r="D153" s="64">
        <v>93507172.170000017</v>
      </c>
      <c r="E153" s="64">
        <v>95402716.5</v>
      </c>
      <c r="F153" s="64">
        <v>6832232.7300000014</v>
      </c>
      <c r="G153" s="64">
        <v>49244185.50999999</v>
      </c>
      <c r="H153" s="64">
        <v>1613785.51</v>
      </c>
      <c r="I153" s="64">
        <f t="shared" si="29"/>
        <v>50857971.019999988</v>
      </c>
      <c r="J153" s="64">
        <f t="shared" si="30"/>
        <v>44544745.480000012</v>
      </c>
      <c r="K153" s="65">
        <f t="shared" si="31"/>
        <v>0.46691275798210641</v>
      </c>
      <c r="L153" s="65">
        <f t="shared" si="32"/>
        <v>-0.92838534393305239</v>
      </c>
      <c r="M153" s="65">
        <f t="shared" si="33"/>
        <v>-0.22574240047976007</v>
      </c>
      <c r="R153" s="53"/>
      <c r="S153" s="53"/>
      <c r="T153" s="53"/>
      <c r="U153" s="53"/>
      <c r="V153" s="53"/>
    </row>
    <row r="154" spans="1:22" s="51" customFormat="1" x14ac:dyDescent="0.2">
      <c r="A154" s="51" t="s">
        <v>347</v>
      </c>
      <c r="B154" s="66" t="s">
        <v>195</v>
      </c>
      <c r="C154" s="51" t="s">
        <v>196</v>
      </c>
      <c r="D154" s="56">
        <v>0</v>
      </c>
      <c r="E154" s="56">
        <v>0</v>
      </c>
      <c r="F154" s="56">
        <v>0</v>
      </c>
      <c r="G154" s="56">
        <v>25895.51</v>
      </c>
      <c r="H154" s="56">
        <v>0</v>
      </c>
      <c r="I154" s="56">
        <f t="shared" si="29"/>
        <v>25895.51</v>
      </c>
      <c r="J154" s="56">
        <f t="shared" si="30"/>
        <v>-25895.51</v>
      </c>
      <c r="K154" s="57" t="str">
        <f t="shared" si="31"/>
        <v>NA</v>
      </c>
      <c r="L154" s="57" t="str">
        <f t="shared" si="32"/>
        <v>NA</v>
      </c>
      <c r="M154" s="57" t="str">
        <f t="shared" si="33"/>
        <v>NA</v>
      </c>
      <c r="R154" s="53"/>
      <c r="S154" s="53"/>
      <c r="T154" s="53"/>
      <c r="U154" s="53"/>
      <c r="V154" s="53"/>
    </row>
    <row r="155" spans="1:22" s="51" customFormat="1" x14ac:dyDescent="0.2">
      <c r="B155" s="66" t="s">
        <v>197</v>
      </c>
      <c r="C155" s="51" t="s">
        <v>198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f t="shared" si="29"/>
        <v>0</v>
      </c>
      <c r="J155" s="56">
        <f t="shared" si="30"/>
        <v>0</v>
      </c>
      <c r="K155" s="57" t="str">
        <f t="shared" si="31"/>
        <v>NA</v>
      </c>
      <c r="L155" s="57" t="str">
        <f t="shared" si="32"/>
        <v>NA</v>
      </c>
      <c r="M155" s="57" t="str">
        <f t="shared" si="33"/>
        <v>NA</v>
      </c>
      <c r="R155" s="53"/>
      <c r="S155" s="53"/>
      <c r="T155" s="53"/>
      <c r="U155" s="53"/>
      <c r="V155" s="53"/>
    </row>
    <row r="156" spans="1:22" s="51" customFormat="1" x14ac:dyDescent="0.2">
      <c r="B156" s="66" t="s">
        <v>202</v>
      </c>
      <c r="C156" s="51" t="s">
        <v>203</v>
      </c>
      <c r="D156" s="56">
        <v>15000</v>
      </c>
      <c r="E156" s="56">
        <v>210081.25</v>
      </c>
      <c r="F156" s="56">
        <v>25863.25</v>
      </c>
      <c r="G156" s="56">
        <v>58748.75</v>
      </c>
      <c r="H156" s="56">
        <v>0</v>
      </c>
      <c r="I156" s="56">
        <f t="shared" si="29"/>
        <v>58748.75</v>
      </c>
      <c r="J156" s="56">
        <f t="shared" si="30"/>
        <v>151332.5</v>
      </c>
      <c r="K156" s="57">
        <f t="shared" si="31"/>
        <v>0.72035224466724179</v>
      </c>
      <c r="L156" s="57">
        <f t="shared" si="32"/>
        <v>-0.87688929878320887</v>
      </c>
      <c r="M156" s="57">
        <f t="shared" si="33"/>
        <v>-0.58052836700086274</v>
      </c>
      <c r="R156" s="53"/>
      <c r="S156" s="53"/>
      <c r="T156" s="53"/>
      <c r="U156" s="53"/>
      <c r="V156" s="53"/>
    </row>
    <row r="157" spans="1:22" s="51" customFormat="1" x14ac:dyDescent="0.2">
      <c r="B157" s="66" t="s">
        <v>348</v>
      </c>
      <c r="C157" s="51" t="s">
        <v>349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29"/>
        <v>0</v>
      </c>
      <c r="J157" s="56">
        <f t="shared" si="30"/>
        <v>0</v>
      </c>
      <c r="K157" s="57" t="str">
        <f t="shared" si="31"/>
        <v>NA</v>
      </c>
      <c r="L157" s="57" t="str">
        <f t="shared" si="32"/>
        <v>NA</v>
      </c>
      <c r="M157" s="57" t="str">
        <f t="shared" si="33"/>
        <v>NA</v>
      </c>
      <c r="R157" s="53"/>
      <c r="S157" s="53"/>
      <c r="T157" s="53"/>
      <c r="U157" s="53"/>
      <c r="V157" s="53"/>
    </row>
    <row r="158" spans="1:22" s="51" customFormat="1" x14ac:dyDescent="0.2">
      <c r="B158" s="66" t="s">
        <v>212</v>
      </c>
      <c r="C158" s="51" t="s">
        <v>213</v>
      </c>
      <c r="D158" s="56">
        <v>36041.99</v>
      </c>
      <c r="E158" s="56">
        <v>36041.99</v>
      </c>
      <c r="F158" s="56">
        <v>0</v>
      </c>
      <c r="G158" s="56">
        <v>0</v>
      </c>
      <c r="H158" s="56">
        <v>0</v>
      </c>
      <c r="I158" s="56">
        <f t="shared" si="29"/>
        <v>0</v>
      </c>
      <c r="J158" s="56">
        <f t="shared" si="30"/>
        <v>36041.99</v>
      </c>
      <c r="K158" s="57">
        <f t="shared" si="31"/>
        <v>1</v>
      </c>
      <c r="L158" s="57">
        <f t="shared" si="32"/>
        <v>-1</v>
      </c>
      <c r="M158" s="57">
        <f t="shared" si="33"/>
        <v>-1</v>
      </c>
      <c r="R158" s="53"/>
      <c r="S158" s="53"/>
      <c r="T158" s="53"/>
      <c r="U158" s="53"/>
      <c r="V158" s="53"/>
    </row>
    <row r="159" spans="1:22" s="51" customFormat="1" x14ac:dyDescent="0.2">
      <c r="B159" s="66" t="s">
        <v>214</v>
      </c>
      <c r="C159" s="51" t="s">
        <v>215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29"/>
        <v>0</v>
      </c>
      <c r="J159" s="56">
        <f t="shared" si="30"/>
        <v>0</v>
      </c>
      <c r="K159" s="57" t="str">
        <f t="shared" si="31"/>
        <v>NA</v>
      </c>
      <c r="L159" s="57" t="str">
        <f t="shared" si="32"/>
        <v>NA</v>
      </c>
      <c r="M159" s="57" t="str">
        <f t="shared" si="33"/>
        <v>NA</v>
      </c>
      <c r="R159" s="53"/>
      <c r="S159" s="53"/>
      <c r="T159" s="53"/>
      <c r="U159" s="53"/>
      <c r="V159" s="53"/>
    </row>
    <row r="160" spans="1:22" s="51" customFormat="1" x14ac:dyDescent="0.2">
      <c r="B160" s="66" t="s">
        <v>322</v>
      </c>
      <c r="C160" s="51" t="s">
        <v>323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29"/>
        <v>0</v>
      </c>
      <c r="J160" s="56">
        <f t="shared" si="30"/>
        <v>0</v>
      </c>
      <c r="K160" s="57" t="str">
        <f t="shared" si="31"/>
        <v>NA</v>
      </c>
      <c r="L160" s="57" t="str">
        <f t="shared" si="32"/>
        <v>NA</v>
      </c>
      <c r="M160" s="57" t="str">
        <f t="shared" si="33"/>
        <v>NA</v>
      </c>
      <c r="R160" s="53"/>
      <c r="S160" s="53"/>
      <c r="T160" s="53"/>
      <c r="U160" s="53"/>
      <c r="V160" s="53"/>
    </row>
    <row r="161" spans="2:22" s="51" customFormat="1" x14ac:dyDescent="0.2">
      <c r="B161" s="66" t="s">
        <v>328</v>
      </c>
      <c r="C161" s="51" t="s">
        <v>329</v>
      </c>
      <c r="D161" s="56">
        <v>42563.75</v>
      </c>
      <c r="E161" s="56">
        <v>42563.75</v>
      </c>
      <c r="F161" s="56">
        <v>21422.29</v>
      </c>
      <c r="G161" s="56">
        <v>142280.19999999998</v>
      </c>
      <c r="H161" s="56">
        <v>0</v>
      </c>
      <c r="I161" s="56">
        <f t="shared" si="29"/>
        <v>142280.19999999998</v>
      </c>
      <c r="J161" s="56">
        <f t="shared" si="30"/>
        <v>-99716.449999999983</v>
      </c>
      <c r="K161" s="57">
        <f t="shared" si="31"/>
        <v>-2.3427552788464356</v>
      </c>
      <c r="L161" s="57">
        <f t="shared" si="32"/>
        <v>-0.49670106604798681</v>
      </c>
      <c r="M161" s="57">
        <f t="shared" si="33"/>
        <v>4.0141329182696541</v>
      </c>
      <c r="R161" s="53"/>
      <c r="S161" s="53"/>
      <c r="T161" s="53"/>
      <c r="U161" s="53"/>
      <c r="V161" s="53"/>
    </row>
    <row r="162" spans="2:22" s="51" customFormat="1" x14ac:dyDescent="0.2">
      <c r="B162" s="66" t="s">
        <v>350</v>
      </c>
      <c r="C162" s="51" t="s">
        <v>351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f t="shared" si="29"/>
        <v>0</v>
      </c>
      <c r="J162" s="56">
        <f t="shared" si="30"/>
        <v>0</v>
      </c>
      <c r="K162" s="57" t="str">
        <f t="shared" si="31"/>
        <v>NA</v>
      </c>
      <c r="L162" s="57" t="str">
        <f t="shared" si="32"/>
        <v>NA</v>
      </c>
      <c r="M162" s="57" t="str">
        <f t="shared" si="33"/>
        <v>NA</v>
      </c>
      <c r="R162" s="53"/>
      <c r="S162" s="53"/>
      <c r="T162" s="53"/>
      <c r="U162" s="53"/>
      <c r="V162" s="53"/>
    </row>
    <row r="163" spans="2:22" s="51" customFormat="1" x14ac:dyDescent="0.2">
      <c r="B163" s="66" t="s">
        <v>224</v>
      </c>
      <c r="C163" s="51" t="s">
        <v>225</v>
      </c>
      <c r="D163" s="56">
        <v>2724450.41</v>
      </c>
      <c r="E163" s="56">
        <v>2799249.41</v>
      </c>
      <c r="F163" s="56">
        <v>299295.02</v>
      </c>
      <c r="G163" s="56">
        <v>2197175.5599999996</v>
      </c>
      <c r="H163" s="56">
        <v>0</v>
      </c>
      <c r="I163" s="56">
        <f t="shared" si="29"/>
        <v>2197175.5599999996</v>
      </c>
      <c r="J163" s="56">
        <f t="shared" si="30"/>
        <v>602073.85000000056</v>
      </c>
      <c r="K163" s="57">
        <f t="shared" si="31"/>
        <v>0.21508403211559507</v>
      </c>
      <c r="L163" s="57">
        <f t="shared" si="32"/>
        <v>-0.89308025968289839</v>
      </c>
      <c r="M163" s="57">
        <f t="shared" si="33"/>
        <v>0.1773739518266074</v>
      </c>
      <c r="R163" s="53"/>
      <c r="S163" s="53"/>
      <c r="T163" s="53"/>
      <c r="U163" s="53"/>
      <c r="V163" s="53"/>
    </row>
    <row r="164" spans="2:22" s="51" customFormat="1" x14ac:dyDescent="0.2">
      <c r="B164" s="66" t="s">
        <v>330</v>
      </c>
      <c r="C164" s="51" t="s">
        <v>331</v>
      </c>
      <c r="D164" s="56">
        <v>5736551.2200000007</v>
      </c>
      <c r="E164" s="56">
        <v>5736551.2200000007</v>
      </c>
      <c r="F164" s="56">
        <v>319597.94</v>
      </c>
      <c r="G164" s="56">
        <v>4104424.51</v>
      </c>
      <c r="H164" s="56">
        <v>0</v>
      </c>
      <c r="I164" s="56">
        <f t="shared" si="29"/>
        <v>4104424.51</v>
      </c>
      <c r="J164" s="56">
        <f t="shared" si="30"/>
        <v>1632126.7100000009</v>
      </c>
      <c r="K164" s="57">
        <f t="shared" si="31"/>
        <v>0.28451357748009454</v>
      </c>
      <c r="L164" s="57">
        <f t="shared" si="32"/>
        <v>-0.94428744244699692</v>
      </c>
      <c r="M164" s="57">
        <f t="shared" si="33"/>
        <v>7.3229633779858236E-2</v>
      </c>
      <c r="R164" s="53"/>
      <c r="S164" s="53"/>
      <c r="T164" s="53"/>
      <c r="U164" s="53"/>
      <c r="V164" s="53"/>
    </row>
    <row r="165" spans="2:22" s="51" customFormat="1" x14ac:dyDescent="0.2">
      <c r="B165" s="66" t="s">
        <v>226</v>
      </c>
      <c r="C165" s="51" t="s">
        <v>227</v>
      </c>
      <c r="D165" s="56">
        <v>401957.18</v>
      </c>
      <c r="E165" s="56">
        <v>402875.93</v>
      </c>
      <c r="F165" s="56">
        <v>0</v>
      </c>
      <c r="G165" s="56">
        <v>21860.519999999997</v>
      </c>
      <c r="H165" s="56">
        <v>0</v>
      </c>
      <c r="I165" s="56">
        <f t="shared" si="29"/>
        <v>21860.519999999997</v>
      </c>
      <c r="J165" s="56">
        <f t="shared" si="30"/>
        <v>381015.41</v>
      </c>
      <c r="K165" s="57">
        <f t="shared" si="31"/>
        <v>0.94573882832861222</v>
      </c>
      <c r="L165" s="57">
        <f t="shared" si="32"/>
        <v>-1</v>
      </c>
      <c r="M165" s="57">
        <f t="shared" si="33"/>
        <v>-0.91860824249291839</v>
      </c>
      <c r="R165" s="53"/>
      <c r="S165" s="53"/>
      <c r="T165" s="53"/>
      <c r="U165" s="53"/>
      <c r="V165" s="53"/>
    </row>
    <row r="166" spans="2:22" s="51" customFormat="1" x14ac:dyDescent="0.2">
      <c r="B166" s="66" t="s">
        <v>228</v>
      </c>
      <c r="C166" s="51" t="s">
        <v>229</v>
      </c>
      <c r="D166" s="56">
        <v>134133.76000000001</v>
      </c>
      <c r="E166" s="56">
        <v>169133.76</v>
      </c>
      <c r="F166" s="56">
        <v>7344.52</v>
      </c>
      <c r="G166" s="56">
        <v>45692.78</v>
      </c>
      <c r="H166" s="56">
        <v>0</v>
      </c>
      <c r="I166" s="56">
        <f t="shared" si="29"/>
        <v>45692.78</v>
      </c>
      <c r="J166" s="56">
        <f t="shared" si="30"/>
        <v>123440.98000000001</v>
      </c>
      <c r="K166" s="57">
        <f t="shared" si="31"/>
        <v>0.7298423448990905</v>
      </c>
      <c r="L166" s="57">
        <f t="shared" si="32"/>
        <v>-0.95657567123204745</v>
      </c>
      <c r="M166" s="57">
        <f t="shared" si="33"/>
        <v>-0.59476351734863586</v>
      </c>
      <c r="R166" s="53"/>
      <c r="S166" s="53"/>
      <c r="T166" s="53"/>
      <c r="U166" s="53"/>
      <c r="V166" s="53"/>
    </row>
    <row r="167" spans="2:22" s="51" customFormat="1" x14ac:dyDescent="0.2">
      <c r="B167" s="66" t="s">
        <v>232</v>
      </c>
      <c r="C167" s="51" t="s">
        <v>233</v>
      </c>
      <c r="D167" s="56">
        <v>1134000</v>
      </c>
      <c r="E167" s="56">
        <v>1134000</v>
      </c>
      <c r="F167" s="56">
        <v>98284.37000000001</v>
      </c>
      <c r="G167" s="56">
        <v>665561.25</v>
      </c>
      <c r="H167" s="56">
        <v>0</v>
      </c>
      <c r="I167" s="56">
        <f t="shared" si="29"/>
        <v>665561.25</v>
      </c>
      <c r="J167" s="56">
        <f t="shared" si="30"/>
        <v>468438.75</v>
      </c>
      <c r="K167" s="57">
        <f t="shared" si="31"/>
        <v>0.41308531746031746</v>
      </c>
      <c r="L167" s="57">
        <f t="shared" si="32"/>
        <v>-0.91332947971781309</v>
      </c>
      <c r="M167" s="57">
        <f t="shared" si="33"/>
        <v>-0.11962797619047619</v>
      </c>
      <c r="R167" s="53"/>
      <c r="S167" s="53"/>
      <c r="T167" s="53"/>
      <c r="U167" s="53"/>
      <c r="V167" s="53"/>
    </row>
    <row r="168" spans="2:22" s="51" customFormat="1" x14ac:dyDescent="0.2">
      <c r="B168" s="66" t="s">
        <v>234</v>
      </c>
      <c r="C168" s="51" t="s">
        <v>235</v>
      </c>
      <c r="D168" s="56">
        <v>0</v>
      </c>
      <c r="E168" s="56">
        <v>0</v>
      </c>
      <c r="F168" s="56">
        <v>8062.5999999999995</v>
      </c>
      <c r="G168" s="56">
        <v>45575.64</v>
      </c>
      <c r="H168" s="56">
        <v>0</v>
      </c>
      <c r="I168" s="56">
        <f t="shared" si="29"/>
        <v>45575.64</v>
      </c>
      <c r="J168" s="56">
        <f t="shared" si="30"/>
        <v>-45575.64</v>
      </c>
      <c r="K168" s="57" t="str">
        <f t="shared" si="31"/>
        <v>NA</v>
      </c>
      <c r="L168" s="57" t="str">
        <f t="shared" si="32"/>
        <v>NA</v>
      </c>
      <c r="M168" s="57" t="str">
        <f t="shared" si="33"/>
        <v>NA</v>
      </c>
      <c r="R168" s="53"/>
      <c r="S168" s="53"/>
      <c r="T168" s="53"/>
      <c r="U168" s="53"/>
      <c r="V168" s="53"/>
    </row>
    <row r="169" spans="2:22" s="51" customFormat="1" x14ac:dyDescent="0.2">
      <c r="B169" s="66" t="s">
        <v>236</v>
      </c>
      <c r="C169" s="51" t="s">
        <v>237</v>
      </c>
      <c r="D169" s="56">
        <v>1756392.3800000004</v>
      </c>
      <c r="E169" s="56">
        <v>1771337.3800000004</v>
      </c>
      <c r="F169" s="56">
        <v>258219.82</v>
      </c>
      <c r="G169" s="56">
        <v>1465131.3499999996</v>
      </c>
      <c r="H169" s="56">
        <v>0</v>
      </c>
      <c r="I169" s="56">
        <f t="shared" si="29"/>
        <v>1465131.3499999996</v>
      </c>
      <c r="J169" s="56">
        <f t="shared" si="30"/>
        <v>306206.03000000073</v>
      </c>
      <c r="K169" s="57">
        <f t="shared" si="31"/>
        <v>0.17286714177510365</v>
      </c>
      <c r="L169" s="57">
        <f t="shared" si="32"/>
        <v>-0.85422324232778291</v>
      </c>
      <c r="M169" s="57">
        <f t="shared" si="33"/>
        <v>0.2406992873373445</v>
      </c>
      <c r="R169" s="53"/>
      <c r="S169" s="53"/>
      <c r="T169" s="53"/>
      <c r="U169" s="53"/>
      <c r="V169" s="53"/>
    </row>
    <row r="170" spans="2:22" s="51" customFormat="1" x14ac:dyDescent="0.2">
      <c r="B170" s="66" t="s">
        <v>250</v>
      </c>
      <c r="C170" s="51" t="s">
        <v>251</v>
      </c>
      <c r="D170" s="56">
        <v>241387.24999999997</v>
      </c>
      <c r="E170" s="56">
        <v>241387.24999999997</v>
      </c>
      <c r="F170" s="56">
        <v>13047.369999999999</v>
      </c>
      <c r="G170" s="56">
        <v>114798.90999999997</v>
      </c>
      <c r="H170" s="56">
        <v>0</v>
      </c>
      <c r="I170" s="56">
        <f t="shared" si="29"/>
        <v>114798.90999999997</v>
      </c>
      <c r="J170" s="56">
        <f t="shared" si="30"/>
        <v>126588.34</v>
      </c>
      <c r="K170" s="57">
        <f t="shared" si="31"/>
        <v>0.52442015889405924</v>
      </c>
      <c r="L170" s="57">
        <f t="shared" si="32"/>
        <v>-0.94594838791195479</v>
      </c>
      <c r="M170" s="57">
        <f t="shared" si="33"/>
        <v>-0.28663023834108892</v>
      </c>
      <c r="R170" s="53"/>
      <c r="S170" s="53"/>
      <c r="T170" s="53"/>
      <c r="U170" s="53"/>
      <c r="V170" s="53"/>
    </row>
    <row r="171" spans="2:22" s="51" customFormat="1" x14ac:dyDescent="0.2">
      <c r="B171" s="66" t="s">
        <v>252</v>
      </c>
      <c r="C171" s="51" t="s">
        <v>253</v>
      </c>
      <c r="D171" s="56">
        <v>1487677.6099999992</v>
      </c>
      <c r="E171" s="56">
        <v>1043529.6100000002</v>
      </c>
      <c r="F171" s="56">
        <v>294.25</v>
      </c>
      <c r="G171" s="56">
        <v>215469.81</v>
      </c>
      <c r="H171" s="56">
        <v>68592.679999999993</v>
      </c>
      <c r="I171" s="56">
        <f t="shared" si="29"/>
        <v>284062.49</v>
      </c>
      <c r="J171" s="56">
        <f t="shared" si="30"/>
        <v>759467.12000000023</v>
      </c>
      <c r="K171" s="57">
        <f t="shared" si="31"/>
        <v>0.72778684257938797</v>
      </c>
      <c r="L171" s="57">
        <f t="shared" si="32"/>
        <v>-0.99971802429257373</v>
      </c>
      <c r="M171" s="57">
        <f t="shared" si="33"/>
        <v>-0.69027738944561434</v>
      </c>
      <c r="R171" s="53"/>
      <c r="S171" s="53"/>
      <c r="T171" s="53"/>
      <c r="U171" s="53"/>
      <c r="V171" s="53"/>
    </row>
    <row r="172" spans="2:22" s="51" customFormat="1" x14ac:dyDescent="0.2">
      <c r="B172" s="66" t="s">
        <v>352</v>
      </c>
      <c r="C172" s="51" t="s">
        <v>353</v>
      </c>
      <c r="D172" s="56">
        <v>90000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29"/>
        <v>0</v>
      </c>
      <c r="J172" s="56">
        <f t="shared" si="30"/>
        <v>0</v>
      </c>
      <c r="K172" s="57" t="str">
        <f t="shared" si="31"/>
        <v>NA</v>
      </c>
      <c r="L172" s="57" t="str">
        <f t="shared" si="32"/>
        <v>NA</v>
      </c>
      <c r="M172" s="57" t="str">
        <f t="shared" si="33"/>
        <v>NA</v>
      </c>
      <c r="R172" s="53"/>
      <c r="S172" s="53"/>
      <c r="T172" s="53"/>
      <c r="U172" s="53"/>
      <c r="V172" s="53"/>
    </row>
    <row r="173" spans="2:22" s="51" customFormat="1" x14ac:dyDescent="0.2">
      <c r="B173" s="66" t="s">
        <v>354</v>
      </c>
      <c r="C173" s="51" t="s">
        <v>355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f t="shared" si="29"/>
        <v>0</v>
      </c>
      <c r="J173" s="56">
        <f t="shared" si="30"/>
        <v>0</v>
      </c>
      <c r="K173" s="57" t="str">
        <f t="shared" si="31"/>
        <v>NA</v>
      </c>
      <c r="L173" s="57" t="str">
        <f t="shared" si="32"/>
        <v>NA</v>
      </c>
      <c r="M173" s="57" t="str">
        <f t="shared" si="33"/>
        <v>NA</v>
      </c>
      <c r="R173" s="53"/>
      <c r="S173" s="53"/>
      <c r="T173" s="53"/>
      <c r="U173" s="53"/>
      <c r="V173" s="53"/>
    </row>
    <row r="174" spans="2:22" s="51" customFormat="1" x14ac:dyDescent="0.2">
      <c r="B174" s="66" t="s">
        <v>262</v>
      </c>
      <c r="C174" s="51" t="s">
        <v>263</v>
      </c>
      <c r="D174" s="56">
        <v>286272.01</v>
      </c>
      <c r="E174" s="56">
        <v>279659.01</v>
      </c>
      <c r="F174" s="56">
        <v>0</v>
      </c>
      <c r="G174" s="56">
        <v>2387</v>
      </c>
      <c r="H174" s="56">
        <v>0</v>
      </c>
      <c r="I174" s="56">
        <f t="shared" si="29"/>
        <v>2387</v>
      </c>
      <c r="J174" s="56">
        <f t="shared" si="30"/>
        <v>277272.01</v>
      </c>
      <c r="K174" s="57">
        <f t="shared" si="31"/>
        <v>0.99146460541357129</v>
      </c>
      <c r="L174" s="57">
        <f t="shared" si="32"/>
        <v>-1</v>
      </c>
      <c r="M174" s="57">
        <f t="shared" si="33"/>
        <v>-0.98719690812035699</v>
      </c>
      <c r="R174" s="53"/>
      <c r="S174" s="53"/>
      <c r="T174" s="53"/>
      <c r="U174" s="53"/>
      <c r="V174" s="53"/>
    </row>
    <row r="175" spans="2:22" s="51" customFormat="1" x14ac:dyDescent="0.2">
      <c r="B175" s="66" t="s">
        <v>356</v>
      </c>
      <c r="C175" s="51" t="s">
        <v>357</v>
      </c>
      <c r="D175" s="56">
        <v>6066</v>
      </c>
      <c r="E175" s="56">
        <v>6066</v>
      </c>
      <c r="F175" s="56">
        <v>0</v>
      </c>
      <c r="G175" s="56">
        <v>0</v>
      </c>
      <c r="H175" s="56">
        <v>0</v>
      </c>
      <c r="I175" s="56">
        <f t="shared" si="29"/>
        <v>0</v>
      </c>
      <c r="J175" s="56">
        <f t="shared" si="30"/>
        <v>6066</v>
      </c>
      <c r="K175" s="57">
        <f t="shared" si="31"/>
        <v>1</v>
      </c>
      <c r="L175" s="57">
        <f t="shared" si="32"/>
        <v>-1</v>
      </c>
      <c r="M175" s="57">
        <f t="shared" si="33"/>
        <v>-1</v>
      </c>
      <c r="R175" s="53"/>
      <c r="S175" s="53"/>
      <c r="T175" s="53"/>
      <c r="U175" s="53"/>
      <c r="V175" s="53"/>
    </row>
    <row r="176" spans="2:22" s="51" customFormat="1" x14ac:dyDescent="0.2">
      <c r="B176" s="66" t="s">
        <v>264</v>
      </c>
      <c r="C176" s="51" t="s">
        <v>265</v>
      </c>
      <c r="D176" s="56">
        <v>540</v>
      </c>
      <c r="E176" s="56">
        <v>0</v>
      </c>
      <c r="F176" s="56">
        <v>0</v>
      </c>
      <c r="G176" s="56">
        <v>0</v>
      </c>
      <c r="H176" s="56">
        <v>0</v>
      </c>
      <c r="I176" s="56">
        <f t="shared" si="29"/>
        <v>0</v>
      </c>
      <c r="J176" s="56">
        <f t="shared" si="30"/>
        <v>0</v>
      </c>
      <c r="K176" s="57" t="str">
        <f t="shared" si="31"/>
        <v>NA</v>
      </c>
      <c r="L176" s="57" t="str">
        <f t="shared" si="32"/>
        <v>NA</v>
      </c>
      <c r="M176" s="57" t="str">
        <f t="shared" si="33"/>
        <v>NA</v>
      </c>
      <c r="R176" s="53"/>
      <c r="S176" s="53"/>
      <c r="T176" s="53"/>
      <c r="U176" s="53"/>
      <c r="V176" s="53"/>
    </row>
    <row r="177" spans="1:22" s="51" customFormat="1" x14ac:dyDescent="0.2">
      <c r="B177" s="66" t="s">
        <v>340</v>
      </c>
      <c r="C177" s="51" t="s">
        <v>341</v>
      </c>
      <c r="D177" s="56">
        <v>0</v>
      </c>
      <c r="E177" s="56">
        <v>1090</v>
      </c>
      <c r="F177" s="56">
        <v>0</v>
      </c>
      <c r="G177" s="56">
        <v>1090</v>
      </c>
      <c r="H177" s="56">
        <v>0</v>
      </c>
      <c r="I177" s="56">
        <f t="shared" si="29"/>
        <v>1090</v>
      </c>
      <c r="J177" s="56">
        <f t="shared" si="30"/>
        <v>0</v>
      </c>
      <c r="K177" s="57">
        <f t="shared" si="31"/>
        <v>0</v>
      </c>
      <c r="L177" s="57">
        <f t="shared" si="32"/>
        <v>-1</v>
      </c>
      <c r="M177" s="57">
        <f t="shared" si="33"/>
        <v>0.50000000000000011</v>
      </c>
      <c r="R177" s="53"/>
      <c r="S177" s="53"/>
      <c r="T177" s="53"/>
      <c r="U177" s="53"/>
      <c r="V177" s="53"/>
    </row>
    <row r="178" spans="1:22" s="51" customFormat="1" x14ac:dyDescent="0.2">
      <c r="B178" s="66" t="s">
        <v>266</v>
      </c>
      <c r="C178" s="51" t="s">
        <v>267</v>
      </c>
      <c r="D178" s="56">
        <v>5175</v>
      </c>
      <c r="E178" s="56">
        <v>5175</v>
      </c>
      <c r="F178" s="56">
        <v>0</v>
      </c>
      <c r="G178" s="56">
        <v>124.65</v>
      </c>
      <c r="H178" s="56">
        <v>0</v>
      </c>
      <c r="I178" s="56">
        <f t="shared" si="29"/>
        <v>124.65</v>
      </c>
      <c r="J178" s="56">
        <f t="shared" si="30"/>
        <v>5050.3500000000004</v>
      </c>
      <c r="K178" s="57">
        <f t="shared" si="31"/>
        <v>0.97591304347826091</v>
      </c>
      <c r="L178" s="57">
        <f t="shared" si="32"/>
        <v>-1</v>
      </c>
      <c r="M178" s="57">
        <f t="shared" si="33"/>
        <v>-0.96386956521739131</v>
      </c>
      <c r="R178" s="53"/>
      <c r="S178" s="53"/>
      <c r="T178" s="53"/>
      <c r="U178" s="53"/>
      <c r="V178" s="53"/>
    </row>
    <row r="179" spans="1:22" s="51" customFormat="1" x14ac:dyDescent="0.2">
      <c r="B179" s="66" t="s">
        <v>268</v>
      </c>
      <c r="C179" s="51" t="s">
        <v>269</v>
      </c>
      <c r="D179" s="56">
        <v>1110000</v>
      </c>
      <c r="E179" s="56">
        <v>1344630</v>
      </c>
      <c r="F179" s="56">
        <v>390</v>
      </c>
      <c r="G179" s="56">
        <v>1120986.0899999999</v>
      </c>
      <c r="H179" s="56">
        <v>38250</v>
      </c>
      <c r="I179" s="56">
        <f t="shared" si="29"/>
        <v>1159236.0899999999</v>
      </c>
      <c r="J179" s="56">
        <f t="shared" si="30"/>
        <v>185393.91000000015</v>
      </c>
      <c r="K179" s="57">
        <f t="shared" si="31"/>
        <v>0.13787726735235725</v>
      </c>
      <c r="L179" s="57">
        <f t="shared" si="32"/>
        <v>-0.99970995738604673</v>
      </c>
      <c r="M179" s="57">
        <f t="shared" si="33"/>
        <v>0.25051436826487566</v>
      </c>
      <c r="R179" s="53"/>
      <c r="S179" s="53"/>
      <c r="T179" s="53"/>
      <c r="U179" s="53"/>
      <c r="V179" s="53"/>
    </row>
    <row r="180" spans="1:22" s="51" customFormat="1" x14ac:dyDescent="0.2">
      <c r="B180" s="66" t="s">
        <v>274</v>
      </c>
      <c r="C180" s="51" t="s">
        <v>275</v>
      </c>
      <c r="D180" s="56">
        <v>299500.2</v>
      </c>
      <c r="E180" s="56">
        <v>461106.72</v>
      </c>
      <c r="F180" s="56">
        <v>2807.14</v>
      </c>
      <c r="G180" s="56">
        <v>48919.79</v>
      </c>
      <c r="H180" s="56">
        <v>280</v>
      </c>
      <c r="I180" s="56">
        <f t="shared" si="29"/>
        <v>49199.79</v>
      </c>
      <c r="J180" s="56">
        <f t="shared" si="30"/>
        <v>411906.93</v>
      </c>
      <c r="K180" s="57">
        <f t="shared" si="31"/>
        <v>0.893300644154568</v>
      </c>
      <c r="L180" s="57">
        <f t="shared" si="32"/>
        <v>-0.99391216853226516</v>
      </c>
      <c r="M180" s="57">
        <f t="shared" si="33"/>
        <v>-0.84086181827929118</v>
      </c>
      <c r="R180" s="53"/>
      <c r="S180" s="53"/>
      <c r="T180" s="53"/>
      <c r="U180" s="53"/>
      <c r="V180" s="53"/>
    </row>
    <row r="181" spans="1:22" s="51" customFormat="1" x14ac:dyDescent="0.2">
      <c r="B181" s="66" t="s">
        <v>282</v>
      </c>
      <c r="C181" s="51" t="s">
        <v>283</v>
      </c>
      <c r="D181" s="56">
        <v>257514.25</v>
      </c>
      <c r="E181" s="56">
        <v>452620.25</v>
      </c>
      <c r="F181" s="56">
        <v>10912.67</v>
      </c>
      <c r="G181" s="56">
        <v>98672.78</v>
      </c>
      <c r="H181" s="56">
        <v>15013.21</v>
      </c>
      <c r="I181" s="56">
        <f t="shared" si="29"/>
        <v>113685.98999999999</v>
      </c>
      <c r="J181" s="56">
        <f t="shared" si="30"/>
        <v>338934.26</v>
      </c>
      <c r="K181" s="57">
        <f t="shared" si="31"/>
        <v>0.74882699128021779</v>
      </c>
      <c r="L181" s="57">
        <f t="shared" si="32"/>
        <v>-0.97589000934005943</v>
      </c>
      <c r="M181" s="57">
        <f t="shared" si="33"/>
        <v>-0.67299481187596</v>
      </c>
      <c r="R181" s="53"/>
      <c r="S181" s="53"/>
      <c r="T181" s="53"/>
      <c r="U181" s="53"/>
      <c r="V181" s="53"/>
    </row>
    <row r="182" spans="1:22" s="51" customFormat="1" x14ac:dyDescent="0.2">
      <c r="B182" s="66" t="s">
        <v>286</v>
      </c>
      <c r="C182" s="51" t="s">
        <v>287</v>
      </c>
      <c r="D182" s="56">
        <v>55323</v>
      </c>
      <c r="E182" s="56">
        <v>70578</v>
      </c>
      <c r="F182" s="56">
        <v>647.89</v>
      </c>
      <c r="G182" s="56">
        <v>25202.589999999997</v>
      </c>
      <c r="H182" s="56">
        <v>11528.839999999998</v>
      </c>
      <c r="I182" s="56">
        <f t="shared" si="29"/>
        <v>36731.429999999993</v>
      </c>
      <c r="J182" s="56">
        <f t="shared" si="30"/>
        <v>33846.570000000007</v>
      </c>
      <c r="K182" s="57">
        <f t="shared" si="31"/>
        <v>0.47956261157867902</v>
      </c>
      <c r="L182" s="57">
        <f t="shared" si="32"/>
        <v>-0.99082022726628693</v>
      </c>
      <c r="M182" s="57">
        <f t="shared" si="33"/>
        <v>-0.46436729575788499</v>
      </c>
      <c r="R182" s="53"/>
      <c r="S182" s="53"/>
      <c r="T182" s="53"/>
      <c r="U182" s="53"/>
      <c r="V182" s="53"/>
    </row>
    <row r="183" spans="1:22" s="51" customFormat="1" x14ac:dyDescent="0.2">
      <c r="B183" s="66" t="s">
        <v>288</v>
      </c>
      <c r="C183" s="51" t="s">
        <v>289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29"/>
        <v>0</v>
      </c>
      <c r="J183" s="56">
        <f t="shared" si="30"/>
        <v>0</v>
      </c>
      <c r="K183" s="57" t="str">
        <f t="shared" si="31"/>
        <v>NA</v>
      </c>
      <c r="L183" s="57" t="str">
        <f t="shared" si="32"/>
        <v>NA</v>
      </c>
      <c r="M183" s="57" t="str">
        <f t="shared" si="33"/>
        <v>NA</v>
      </c>
      <c r="R183" s="53"/>
      <c r="S183" s="53"/>
      <c r="T183" s="53"/>
      <c r="U183" s="53"/>
      <c r="V183" s="53"/>
    </row>
    <row r="184" spans="1:22" s="51" customFormat="1" x14ac:dyDescent="0.2">
      <c r="B184" s="66" t="s">
        <v>290</v>
      </c>
      <c r="C184" s="51" t="s">
        <v>291</v>
      </c>
      <c r="D184" s="56">
        <v>673279.2</v>
      </c>
      <c r="E184" s="56">
        <v>604432.65</v>
      </c>
      <c r="F184" s="56">
        <v>4479.09</v>
      </c>
      <c r="G184" s="56">
        <v>272695.8</v>
      </c>
      <c r="H184" s="56">
        <v>64744.83</v>
      </c>
      <c r="I184" s="56">
        <f t="shared" si="29"/>
        <v>337440.63</v>
      </c>
      <c r="J184" s="56">
        <f t="shared" si="30"/>
        <v>266992.02</v>
      </c>
      <c r="K184" s="57">
        <f t="shared" si="31"/>
        <v>0.44172335826001458</v>
      </c>
      <c r="L184" s="57">
        <f t="shared" si="32"/>
        <v>-0.99258959621059528</v>
      </c>
      <c r="M184" s="57">
        <f t="shared" si="33"/>
        <v>-0.32326008530478961</v>
      </c>
      <c r="R184" s="53"/>
      <c r="S184" s="53"/>
      <c r="T184" s="53"/>
      <c r="U184" s="53"/>
      <c r="V184" s="53"/>
    </row>
    <row r="185" spans="1:22" s="51" customFormat="1" x14ac:dyDescent="0.2">
      <c r="B185" s="66" t="s">
        <v>294</v>
      </c>
      <c r="C185" s="51" t="s">
        <v>295</v>
      </c>
      <c r="D185" s="56">
        <v>17957.7</v>
      </c>
      <c r="E185" s="56">
        <v>55067.99</v>
      </c>
      <c r="F185" s="56">
        <v>0</v>
      </c>
      <c r="G185" s="56">
        <v>7362.41</v>
      </c>
      <c r="H185" s="56">
        <v>4283.18</v>
      </c>
      <c r="I185" s="56">
        <f t="shared" si="29"/>
        <v>11645.59</v>
      </c>
      <c r="J185" s="56">
        <f t="shared" si="30"/>
        <v>43422.399999999994</v>
      </c>
      <c r="K185" s="57">
        <f t="shared" si="31"/>
        <v>0.78852342349884197</v>
      </c>
      <c r="L185" s="57">
        <f t="shared" si="32"/>
        <v>-1</v>
      </c>
      <c r="M185" s="57">
        <f t="shared" si="33"/>
        <v>-0.79945491019374415</v>
      </c>
      <c r="R185" s="53"/>
      <c r="S185" s="53"/>
      <c r="T185" s="53"/>
      <c r="U185" s="53"/>
      <c r="V185" s="53"/>
    </row>
    <row r="186" spans="1:22" s="51" customFormat="1" x14ac:dyDescent="0.2">
      <c r="B186" s="66" t="s">
        <v>358</v>
      </c>
      <c r="C186" s="51" t="s">
        <v>359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f t="shared" si="29"/>
        <v>0</v>
      </c>
      <c r="J186" s="56">
        <f t="shared" si="30"/>
        <v>0</v>
      </c>
      <c r="K186" s="57" t="str">
        <f t="shared" si="31"/>
        <v>NA</v>
      </c>
      <c r="L186" s="57" t="str">
        <f t="shared" si="32"/>
        <v>NA</v>
      </c>
      <c r="M186" s="57" t="str">
        <f t="shared" si="33"/>
        <v>NA</v>
      </c>
      <c r="R186" s="53"/>
      <c r="S186" s="53"/>
      <c r="T186" s="53"/>
      <c r="U186" s="53"/>
      <c r="V186" s="53"/>
    </row>
    <row r="187" spans="1:22" s="51" customFormat="1" x14ac:dyDescent="0.2">
      <c r="B187" s="66" t="s">
        <v>302</v>
      </c>
      <c r="C187" s="51" t="s">
        <v>303</v>
      </c>
      <c r="D187" s="56">
        <v>48801.599999999999</v>
      </c>
      <c r="E187" s="56">
        <v>99673.600000000006</v>
      </c>
      <c r="F187" s="56">
        <v>9351</v>
      </c>
      <c r="G187" s="56">
        <v>32289.160000000003</v>
      </c>
      <c r="H187" s="56">
        <v>11768.55</v>
      </c>
      <c r="I187" s="56">
        <f t="shared" si="29"/>
        <v>44057.710000000006</v>
      </c>
      <c r="J187" s="56">
        <f t="shared" si="30"/>
        <v>55615.89</v>
      </c>
      <c r="K187" s="57">
        <f t="shared" si="31"/>
        <v>0.5579801472004623</v>
      </c>
      <c r="L187" s="57">
        <f t="shared" si="32"/>
        <v>-0.90618378387055354</v>
      </c>
      <c r="M187" s="57">
        <f t="shared" si="33"/>
        <v>-0.51407654584564011</v>
      </c>
      <c r="R187" s="53"/>
      <c r="S187" s="53"/>
      <c r="T187" s="53"/>
      <c r="U187" s="53"/>
      <c r="V187" s="53"/>
    </row>
    <row r="188" spans="1:22" s="51" customFormat="1" x14ac:dyDescent="0.2">
      <c r="B188" s="66" t="s">
        <v>308</v>
      </c>
      <c r="C188" s="51" t="s">
        <v>309</v>
      </c>
      <c r="D188" s="56">
        <v>154985.4</v>
      </c>
      <c r="E188" s="56">
        <v>90000</v>
      </c>
      <c r="F188" s="56">
        <v>0</v>
      </c>
      <c r="G188" s="56">
        <v>-11.99</v>
      </c>
      <c r="H188" s="56">
        <v>0</v>
      </c>
      <c r="I188" s="56">
        <f t="shared" si="29"/>
        <v>-11.99</v>
      </c>
      <c r="J188" s="56">
        <f t="shared" si="30"/>
        <v>90011.99</v>
      </c>
      <c r="K188" s="57">
        <f t="shared" si="31"/>
        <v>1.0001332222222223</v>
      </c>
      <c r="L188" s="57">
        <f t="shared" si="32"/>
        <v>-1</v>
      </c>
      <c r="M188" s="57">
        <f t="shared" si="33"/>
        <v>-1.0001998333333333</v>
      </c>
      <c r="R188" s="53"/>
      <c r="S188" s="53"/>
      <c r="T188" s="53"/>
      <c r="U188" s="53"/>
      <c r="V188" s="53"/>
    </row>
    <row r="189" spans="1:22" s="51" customFormat="1" x14ac:dyDescent="0.2">
      <c r="B189" s="66" t="s">
        <v>312</v>
      </c>
      <c r="C189" s="51" t="s">
        <v>313</v>
      </c>
      <c r="D189" s="56">
        <v>80685</v>
      </c>
      <c r="E189" s="56">
        <v>91105</v>
      </c>
      <c r="F189" s="56">
        <v>1341</v>
      </c>
      <c r="G189" s="56">
        <v>19765.989999999998</v>
      </c>
      <c r="H189" s="56">
        <v>178</v>
      </c>
      <c r="I189" s="56">
        <f t="shared" si="29"/>
        <v>19943.989999999998</v>
      </c>
      <c r="J189" s="56">
        <f t="shared" si="30"/>
        <v>71161.010000000009</v>
      </c>
      <c r="K189" s="57">
        <f t="shared" si="31"/>
        <v>0.78108786564952537</v>
      </c>
      <c r="L189" s="57">
        <f t="shared" si="32"/>
        <v>-0.98528072004829592</v>
      </c>
      <c r="M189" s="57">
        <f t="shared" si="33"/>
        <v>-0.67456248284945941</v>
      </c>
      <c r="R189" s="53"/>
      <c r="S189" s="53"/>
      <c r="T189" s="53"/>
      <c r="U189" s="53"/>
      <c r="V189" s="53"/>
    </row>
    <row r="190" spans="1:22" s="51" customFormat="1" x14ac:dyDescent="0.2">
      <c r="B190" s="66" t="s">
        <v>314</v>
      </c>
      <c r="C190" s="51" t="s">
        <v>315</v>
      </c>
      <c r="D190" s="56">
        <v>900000</v>
      </c>
      <c r="E190" s="56">
        <v>900000</v>
      </c>
      <c r="F190" s="56">
        <v>0</v>
      </c>
      <c r="G190" s="56">
        <v>0</v>
      </c>
      <c r="H190" s="56">
        <v>0</v>
      </c>
      <c r="I190" s="56">
        <f t="shared" si="29"/>
        <v>0</v>
      </c>
      <c r="J190" s="56">
        <f t="shared" si="30"/>
        <v>900000</v>
      </c>
      <c r="K190" s="57">
        <f t="shared" si="31"/>
        <v>1</v>
      </c>
      <c r="L190" s="57">
        <f t="shared" si="32"/>
        <v>-1</v>
      </c>
      <c r="M190" s="57">
        <f t="shared" si="33"/>
        <v>-1</v>
      </c>
      <c r="R190" s="53"/>
      <c r="S190" s="53"/>
      <c r="T190" s="53"/>
      <c r="U190" s="53"/>
      <c r="V190" s="53"/>
    </row>
    <row r="191" spans="1:22" s="51" customFormat="1" x14ac:dyDescent="0.2">
      <c r="A191" s="63" t="s">
        <v>360</v>
      </c>
      <c r="B191" s="71"/>
      <c r="C191" s="63"/>
      <c r="D191" s="64">
        <v>17696254.909999996</v>
      </c>
      <c r="E191" s="64">
        <v>18047955.77</v>
      </c>
      <c r="F191" s="64">
        <v>1081360.22</v>
      </c>
      <c r="G191" s="64">
        <v>10732099.059999999</v>
      </c>
      <c r="H191" s="64">
        <v>214639.28999999998</v>
      </c>
      <c r="I191" s="64">
        <f t="shared" si="29"/>
        <v>10946738.349999998</v>
      </c>
      <c r="J191" s="64">
        <f t="shared" si="30"/>
        <v>7101217.4200000018</v>
      </c>
      <c r="K191" s="65">
        <f t="shared" si="31"/>
        <v>0.39346380889318866</v>
      </c>
      <c r="L191" s="65">
        <f t="shared" si="32"/>
        <v>-0.94008406083322316</v>
      </c>
      <c r="M191" s="65">
        <f t="shared" si="33"/>
        <v>-0.1080347937931589</v>
      </c>
      <c r="R191" s="53"/>
      <c r="S191" s="53"/>
      <c r="T191" s="53"/>
      <c r="U191" s="53"/>
      <c r="V191" s="53"/>
    </row>
    <row r="192" spans="1:22" s="51" customFormat="1" x14ac:dyDescent="0.2">
      <c r="A192" s="51" t="s">
        <v>361</v>
      </c>
      <c r="B192" s="66" t="s">
        <v>197</v>
      </c>
      <c r="C192" s="51" t="s">
        <v>198</v>
      </c>
      <c r="D192" s="56">
        <v>0</v>
      </c>
      <c r="E192" s="56">
        <v>0</v>
      </c>
      <c r="F192" s="56">
        <v>0</v>
      </c>
      <c r="G192" s="56">
        <v>0</v>
      </c>
      <c r="H192" s="56">
        <v>0</v>
      </c>
      <c r="I192" s="56">
        <f t="shared" si="29"/>
        <v>0</v>
      </c>
      <c r="J192" s="56">
        <f t="shared" si="30"/>
        <v>0</v>
      </c>
      <c r="K192" s="57" t="str">
        <f t="shared" si="31"/>
        <v>NA</v>
      </c>
      <c r="L192" s="57" t="str">
        <f t="shared" si="32"/>
        <v>NA</v>
      </c>
      <c r="M192" s="57" t="str">
        <f t="shared" si="33"/>
        <v>NA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199</v>
      </c>
      <c r="C193" s="51" t="s">
        <v>198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f t="shared" si="29"/>
        <v>0</v>
      </c>
      <c r="J193" s="56">
        <f t="shared" si="30"/>
        <v>0</v>
      </c>
      <c r="K193" s="57" t="str">
        <f t="shared" si="31"/>
        <v>NA</v>
      </c>
      <c r="L193" s="57" t="str">
        <f t="shared" si="32"/>
        <v>NA</v>
      </c>
      <c r="M193" s="57" t="str">
        <f t="shared" si="33"/>
        <v>NA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202</v>
      </c>
      <c r="C194" s="51" t="s">
        <v>203</v>
      </c>
      <c r="D194" s="56">
        <v>6500</v>
      </c>
      <c r="E194" s="56">
        <v>6500</v>
      </c>
      <c r="F194" s="56">
        <v>0</v>
      </c>
      <c r="G194" s="56">
        <v>0</v>
      </c>
      <c r="H194" s="56">
        <v>0</v>
      </c>
      <c r="I194" s="56">
        <f t="shared" si="29"/>
        <v>0</v>
      </c>
      <c r="J194" s="56">
        <f t="shared" si="30"/>
        <v>6500</v>
      </c>
      <c r="K194" s="57">
        <f t="shared" si="31"/>
        <v>1</v>
      </c>
      <c r="L194" s="57">
        <f t="shared" si="32"/>
        <v>-1</v>
      </c>
      <c r="M194" s="57">
        <f t="shared" si="33"/>
        <v>-1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224</v>
      </c>
      <c r="C195" s="51" t="s">
        <v>225</v>
      </c>
      <c r="D195" s="56">
        <v>38474.86</v>
      </c>
      <c r="E195" s="56">
        <v>38474.86</v>
      </c>
      <c r="F195" s="56">
        <v>0</v>
      </c>
      <c r="G195" s="56">
        <v>0</v>
      </c>
      <c r="H195" s="56">
        <v>0</v>
      </c>
      <c r="I195" s="56">
        <f t="shared" si="29"/>
        <v>0</v>
      </c>
      <c r="J195" s="56">
        <f t="shared" si="30"/>
        <v>38474.86</v>
      </c>
      <c r="K195" s="57">
        <f t="shared" si="31"/>
        <v>1</v>
      </c>
      <c r="L195" s="57">
        <f t="shared" si="32"/>
        <v>-1</v>
      </c>
      <c r="M195" s="57">
        <f t="shared" si="33"/>
        <v>-1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226</v>
      </c>
      <c r="C196" s="51" t="s">
        <v>227</v>
      </c>
      <c r="D196" s="56">
        <v>0</v>
      </c>
      <c r="E196" s="56">
        <v>0</v>
      </c>
      <c r="F196" s="56">
        <v>0</v>
      </c>
      <c r="G196" s="56">
        <v>600</v>
      </c>
      <c r="H196" s="56">
        <v>0</v>
      </c>
      <c r="I196" s="56">
        <f t="shared" si="29"/>
        <v>600</v>
      </c>
      <c r="J196" s="56">
        <f t="shared" si="30"/>
        <v>-600</v>
      </c>
      <c r="K196" s="57" t="str">
        <f t="shared" si="31"/>
        <v>NA</v>
      </c>
      <c r="L196" s="57" t="str">
        <f t="shared" si="32"/>
        <v>NA</v>
      </c>
      <c r="M196" s="57" t="str">
        <f t="shared" si="33"/>
        <v>NA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250</v>
      </c>
      <c r="C197" s="51" t="s">
        <v>251</v>
      </c>
      <c r="D197" s="56">
        <v>1154.25</v>
      </c>
      <c r="E197" s="56">
        <v>1154.25</v>
      </c>
      <c r="F197" s="56">
        <v>0</v>
      </c>
      <c r="G197" s="56">
        <v>15.9</v>
      </c>
      <c r="H197" s="56">
        <v>0</v>
      </c>
      <c r="I197" s="56">
        <f t="shared" si="29"/>
        <v>15.9</v>
      </c>
      <c r="J197" s="56">
        <f t="shared" si="30"/>
        <v>1138.3499999999999</v>
      </c>
      <c r="K197" s="57">
        <f t="shared" si="31"/>
        <v>0.98622482131254052</v>
      </c>
      <c r="L197" s="57">
        <f t="shared" si="32"/>
        <v>-1</v>
      </c>
      <c r="M197" s="57">
        <f t="shared" si="33"/>
        <v>-0.97933723196881095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252</v>
      </c>
      <c r="C198" s="51" t="s">
        <v>253</v>
      </c>
      <c r="D198" s="56">
        <v>41940</v>
      </c>
      <c r="E198" s="56">
        <v>37940</v>
      </c>
      <c r="F198" s="56">
        <v>0</v>
      </c>
      <c r="G198" s="56">
        <v>10812.5</v>
      </c>
      <c r="H198" s="56">
        <v>16537.5</v>
      </c>
      <c r="I198" s="56">
        <f t="shared" si="29"/>
        <v>27350</v>
      </c>
      <c r="J198" s="56">
        <f t="shared" si="30"/>
        <v>10590</v>
      </c>
      <c r="K198" s="57">
        <f t="shared" si="31"/>
        <v>0.27912493410648392</v>
      </c>
      <c r="L198" s="57">
        <f t="shared" si="32"/>
        <v>-1</v>
      </c>
      <c r="M198" s="57">
        <f t="shared" si="33"/>
        <v>-0.57251581444385868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262</v>
      </c>
      <c r="C199" s="51" t="s">
        <v>263</v>
      </c>
      <c r="D199" s="56">
        <v>0</v>
      </c>
      <c r="E199" s="56">
        <v>14600</v>
      </c>
      <c r="F199" s="56">
        <v>0</v>
      </c>
      <c r="G199" s="56">
        <v>0</v>
      </c>
      <c r="H199" s="56">
        <v>14600</v>
      </c>
      <c r="I199" s="56">
        <f t="shared" si="29"/>
        <v>14600</v>
      </c>
      <c r="J199" s="56">
        <f t="shared" si="30"/>
        <v>0</v>
      </c>
      <c r="K199" s="57">
        <f t="shared" si="31"/>
        <v>0</v>
      </c>
      <c r="L199" s="57">
        <f t="shared" si="32"/>
        <v>-1</v>
      </c>
      <c r="M199" s="57">
        <f t="shared" si="33"/>
        <v>-1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274</v>
      </c>
      <c r="C200" s="51" t="s">
        <v>275</v>
      </c>
      <c r="D200" s="56">
        <v>18500</v>
      </c>
      <c r="E200" s="56">
        <v>24500</v>
      </c>
      <c r="F200" s="56">
        <v>1770</v>
      </c>
      <c r="G200" s="56">
        <v>5482.2199999999993</v>
      </c>
      <c r="H200" s="56">
        <v>0</v>
      </c>
      <c r="I200" s="56">
        <f t="shared" si="29"/>
        <v>5482.2199999999993</v>
      </c>
      <c r="J200" s="56">
        <f t="shared" si="30"/>
        <v>19017.78</v>
      </c>
      <c r="K200" s="57">
        <f t="shared" si="31"/>
        <v>0.77623591836734684</v>
      </c>
      <c r="L200" s="57">
        <f t="shared" si="32"/>
        <v>-0.92775510204081635</v>
      </c>
      <c r="M200" s="57">
        <f t="shared" si="33"/>
        <v>-0.66435387755102049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282</v>
      </c>
      <c r="C201" s="51" t="s">
        <v>283</v>
      </c>
      <c r="D201" s="56">
        <v>3375</v>
      </c>
      <c r="E201" s="56">
        <v>5619</v>
      </c>
      <c r="F201" s="56">
        <v>0</v>
      </c>
      <c r="G201" s="56">
        <v>0</v>
      </c>
      <c r="H201" s="56">
        <v>0</v>
      </c>
      <c r="I201" s="56">
        <f t="shared" si="29"/>
        <v>0</v>
      </c>
      <c r="J201" s="56">
        <f t="shared" si="30"/>
        <v>5619</v>
      </c>
      <c r="K201" s="57">
        <f t="shared" si="31"/>
        <v>1</v>
      </c>
      <c r="L201" s="57">
        <f t="shared" si="32"/>
        <v>-1</v>
      </c>
      <c r="M201" s="57">
        <f t="shared" si="33"/>
        <v>-1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302</v>
      </c>
      <c r="C202" s="51" t="s">
        <v>303</v>
      </c>
      <c r="D202" s="56">
        <v>22943.25</v>
      </c>
      <c r="E202" s="56">
        <v>29757.25</v>
      </c>
      <c r="F202" s="56">
        <v>0</v>
      </c>
      <c r="G202" s="56">
        <v>0</v>
      </c>
      <c r="H202" s="56">
        <v>6522</v>
      </c>
      <c r="I202" s="56">
        <f t="shared" si="29"/>
        <v>6522</v>
      </c>
      <c r="J202" s="56">
        <f t="shared" si="30"/>
        <v>23235.25</v>
      </c>
      <c r="K202" s="57">
        <f t="shared" si="31"/>
        <v>0.78082652126792629</v>
      </c>
      <c r="L202" s="57">
        <f t="shared" si="32"/>
        <v>-1</v>
      </c>
      <c r="M202" s="57">
        <f t="shared" si="33"/>
        <v>-1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312</v>
      </c>
      <c r="C203" s="51" t="s">
        <v>313</v>
      </c>
      <c r="D203" s="56">
        <v>9000</v>
      </c>
      <c r="E203" s="56">
        <v>10980</v>
      </c>
      <c r="F203" s="56">
        <v>1185</v>
      </c>
      <c r="G203" s="56">
        <v>3410</v>
      </c>
      <c r="H203" s="56">
        <v>1115</v>
      </c>
      <c r="I203" s="56">
        <f t="shared" si="29"/>
        <v>4525</v>
      </c>
      <c r="J203" s="56">
        <f t="shared" si="30"/>
        <v>6455</v>
      </c>
      <c r="K203" s="57">
        <f t="shared" si="31"/>
        <v>0.58788706739526408</v>
      </c>
      <c r="L203" s="57">
        <f t="shared" si="32"/>
        <v>-0.89207650273224048</v>
      </c>
      <c r="M203" s="57">
        <f t="shared" si="33"/>
        <v>-0.53415300546448086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314</v>
      </c>
      <c r="C204" s="51" t="s">
        <v>315</v>
      </c>
      <c r="D204" s="56">
        <v>900000</v>
      </c>
      <c r="E204" s="56">
        <v>900000</v>
      </c>
      <c r="F204" s="56">
        <v>0</v>
      </c>
      <c r="G204" s="56">
        <v>0</v>
      </c>
      <c r="H204" s="56">
        <v>0</v>
      </c>
      <c r="I204" s="56">
        <f t="shared" si="29"/>
        <v>0</v>
      </c>
      <c r="J204" s="56">
        <f t="shared" si="30"/>
        <v>900000</v>
      </c>
      <c r="K204" s="57">
        <f t="shared" si="31"/>
        <v>1</v>
      </c>
      <c r="L204" s="57">
        <f t="shared" si="32"/>
        <v>-1</v>
      </c>
      <c r="M204" s="57">
        <f t="shared" si="33"/>
        <v>-1</v>
      </c>
      <c r="R204" s="53"/>
      <c r="S204" s="53"/>
      <c r="T204" s="53"/>
      <c r="U204" s="53"/>
      <c r="V204" s="53"/>
    </row>
    <row r="205" spans="1:22" s="51" customFormat="1" x14ac:dyDescent="0.2">
      <c r="A205" s="63" t="s">
        <v>362</v>
      </c>
      <c r="B205" s="71"/>
      <c r="C205" s="63"/>
      <c r="D205" s="64">
        <v>1041887.36</v>
      </c>
      <c r="E205" s="64">
        <v>1069525.3599999999</v>
      </c>
      <c r="F205" s="64">
        <v>2955</v>
      </c>
      <c r="G205" s="64">
        <v>20320.62</v>
      </c>
      <c r="H205" s="64">
        <v>38774.5</v>
      </c>
      <c r="I205" s="64">
        <f t="shared" si="29"/>
        <v>59095.119999999995</v>
      </c>
      <c r="J205" s="64">
        <f t="shared" si="30"/>
        <v>1010430.2399999999</v>
      </c>
      <c r="K205" s="65">
        <f t="shared" si="31"/>
        <v>0.94474640601322446</v>
      </c>
      <c r="L205" s="65">
        <f t="shared" si="32"/>
        <v>-0.99723709216207834</v>
      </c>
      <c r="M205" s="65">
        <f t="shared" si="33"/>
        <v>-0.97150050747744776</v>
      </c>
      <c r="R205" s="53"/>
      <c r="S205" s="53"/>
      <c r="T205" s="53"/>
      <c r="U205" s="53"/>
      <c r="V205" s="53"/>
    </row>
    <row r="206" spans="1:22" s="51" customFormat="1" x14ac:dyDescent="0.2">
      <c r="A206" s="51" t="s">
        <v>363</v>
      </c>
      <c r="B206" s="66" t="s">
        <v>212</v>
      </c>
      <c r="C206" s="51" t="s">
        <v>213</v>
      </c>
      <c r="D206" s="56">
        <v>138374.75</v>
      </c>
      <c r="E206" s="56">
        <v>138374.75</v>
      </c>
      <c r="F206" s="56">
        <v>11729.82</v>
      </c>
      <c r="G206" s="56">
        <v>102103.84</v>
      </c>
      <c r="H206" s="56">
        <v>0</v>
      </c>
      <c r="I206" s="56">
        <f t="shared" si="29"/>
        <v>102103.84</v>
      </c>
      <c r="J206" s="56">
        <f t="shared" si="30"/>
        <v>36270.910000000003</v>
      </c>
      <c r="K206" s="57">
        <f t="shared" si="31"/>
        <v>0.26212087104041742</v>
      </c>
      <c r="L206" s="57">
        <f t="shared" si="32"/>
        <v>-0.91523149996657627</v>
      </c>
      <c r="M206" s="57">
        <f t="shared" si="33"/>
        <v>0.10681869343937389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364</v>
      </c>
      <c r="C207" s="51" t="s">
        <v>365</v>
      </c>
      <c r="D207" s="56">
        <v>10418429.26</v>
      </c>
      <c r="E207" s="56">
        <v>10418429.26</v>
      </c>
      <c r="F207" s="56">
        <v>858971.4600000002</v>
      </c>
      <c r="G207" s="56">
        <v>5441016.3200000022</v>
      </c>
      <c r="H207" s="56">
        <v>0</v>
      </c>
      <c r="I207" s="56">
        <f t="shared" si="29"/>
        <v>5441016.3200000022</v>
      </c>
      <c r="J207" s="56">
        <f t="shared" si="30"/>
        <v>4977412.9399999976</v>
      </c>
      <c r="K207" s="57">
        <f t="shared" si="31"/>
        <v>0.47775080252356561</v>
      </c>
      <c r="L207" s="57">
        <f t="shared" si="32"/>
        <v>-0.91755269066346756</v>
      </c>
      <c r="M207" s="57">
        <f t="shared" si="33"/>
        <v>-0.21662620378534844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224</v>
      </c>
      <c r="C208" s="51" t="s">
        <v>225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29"/>
        <v>0</v>
      </c>
      <c r="J208" s="56">
        <f t="shared" si="30"/>
        <v>0</v>
      </c>
      <c r="K208" s="57" t="str">
        <f t="shared" si="31"/>
        <v>NA</v>
      </c>
      <c r="L208" s="57" t="str">
        <f t="shared" si="32"/>
        <v>NA</v>
      </c>
      <c r="M208" s="57" t="str">
        <f t="shared" si="33"/>
        <v>NA</v>
      </c>
      <c r="R208" s="53"/>
      <c r="S208" s="53"/>
      <c r="T208" s="53"/>
      <c r="U208" s="53"/>
      <c r="V208" s="53"/>
    </row>
    <row r="209" spans="2:22" s="51" customFormat="1" x14ac:dyDescent="0.2">
      <c r="B209" s="66" t="s">
        <v>226</v>
      </c>
      <c r="C209" s="51" t="s">
        <v>227</v>
      </c>
      <c r="D209" s="56">
        <v>357496.42</v>
      </c>
      <c r="E209" s="56">
        <v>357496.42</v>
      </c>
      <c r="F209" s="56">
        <v>0</v>
      </c>
      <c r="G209" s="56">
        <v>0</v>
      </c>
      <c r="H209" s="56">
        <v>0</v>
      </c>
      <c r="I209" s="56">
        <f t="shared" si="29"/>
        <v>0</v>
      </c>
      <c r="J209" s="56">
        <f t="shared" si="30"/>
        <v>357496.42</v>
      </c>
      <c r="K209" s="57">
        <f t="shared" si="31"/>
        <v>1</v>
      </c>
      <c r="L209" s="57">
        <f t="shared" si="32"/>
        <v>-1</v>
      </c>
      <c r="M209" s="57">
        <f t="shared" si="33"/>
        <v>-1</v>
      </c>
      <c r="R209" s="53"/>
      <c r="S209" s="53"/>
      <c r="T209" s="53"/>
      <c r="U209" s="53"/>
      <c r="V209" s="53"/>
    </row>
    <row r="210" spans="2:22" s="51" customFormat="1" x14ac:dyDescent="0.2">
      <c r="B210" s="66" t="s">
        <v>232</v>
      </c>
      <c r="C210" s="51" t="s">
        <v>233</v>
      </c>
      <c r="D210" s="56">
        <v>1728000</v>
      </c>
      <c r="E210" s="56">
        <v>1728000</v>
      </c>
      <c r="F210" s="56">
        <v>171450</v>
      </c>
      <c r="G210" s="56">
        <v>1033815</v>
      </c>
      <c r="H210" s="56">
        <v>0</v>
      </c>
      <c r="I210" s="56">
        <f t="shared" si="29"/>
        <v>1033815</v>
      </c>
      <c r="J210" s="56">
        <f t="shared" si="30"/>
        <v>694185</v>
      </c>
      <c r="K210" s="57">
        <f t="shared" si="31"/>
        <v>0.40172743055555554</v>
      </c>
      <c r="L210" s="57">
        <f t="shared" si="32"/>
        <v>-0.90078124999999998</v>
      </c>
      <c r="M210" s="57">
        <f t="shared" si="33"/>
        <v>-0.10259114583333333</v>
      </c>
      <c r="R210" s="53"/>
      <c r="S210" s="53"/>
      <c r="T210" s="53"/>
      <c r="U210" s="53"/>
      <c r="V210" s="53"/>
    </row>
    <row r="211" spans="2:22" s="51" customFormat="1" x14ac:dyDescent="0.2">
      <c r="B211" s="66" t="s">
        <v>234</v>
      </c>
      <c r="C211" s="51" t="s">
        <v>235</v>
      </c>
      <c r="D211" s="56">
        <v>0</v>
      </c>
      <c r="E211" s="56">
        <v>0</v>
      </c>
      <c r="F211" s="56">
        <v>442.82</v>
      </c>
      <c r="G211" s="56">
        <v>2805.79</v>
      </c>
      <c r="H211" s="56">
        <v>0</v>
      </c>
      <c r="I211" s="56">
        <f t="shared" si="29"/>
        <v>2805.79</v>
      </c>
      <c r="J211" s="56">
        <f t="shared" si="30"/>
        <v>-2805.79</v>
      </c>
      <c r="K211" s="57" t="str">
        <f t="shared" si="31"/>
        <v>NA</v>
      </c>
      <c r="L211" s="57" t="str">
        <f t="shared" si="32"/>
        <v>NA</v>
      </c>
      <c r="M211" s="57" t="str">
        <f t="shared" si="33"/>
        <v>NA</v>
      </c>
      <c r="R211" s="53"/>
      <c r="S211" s="53"/>
      <c r="T211" s="53"/>
      <c r="U211" s="53"/>
      <c r="V211" s="53"/>
    </row>
    <row r="212" spans="2:22" s="51" customFormat="1" x14ac:dyDescent="0.2">
      <c r="B212" s="66" t="s">
        <v>236</v>
      </c>
      <c r="C212" s="51" t="s">
        <v>237</v>
      </c>
      <c r="D212" s="56">
        <v>2178683.2000000058</v>
      </c>
      <c r="E212" s="56">
        <v>2178683.2000000058</v>
      </c>
      <c r="F212" s="56">
        <v>169541.23000000004</v>
      </c>
      <c r="G212" s="56">
        <v>1050036.1899999997</v>
      </c>
      <c r="H212" s="56">
        <v>0</v>
      </c>
      <c r="I212" s="56">
        <f t="shared" si="29"/>
        <v>1050036.1899999997</v>
      </c>
      <c r="J212" s="56">
        <f t="shared" si="30"/>
        <v>1128647.0100000061</v>
      </c>
      <c r="K212" s="57">
        <f t="shared" si="31"/>
        <v>0.518040901953989</v>
      </c>
      <c r="L212" s="57">
        <f t="shared" si="32"/>
        <v>-0.9221817885225353</v>
      </c>
      <c r="M212" s="57">
        <f t="shared" si="33"/>
        <v>-0.27706135293098355</v>
      </c>
      <c r="R212" s="53"/>
      <c r="S212" s="53"/>
      <c r="T212" s="53"/>
      <c r="U212" s="53"/>
      <c r="V212" s="53"/>
    </row>
    <row r="213" spans="2:22" s="51" customFormat="1" x14ac:dyDescent="0.2">
      <c r="B213" s="66" t="s">
        <v>238</v>
      </c>
      <c r="C213" s="51" t="s">
        <v>239</v>
      </c>
      <c r="D213" s="56">
        <v>937.5</v>
      </c>
      <c r="E213" s="56">
        <v>937.5</v>
      </c>
      <c r="F213" s="56">
        <v>0</v>
      </c>
      <c r="G213" s="56">
        <v>0</v>
      </c>
      <c r="H213" s="56">
        <v>0</v>
      </c>
      <c r="I213" s="56">
        <f t="shared" si="29"/>
        <v>0</v>
      </c>
      <c r="J213" s="56">
        <f t="shared" si="30"/>
        <v>937.5</v>
      </c>
      <c r="K213" s="57">
        <f t="shared" si="31"/>
        <v>1</v>
      </c>
      <c r="L213" s="57">
        <f t="shared" si="32"/>
        <v>-1</v>
      </c>
      <c r="M213" s="57">
        <f t="shared" si="33"/>
        <v>-1</v>
      </c>
      <c r="R213" s="53"/>
      <c r="S213" s="53"/>
      <c r="T213" s="53"/>
      <c r="U213" s="53"/>
      <c r="V213" s="53"/>
    </row>
    <row r="214" spans="2:22" s="51" customFormat="1" x14ac:dyDescent="0.2">
      <c r="B214" s="66" t="s">
        <v>250</v>
      </c>
      <c r="C214" s="51" t="s">
        <v>251</v>
      </c>
      <c r="D214" s="56">
        <v>289212.74000000051</v>
      </c>
      <c r="E214" s="56">
        <v>289212.74000000051</v>
      </c>
      <c r="F214" s="56">
        <v>35464.530000000006</v>
      </c>
      <c r="G214" s="56">
        <v>226545.91</v>
      </c>
      <c r="H214" s="56">
        <v>0</v>
      </c>
      <c r="I214" s="56">
        <f t="shared" si="29"/>
        <v>226545.91</v>
      </c>
      <c r="J214" s="56">
        <f t="shared" si="30"/>
        <v>62666.830000000511</v>
      </c>
      <c r="K214" s="57">
        <f t="shared" si="31"/>
        <v>0.21668073819984693</v>
      </c>
      <c r="L214" s="57">
        <f t="shared" si="32"/>
        <v>-0.87737563013302966</v>
      </c>
      <c r="M214" s="57">
        <f t="shared" si="33"/>
        <v>0.17497889270022965</v>
      </c>
      <c r="R214" s="53"/>
      <c r="S214" s="53"/>
      <c r="T214" s="53"/>
      <c r="U214" s="53"/>
      <c r="V214" s="53"/>
    </row>
    <row r="215" spans="2:22" s="51" customFormat="1" x14ac:dyDescent="0.2">
      <c r="B215" s="66" t="s">
        <v>252</v>
      </c>
      <c r="C215" s="51" t="s">
        <v>253</v>
      </c>
      <c r="D215" s="56">
        <v>353426.4</v>
      </c>
      <c r="E215" s="56">
        <v>325847.40000000002</v>
      </c>
      <c r="F215" s="56">
        <v>0</v>
      </c>
      <c r="G215" s="56">
        <v>212664.36</v>
      </c>
      <c r="H215" s="56">
        <v>23783</v>
      </c>
      <c r="I215" s="56">
        <f t="shared" si="29"/>
        <v>236447.35999999999</v>
      </c>
      <c r="J215" s="56">
        <f t="shared" si="30"/>
        <v>89400.040000000037</v>
      </c>
      <c r="K215" s="57">
        <f t="shared" si="31"/>
        <v>0.2743616797310644</v>
      </c>
      <c r="L215" s="57">
        <f t="shared" si="32"/>
        <v>-1</v>
      </c>
      <c r="M215" s="57">
        <f t="shared" si="33"/>
        <v>-2.1024749622062442E-2</v>
      </c>
      <c r="R215" s="53"/>
      <c r="S215" s="53"/>
      <c r="T215" s="53"/>
      <c r="U215" s="53"/>
      <c r="V215" s="53"/>
    </row>
    <row r="216" spans="2:22" s="51" customFormat="1" x14ac:dyDescent="0.2">
      <c r="B216" s="66" t="s">
        <v>266</v>
      </c>
      <c r="C216" s="51" t="s">
        <v>267</v>
      </c>
      <c r="D216" s="56">
        <v>540</v>
      </c>
      <c r="E216" s="56">
        <v>100</v>
      </c>
      <c r="F216" s="56">
        <v>0</v>
      </c>
      <c r="G216" s="56">
        <v>77.2</v>
      </c>
      <c r="H216" s="56">
        <v>0</v>
      </c>
      <c r="I216" s="56">
        <f t="shared" si="29"/>
        <v>77.2</v>
      </c>
      <c r="J216" s="56">
        <f t="shared" si="30"/>
        <v>22.799999999999997</v>
      </c>
      <c r="K216" s="57">
        <f t="shared" si="31"/>
        <v>0.22799999999999998</v>
      </c>
      <c r="L216" s="57">
        <f t="shared" si="32"/>
        <v>-1</v>
      </c>
      <c r="M216" s="57">
        <f t="shared" si="33"/>
        <v>0.15799999999999997</v>
      </c>
      <c r="R216" s="53"/>
      <c r="S216" s="53"/>
      <c r="T216" s="53"/>
      <c r="U216" s="53"/>
      <c r="V216" s="53"/>
    </row>
    <row r="217" spans="2:22" s="51" customFormat="1" x14ac:dyDescent="0.2">
      <c r="B217" s="66" t="s">
        <v>268</v>
      </c>
      <c r="C217" s="51" t="s">
        <v>269</v>
      </c>
      <c r="D217" s="56">
        <v>0</v>
      </c>
      <c r="E217" s="56">
        <v>229488.72999999998</v>
      </c>
      <c r="F217" s="56">
        <v>9973.6999999999989</v>
      </c>
      <c r="G217" s="56">
        <v>169350.31</v>
      </c>
      <c r="H217" s="56">
        <v>8949.1</v>
      </c>
      <c r="I217" s="56">
        <f t="shared" si="29"/>
        <v>178299.41</v>
      </c>
      <c r="J217" s="56">
        <f t="shared" si="30"/>
        <v>51189.319999999978</v>
      </c>
      <c r="K217" s="57">
        <f t="shared" si="31"/>
        <v>0.22305809962868323</v>
      </c>
      <c r="L217" s="57">
        <f t="shared" si="32"/>
        <v>-0.95653947799528105</v>
      </c>
      <c r="M217" s="57">
        <f t="shared" si="33"/>
        <v>0.10691912844696121</v>
      </c>
      <c r="R217" s="53"/>
      <c r="S217" s="53"/>
      <c r="T217" s="53"/>
      <c r="U217" s="53"/>
      <c r="V217" s="53"/>
    </row>
    <row r="218" spans="2:22" s="51" customFormat="1" x14ac:dyDescent="0.2">
      <c r="B218" s="66" t="s">
        <v>274</v>
      </c>
      <c r="C218" s="51" t="s">
        <v>275</v>
      </c>
      <c r="D218" s="56">
        <v>12024.9</v>
      </c>
      <c r="E218" s="56">
        <v>12024.9</v>
      </c>
      <c r="F218" s="56">
        <v>0</v>
      </c>
      <c r="G218" s="56">
        <v>2645.54</v>
      </c>
      <c r="H218" s="56">
        <v>0</v>
      </c>
      <c r="I218" s="56">
        <f t="shared" si="29"/>
        <v>2645.54</v>
      </c>
      <c r="J218" s="56">
        <f t="shared" si="30"/>
        <v>9379.36</v>
      </c>
      <c r="K218" s="57">
        <f t="shared" si="31"/>
        <v>0.77999484403196706</v>
      </c>
      <c r="L218" s="57">
        <f t="shared" si="32"/>
        <v>-1</v>
      </c>
      <c r="M218" s="57">
        <f t="shared" si="33"/>
        <v>-0.66999226604795048</v>
      </c>
      <c r="R218" s="53"/>
      <c r="S218" s="53"/>
      <c r="T218" s="53"/>
      <c r="U218" s="53"/>
      <c r="V218" s="53"/>
    </row>
    <row r="219" spans="2:22" s="51" customFormat="1" x14ac:dyDescent="0.2">
      <c r="B219" s="66" t="s">
        <v>282</v>
      </c>
      <c r="C219" s="51" t="s">
        <v>283</v>
      </c>
      <c r="D219" s="56">
        <v>1182926</v>
      </c>
      <c r="E219" s="56">
        <v>380966.78</v>
      </c>
      <c r="F219" s="56">
        <v>34670.92</v>
      </c>
      <c r="G219" s="56">
        <v>182612.57</v>
      </c>
      <c r="H219" s="56">
        <v>11055.55</v>
      </c>
      <c r="I219" s="56">
        <f t="shared" si="29"/>
        <v>193668.12</v>
      </c>
      <c r="J219" s="56">
        <f t="shared" si="30"/>
        <v>187298.66000000003</v>
      </c>
      <c r="K219" s="57">
        <f t="shared" si="31"/>
        <v>0.49164039972199158</v>
      </c>
      <c r="L219" s="57">
        <f t="shared" si="32"/>
        <v>-0.90899227486449086</v>
      </c>
      <c r="M219" s="57">
        <f t="shared" si="33"/>
        <v>-0.28099018239858087</v>
      </c>
      <c r="R219" s="53"/>
      <c r="S219" s="53"/>
      <c r="T219" s="53"/>
      <c r="U219" s="53"/>
      <c r="V219" s="53"/>
    </row>
    <row r="220" spans="2:22" s="51" customFormat="1" x14ac:dyDescent="0.2">
      <c r="B220" s="66" t="s">
        <v>286</v>
      </c>
      <c r="C220" s="51" t="s">
        <v>287</v>
      </c>
      <c r="D220" s="56">
        <v>0</v>
      </c>
      <c r="E220" s="56">
        <v>16262.439999999999</v>
      </c>
      <c r="F220" s="56">
        <v>350.63</v>
      </c>
      <c r="G220" s="56">
        <v>9136.89</v>
      </c>
      <c r="H220" s="56">
        <v>199</v>
      </c>
      <c r="I220" s="56">
        <f t="shared" si="29"/>
        <v>9335.89</v>
      </c>
      <c r="J220" s="56">
        <f t="shared" si="30"/>
        <v>6926.5499999999993</v>
      </c>
      <c r="K220" s="57">
        <f t="shared" si="31"/>
        <v>0.42592317020078169</v>
      </c>
      <c r="L220" s="57">
        <f t="shared" si="32"/>
        <v>-0.97843927479517223</v>
      </c>
      <c r="M220" s="57">
        <f t="shared" si="33"/>
        <v>-0.15723993447477741</v>
      </c>
      <c r="R220" s="53"/>
      <c r="S220" s="53"/>
      <c r="T220" s="53"/>
      <c r="U220" s="53"/>
      <c r="V220" s="53"/>
    </row>
    <row r="221" spans="2:22" s="51" customFormat="1" x14ac:dyDescent="0.2">
      <c r="B221" s="66" t="s">
        <v>290</v>
      </c>
      <c r="C221" s="51" t="s">
        <v>291</v>
      </c>
      <c r="D221" s="56">
        <v>4050</v>
      </c>
      <c r="E221" s="56">
        <v>25310.22</v>
      </c>
      <c r="F221" s="56">
        <v>1477.12</v>
      </c>
      <c r="G221" s="56">
        <v>14018.28</v>
      </c>
      <c r="H221" s="56">
        <v>4735.38</v>
      </c>
      <c r="I221" s="56">
        <f t="shared" ref="I221:I246" si="34">SUM(G221:H221)</f>
        <v>18753.66</v>
      </c>
      <c r="J221" s="56">
        <f t="shared" ref="J221:J246" si="35">E221-I221</f>
        <v>6556.5600000000013</v>
      </c>
      <c r="K221" s="57">
        <f t="shared" ref="K221:K246" si="36">IF(E221=0,"NA",J221/E221)</f>
        <v>0.25904792609467642</v>
      </c>
      <c r="L221" s="57">
        <f t="shared" ref="L221:L246" si="37">IF(E221=0,"NA",(  ( F221 - (E221/$L$6)) / (E221/$L$6)))</f>
        <v>-0.94163938519696788</v>
      </c>
      <c r="M221" s="57">
        <f t="shared" ref="M221:M246" si="38">IF(E221=0,"NA",(  ( G221 - ($M$6*(E221/12))) / ($M$6*(E221/12))))</f>
        <v>-0.16921227867636071</v>
      </c>
      <c r="R221" s="53"/>
      <c r="S221" s="53"/>
      <c r="T221" s="53"/>
      <c r="U221" s="53"/>
      <c r="V221" s="53"/>
    </row>
    <row r="222" spans="2:22" s="51" customFormat="1" x14ac:dyDescent="0.2">
      <c r="B222" s="66" t="s">
        <v>294</v>
      </c>
      <c r="C222" s="51" t="s">
        <v>295</v>
      </c>
      <c r="D222" s="56">
        <v>0</v>
      </c>
      <c r="E222" s="56">
        <v>20742.29</v>
      </c>
      <c r="F222" s="56">
        <v>2327.2200000000003</v>
      </c>
      <c r="G222" s="56">
        <v>12104.359999999999</v>
      </c>
      <c r="H222" s="56">
        <v>1771.76</v>
      </c>
      <c r="I222" s="56">
        <f t="shared" si="34"/>
        <v>13876.119999999999</v>
      </c>
      <c r="J222" s="56">
        <f t="shared" si="35"/>
        <v>6866.1700000000019</v>
      </c>
      <c r="K222" s="57">
        <f t="shared" si="36"/>
        <v>0.33102275592521374</v>
      </c>
      <c r="L222" s="57">
        <f t="shared" si="37"/>
        <v>-0.88780313070543315</v>
      </c>
      <c r="M222" s="57">
        <f t="shared" si="38"/>
        <v>-0.12466077757084697</v>
      </c>
      <c r="R222" s="53"/>
      <c r="S222" s="53"/>
      <c r="T222" s="53"/>
      <c r="U222" s="53"/>
      <c r="V222" s="53"/>
    </row>
    <row r="223" spans="2:22" s="51" customFormat="1" x14ac:dyDescent="0.2">
      <c r="B223" s="66" t="s">
        <v>298</v>
      </c>
      <c r="C223" s="51" t="s">
        <v>299</v>
      </c>
      <c r="D223" s="56">
        <v>0</v>
      </c>
      <c r="E223" s="56">
        <v>1663</v>
      </c>
      <c r="F223" s="56">
        <v>0</v>
      </c>
      <c r="G223" s="56">
        <v>1339.2</v>
      </c>
      <c r="H223" s="56">
        <v>0</v>
      </c>
      <c r="I223" s="56">
        <f t="shared" si="34"/>
        <v>1339.2</v>
      </c>
      <c r="J223" s="56">
        <f t="shared" si="35"/>
        <v>323.79999999999995</v>
      </c>
      <c r="K223" s="57">
        <f t="shared" si="36"/>
        <v>0.19470835838845457</v>
      </c>
      <c r="L223" s="57">
        <f t="shared" si="37"/>
        <v>-1</v>
      </c>
      <c r="M223" s="57">
        <f t="shared" si="38"/>
        <v>0.20793746241731806</v>
      </c>
      <c r="R223" s="53"/>
      <c r="S223" s="53"/>
      <c r="T223" s="53"/>
      <c r="U223" s="53"/>
      <c r="V223" s="53"/>
    </row>
    <row r="224" spans="2:22" s="51" customFormat="1" x14ac:dyDescent="0.2">
      <c r="B224" s="66" t="s">
        <v>302</v>
      </c>
      <c r="C224" s="51" t="s">
        <v>303</v>
      </c>
      <c r="D224" s="56">
        <v>100585.8</v>
      </c>
      <c r="E224" s="56">
        <v>713035.17000000016</v>
      </c>
      <c r="F224" s="56">
        <v>99656.400000000009</v>
      </c>
      <c r="G224" s="56">
        <v>400609.28999999992</v>
      </c>
      <c r="H224" s="56">
        <v>50712.720000000008</v>
      </c>
      <c r="I224" s="56">
        <f t="shared" si="34"/>
        <v>451322.00999999995</v>
      </c>
      <c r="J224" s="56">
        <f t="shared" si="35"/>
        <v>261713.16000000021</v>
      </c>
      <c r="K224" s="57">
        <f t="shared" si="36"/>
        <v>0.36704102547985135</v>
      </c>
      <c r="L224" s="57">
        <f t="shared" si="37"/>
        <v>-0.86023634710753472</v>
      </c>
      <c r="M224" s="57">
        <f t="shared" si="38"/>
        <v>-0.15724502761904469</v>
      </c>
      <c r="R224" s="53"/>
      <c r="S224" s="53"/>
      <c r="T224" s="53"/>
      <c r="U224" s="53"/>
      <c r="V224" s="53"/>
    </row>
    <row r="225" spans="1:22" s="51" customFormat="1" x14ac:dyDescent="0.2">
      <c r="B225" s="66" t="s">
        <v>308</v>
      </c>
      <c r="C225" s="51" t="s">
        <v>309</v>
      </c>
      <c r="D225" s="56">
        <v>39600</v>
      </c>
      <c r="E225" s="56">
        <v>855</v>
      </c>
      <c r="F225" s="56">
        <v>0</v>
      </c>
      <c r="G225" s="56">
        <v>0</v>
      </c>
      <c r="H225" s="56">
        <v>0</v>
      </c>
      <c r="I225" s="56">
        <f t="shared" si="34"/>
        <v>0</v>
      </c>
      <c r="J225" s="56">
        <f t="shared" si="35"/>
        <v>855</v>
      </c>
      <c r="K225" s="57">
        <f t="shared" si="36"/>
        <v>1</v>
      </c>
      <c r="L225" s="57">
        <f t="shared" si="37"/>
        <v>-1</v>
      </c>
      <c r="M225" s="57">
        <f t="shared" si="38"/>
        <v>-1</v>
      </c>
      <c r="R225" s="53"/>
      <c r="S225" s="53"/>
      <c r="T225" s="53"/>
      <c r="U225" s="53"/>
      <c r="V225" s="53"/>
    </row>
    <row r="226" spans="1:22" s="51" customFormat="1" x14ac:dyDescent="0.2">
      <c r="B226" s="66" t="s">
        <v>312</v>
      </c>
      <c r="C226" s="51" t="s">
        <v>313</v>
      </c>
      <c r="D226" s="56">
        <v>1980</v>
      </c>
      <c r="E226" s="56">
        <v>1980</v>
      </c>
      <c r="F226" s="56">
        <v>0</v>
      </c>
      <c r="G226" s="56">
        <v>0</v>
      </c>
      <c r="H226" s="56">
        <v>0</v>
      </c>
      <c r="I226" s="56">
        <f t="shared" si="34"/>
        <v>0</v>
      </c>
      <c r="J226" s="56">
        <f t="shared" si="35"/>
        <v>1980</v>
      </c>
      <c r="K226" s="57">
        <f t="shared" si="36"/>
        <v>1</v>
      </c>
      <c r="L226" s="57">
        <f t="shared" si="37"/>
        <v>-1</v>
      </c>
      <c r="M226" s="57">
        <f t="shared" si="38"/>
        <v>-1</v>
      </c>
      <c r="R226" s="53"/>
      <c r="S226" s="53"/>
      <c r="T226" s="53"/>
      <c r="U226" s="53"/>
      <c r="V226" s="53"/>
    </row>
    <row r="227" spans="1:22" s="51" customFormat="1" x14ac:dyDescent="0.2">
      <c r="A227" s="63" t="s">
        <v>366</v>
      </c>
      <c r="B227" s="71"/>
      <c r="C227" s="63"/>
      <c r="D227" s="64">
        <v>16806266.970000006</v>
      </c>
      <c r="E227" s="64">
        <v>16839409.800000008</v>
      </c>
      <c r="F227" s="64">
        <v>1396055.8499999999</v>
      </c>
      <c r="G227" s="64">
        <v>8860881.0499999989</v>
      </c>
      <c r="H227" s="64">
        <v>101206.51000000001</v>
      </c>
      <c r="I227" s="64">
        <f t="shared" si="34"/>
        <v>8962087.5599999987</v>
      </c>
      <c r="J227" s="64">
        <f t="shared" si="35"/>
        <v>7877322.2400000095</v>
      </c>
      <c r="K227" s="65">
        <f t="shared" si="36"/>
        <v>0.46779087471343594</v>
      </c>
      <c r="L227" s="65">
        <f t="shared" si="37"/>
        <v>-0.9170959156775198</v>
      </c>
      <c r="M227" s="65">
        <f t="shared" si="38"/>
        <v>-0.21070145967942461</v>
      </c>
      <c r="R227" s="53"/>
      <c r="S227" s="53"/>
      <c r="T227" s="53"/>
      <c r="U227" s="53"/>
      <c r="V227" s="53"/>
    </row>
    <row r="228" spans="1:22" s="51" customFormat="1" x14ac:dyDescent="0.2">
      <c r="A228" s="51" t="s">
        <v>367</v>
      </c>
      <c r="B228" s="66" t="s">
        <v>368</v>
      </c>
      <c r="C228" s="51" t="s">
        <v>369</v>
      </c>
      <c r="D228" s="56">
        <v>132480</v>
      </c>
      <c r="E228" s="56">
        <v>113480</v>
      </c>
      <c r="F228" s="56">
        <v>13650</v>
      </c>
      <c r="G228" s="56">
        <v>116025</v>
      </c>
      <c r="H228" s="56">
        <v>0</v>
      </c>
      <c r="I228" s="56">
        <f t="shared" si="34"/>
        <v>116025</v>
      </c>
      <c r="J228" s="56">
        <f t="shared" si="35"/>
        <v>-2545</v>
      </c>
      <c r="K228" s="57">
        <f t="shared" si="36"/>
        <v>-2.2426859358477266E-2</v>
      </c>
      <c r="L228" s="57">
        <f t="shared" si="37"/>
        <v>-0.87971448713429679</v>
      </c>
      <c r="M228" s="57">
        <f t="shared" si="38"/>
        <v>0.53364028903771599</v>
      </c>
      <c r="R228" s="53"/>
      <c r="S228" s="53"/>
      <c r="T228" s="53"/>
      <c r="U228" s="53"/>
      <c r="V228" s="53"/>
    </row>
    <row r="229" spans="1:22" s="51" customFormat="1" x14ac:dyDescent="0.2">
      <c r="B229" s="66" t="s">
        <v>199</v>
      </c>
      <c r="C229" s="51" t="s">
        <v>198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34"/>
        <v>0</v>
      </c>
      <c r="J229" s="56">
        <f t="shared" si="35"/>
        <v>0</v>
      </c>
      <c r="K229" s="57" t="str">
        <f t="shared" si="36"/>
        <v>NA</v>
      </c>
      <c r="L229" s="57" t="str">
        <f t="shared" si="37"/>
        <v>NA</v>
      </c>
      <c r="M229" s="57" t="str">
        <f t="shared" si="38"/>
        <v>NA</v>
      </c>
      <c r="R229" s="53"/>
      <c r="S229" s="53"/>
      <c r="T229" s="53"/>
      <c r="U229" s="53"/>
      <c r="V229" s="53"/>
    </row>
    <row r="230" spans="1:22" s="51" customFormat="1" x14ac:dyDescent="0.2">
      <c r="B230" s="66" t="s">
        <v>370</v>
      </c>
      <c r="C230" s="51" t="s">
        <v>371</v>
      </c>
      <c r="D230" s="56">
        <v>344500</v>
      </c>
      <c r="E230" s="56">
        <v>344500</v>
      </c>
      <c r="F230" s="56">
        <v>27083.34</v>
      </c>
      <c r="G230" s="56">
        <v>273795.53000000003</v>
      </c>
      <c r="H230" s="56">
        <v>0</v>
      </c>
      <c r="I230" s="56">
        <f t="shared" si="34"/>
        <v>273795.53000000003</v>
      </c>
      <c r="J230" s="56">
        <f t="shared" si="35"/>
        <v>70704.469999999972</v>
      </c>
      <c r="K230" s="57">
        <f t="shared" si="36"/>
        <v>0.2052379390420899</v>
      </c>
      <c r="L230" s="57">
        <f t="shared" si="37"/>
        <v>-0.92138362844702459</v>
      </c>
      <c r="M230" s="57">
        <f t="shared" si="38"/>
        <v>0.1921430914368652</v>
      </c>
      <c r="R230" s="53"/>
      <c r="S230" s="53"/>
      <c r="T230" s="53"/>
      <c r="U230" s="53"/>
      <c r="V230" s="53"/>
    </row>
    <row r="231" spans="1:22" s="51" customFormat="1" x14ac:dyDescent="0.2">
      <c r="B231" s="66" t="s">
        <v>348</v>
      </c>
      <c r="C231" s="51" t="s">
        <v>349</v>
      </c>
      <c r="D231" s="56">
        <v>2340519.29</v>
      </c>
      <c r="E231" s="56">
        <v>2340519.29</v>
      </c>
      <c r="F231" s="56">
        <v>423634.91000000003</v>
      </c>
      <c r="G231" s="56">
        <v>2915962.2400000007</v>
      </c>
      <c r="H231" s="56">
        <v>0</v>
      </c>
      <c r="I231" s="56">
        <f t="shared" si="34"/>
        <v>2915962.2400000007</v>
      </c>
      <c r="J231" s="56">
        <f t="shared" si="35"/>
        <v>-575442.95000000065</v>
      </c>
      <c r="K231" s="57">
        <f t="shared" si="36"/>
        <v>-0.24586122936846236</v>
      </c>
      <c r="L231" s="57">
        <f t="shared" si="37"/>
        <v>-0.81899960756144841</v>
      </c>
      <c r="M231" s="57">
        <f t="shared" si="38"/>
        <v>0.8687918440526935</v>
      </c>
      <c r="R231" s="53"/>
      <c r="S231" s="53"/>
      <c r="T231" s="53"/>
      <c r="U231" s="53"/>
      <c r="V231" s="53"/>
    </row>
    <row r="232" spans="1:22" s="51" customFormat="1" x14ac:dyDescent="0.2">
      <c r="B232" s="66" t="s">
        <v>212</v>
      </c>
      <c r="C232" s="51" t="s">
        <v>213</v>
      </c>
      <c r="D232" s="56">
        <v>8372762.1499999939</v>
      </c>
      <c r="E232" s="56">
        <v>8438278.729999993</v>
      </c>
      <c r="F232" s="56">
        <v>709154.35999999987</v>
      </c>
      <c r="G232" s="56">
        <v>5686322.5100000007</v>
      </c>
      <c r="H232" s="56">
        <v>0</v>
      </c>
      <c r="I232" s="56">
        <f t="shared" si="34"/>
        <v>5686322.5100000007</v>
      </c>
      <c r="J232" s="56">
        <f t="shared" si="35"/>
        <v>2751956.2199999923</v>
      </c>
      <c r="K232" s="57">
        <f t="shared" si="36"/>
        <v>0.3261276746187779</v>
      </c>
      <c r="L232" s="57">
        <f t="shared" si="37"/>
        <v>-0.91595983224886912</v>
      </c>
      <c r="M232" s="57">
        <f t="shared" si="38"/>
        <v>1.0808488071833121E-2</v>
      </c>
      <c r="R232" s="53"/>
      <c r="S232" s="53"/>
      <c r="T232" s="53"/>
      <c r="U232" s="53"/>
      <c r="V232" s="53"/>
    </row>
    <row r="233" spans="1:22" s="51" customFormat="1" x14ac:dyDescent="0.2">
      <c r="B233" s="66" t="s">
        <v>224</v>
      </c>
      <c r="C233" s="51" t="s">
        <v>225</v>
      </c>
      <c r="D233" s="56">
        <v>2060027.36</v>
      </c>
      <c r="E233" s="56">
        <v>2060027.36</v>
      </c>
      <c r="F233" s="56">
        <v>62723.58</v>
      </c>
      <c r="G233" s="56">
        <v>562321.97</v>
      </c>
      <c r="H233" s="56">
        <v>0</v>
      </c>
      <c r="I233" s="56">
        <f t="shared" si="34"/>
        <v>562321.97</v>
      </c>
      <c r="J233" s="56">
        <f t="shared" si="35"/>
        <v>1497705.3900000001</v>
      </c>
      <c r="K233" s="57">
        <f t="shared" si="36"/>
        <v>0.72703179534469875</v>
      </c>
      <c r="L233" s="57">
        <f t="shared" si="37"/>
        <v>-0.96955206459005472</v>
      </c>
      <c r="M233" s="57">
        <f t="shared" si="38"/>
        <v>-0.59054769301704813</v>
      </c>
      <c r="R233" s="53"/>
      <c r="S233" s="53"/>
      <c r="T233" s="53"/>
      <c r="U233" s="53"/>
      <c r="V233" s="53"/>
    </row>
    <row r="234" spans="1:22" s="51" customFormat="1" x14ac:dyDescent="0.2">
      <c r="B234" s="66" t="s">
        <v>330</v>
      </c>
      <c r="C234" s="51" t="s">
        <v>331</v>
      </c>
      <c r="D234" s="56">
        <v>3533658.7600000002</v>
      </c>
      <c r="E234" s="56">
        <v>3872548.3900000006</v>
      </c>
      <c r="F234" s="56">
        <v>26833.64</v>
      </c>
      <c r="G234" s="56">
        <v>422274.38</v>
      </c>
      <c r="H234" s="56">
        <v>0</v>
      </c>
      <c r="I234" s="56">
        <f t="shared" si="34"/>
        <v>422274.38</v>
      </c>
      <c r="J234" s="56">
        <f t="shared" si="35"/>
        <v>3450274.0100000007</v>
      </c>
      <c r="K234" s="57">
        <f t="shared" si="36"/>
        <v>0.89095697781584082</v>
      </c>
      <c r="L234" s="57">
        <f t="shared" si="37"/>
        <v>-0.99307080575951168</v>
      </c>
      <c r="M234" s="57">
        <f t="shared" si="38"/>
        <v>-0.83643546672376123</v>
      </c>
      <c r="R234" s="53"/>
      <c r="S234" s="53"/>
      <c r="T234" s="53"/>
      <c r="U234" s="53"/>
      <c r="V234" s="53"/>
    </row>
    <row r="235" spans="1:22" s="51" customFormat="1" x14ac:dyDescent="0.2">
      <c r="B235" s="66" t="s">
        <v>226</v>
      </c>
      <c r="C235" s="51" t="s">
        <v>227</v>
      </c>
      <c r="D235" s="56">
        <v>338000.92</v>
      </c>
      <c r="E235" s="56">
        <v>338000.92</v>
      </c>
      <c r="F235" s="56">
        <v>12475</v>
      </c>
      <c r="G235" s="56">
        <v>78284.2</v>
      </c>
      <c r="H235" s="56">
        <v>0</v>
      </c>
      <c r="I235" s="56">
        <f t="shared" si="34"/>
        <v>78284.2</v>
      </c>
      <c r="J235" s="56">
        <f t="shared" si="35"/>
        <v>259716.71999999997</v>
      </c>
      <c r="K235" s="57">
        <f t="shared" si="36"/>
        <v>0.76839057124459897</v>
      </c>
      <c r="L235" s="57">
        <f t="shared" si="37"/>
        <v>-0.96309181643647601</v>
      </c>
      <c r="M235" s="57">
        <f t="shared" si="38"/>
        <v>-0.65258585686689841</v>
      </c>
      <c r="R235" s="53"/>
      <c r="S235" s="53"/>
      <c r="T235" s="53"/>
      <c r="U235" s="53"/>
      <c r="V235" s="53"/>
    </row>
    <row r="236" spans="1:22" s="51" customFormat="1" x14ac:dyDescent="0.2">
      <c r="B236" s="66" t="s">
        <v>228</v>
      </c>
      <c r="C236" s="51" t="s">
        <v>229</v>
      </c>
      <c r="D236" s="56">
        <v>0</v>
      </c>
      <c r="E236" s="56">
        <v>10000</v>
      </c>
      <c r="F236" s="56">
        <v>0</v>
      </c>
      <c r="G236" s="56">
        <v>0</v>
      </c>
      <c r="H236" s="56">
        <v>0</v>
      </c>
      <c r="I236" s="56">
        <f t="shared" si="34"/>
        <v>0</v>
      </c>
      <c r="J236" s="56">
        <f t="shared" si="35"/>
        <v>10000</v>
      </c>
      <c r="K236" s="57">
        <f t="shared" si="36"/>
        <v>1</v>
      </c>
      <c r="L236" s="57">
        <f t="shared" si="37"/>
        <v>-1</v>
      </c>
      <c r="M236" s="57">
        <f t="shared" si="38"/>
        <v>-1</v>
      </c>
      <c r="R236" s="53"/>
      <c r="S236" s="53"/>
      <c r="T236" s="53"/>
      <c r="U236" s="53"/>
      <c r="V236" s="53"/>
    </row>
    <row r="237" spans="1:22" s="51" customFormat="1" x14ac:dyDescent="0.2">
      <c r="B237" s="66" t="s">
        <v>232</v>
      </c>
      <c r="C237" s="51" t="s">
        <v>233</v>
      </c>
      <c r="D237" s="56">
        <v>3925125</v>
      </c>
      <c r="E237" s="56">
        <v>3925125</v>
      </c>
      <c r="F237" s="56">
        <v>238783.13</v>
      </c>
      <c r="G237" s="56">
        <v>1439140.1099999999</v>
      </c>
      <c r="H237" s="56">
        <v>0</v>
      </c>
      <c r="I237" s="56">
        <f t="shared" si="34"/>
        <v>1439140.1099999999</v>
      </c>
      <c r="J237" s="56">
        <f t="shared" si="35"/>
        <v>2485984.89</v>
      </c>
      <c r="K237" s="57">
        <f t="shared" si="36"/>
        <v>0.63335177605808735</v>
      </c>
      <c r="L237" s="57">
        <f t="shared" si="37"/>
        <v>-0.93916547116333882</v>
      </c>
      <c r="M237" s="57">
        <f t="shared" si="38"/>
        <v>-0.45002766408713102</v>
      </c>
      <c r="R237" s="53"/>
      <c r="S237" s="53"/>
      <c r="T237" s="53"/>
      <c r="U237" s="53"/>
      <c r="V237" s="53"/>
    </row>
    <row r="238" spans="1:22" s="51" customFormat="1" x14ac:dyDescent="0.2">
      <c r="B238" s="66" t="s">
        <v>234</v>
      </c>
      <c r="C238" s="51" t="s">
        <v>235</v>
      </c>
      <c r="D238" s="56">
        <v>0</v>
      </c>
      <c r="E238" s="56">
        <v>0</v>
      </c>
      <c r="F238" s="56">
        <v>13963.619999999999</v>
      </c>
      <c r="G238" s="56">
        <v>73382.520000000019</v>
      </c>
      <c r="H238" s="56">
        <v>0</v>
      </c>
      <c r="I238" s="56">
        <f t="shared" si="34"/>
        <v>73382.520000000019</v>
      </c>
      <c r="J238" s="56">
        <f t="shared" si="35"/>
        <v>-73382.520000000019</v>
      </c>
      <c r="K238" s="57" t="str">
        <f t="shared" si="36"/>
        <v>NA</v>
      </c>
      <c r="L238" s="57" t="str">
        <f t="shared" si="37"/>
        <v>NA</v>
      </c>
      <c r="M238" s="57" t="str">
        <f t="shared" si="38"/>
        <v>NA</v>
      </c>
      <c r="R238" s="53"/>
      <c r="S238" s="53"/>
      <c r="T238" s="53"/>
      <c r="U238" s="53"/>
      <c r="V238" s="53"/>
    </row>
    <row r="239" spans="1:22" s="51" customFormat="1" x14ac:dyDescent="0.2">
      <c r="B239" s="66" t="s">
        <v>236</v>
      </c>
      <c r="C239" s="51" t="s">
        <v>237</v>
      </c>
      <c r="D239" s="56">
        <v>3410456.6999999997</v>
      </c>
      <c r="E239" s="56">
        <v>3404456.6999999997</v>
      </c>
      <c r="F239" s="56">
        <v>244871.40999999992</v>
      </c>
      <c r="G239" s="56">
        <v>1872184.76</v>
      </c>
      <c r="H239" s="56">
        <v>0</v>
      </c>
      <c r="I239" s="56">
        <f t="shared" si="34"/>
        <v>1872184.76</v>
      </c>
      <c r="J239" s="56">
        <f t="shared" si="35"/>
        <v>1532271.9399999997</v>
      </c>
      <c r="K239" s="57">
        <f t="shared" si="36"/>
        <v>0.45007825771436594</v>
      </c>
      <c r="L239" s="57">
        <f t="shared" si="37"/>
        <v>-0.92807327818268337</v>
      </c>
      <c r="M239" s="57">
        <f t="shared" si="38"/>
        <v>-0.17511738657154893</v>
      </c>
      <c r="R239" s="53"/>
      <c r="S239" s="53"/>
      <c r="T239" s="53"/>
      <c r="U239" s="53"/>
      <c r="V239" s="53"/>
    </row>
    <row r="240" spans="1:22" s="51" customFormat="1" x14ac:dyDescent="0.2">
      <c r="B240" s="66" t="s">
        <v>238</v>
      </c>
      <c r="C240" s="51" t="s">
        <v>239</v>
      </c>
      <c r="D240" s="56">
        <v>500</v>
      </c>
      <c r="E240" s="56">
        <v>500</v>
      </c>
      <c r="F240" s="56">
        <v>0</v>
      </c>
      <c r="G240" s="56">
        <v>0</v>
      </c>
      <c r="H240" s="56">
        <v>0</v>
      </c>
      <c r="I240" s="56">
        <f t="shared" si="34"/>
        <v>0</v>
      </c>
      <c r="J240" s="56">
        <f t="shared" si="35"/>
        <v>500</v>
      </c>
      <c r="K240" s="57">
        <f t="shared" si="36"/>
        <v>1</v>
      </c>
      <c r="L240" s="57">
        <f t="shared" si="37"/>
        <v>-1</v>
      </c>
      <c r="M240" s="57">
        <f t="shared" si="38"/>
        <v>-1</v>
      </c>
      <c r="R240" s="53"/>
      <c r="S240" s="53"/>
      <c r="T240" s="53"/>
      <c r="U240" s="53"/>
      <c r="V240" s="53"/>
    </row>
    <row r="241" spans="2:22" s="51" customFormat="1" x14ac:dyDescent="0.2">
      <c r="B241" s="66" t="s">
        <v>372</v>
      </c>
      <c r="C241" s="51" t="s">
        <v>373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34"/>
        <v>0</v>
      </c>
      <c r="J241" s="56">
        <f t="shared" si="35"/>
        <v>0</v>
      </c>
      <c r="K241" s="57" t="str">
        <f t="shared" si="36"/>
        <v>NA</v>
      </c>
      <c r="L241" s="57" t="str">
        <f t="shared" si="37"/>
        <v>NA</v>
      </c>
      <c r="M241" s="57" t="str">
        <f t="shared" si="38"/>
        <v>NA</v>
      </c>
      <c r="R241" s="53"/>
      <c r="S241" s="53"/>
      <c r="T241" s="53"/>
      <c r="U241" s="53"/>
      <c r="V241" s="53"/>
    </row>
    <row r="242" spans="2:22" s="51" customFormat="1" x14ac:dyDescent="0.2">
      <c r="B242" s="66" t="s">
        <v>250</v>
      </c>
      <c r="C242" s="51" t="s">
        <v>251</v>
      </c>
      <c r="D242" s="56">
        <v>502380.85</v>
      </c>
      <c r="E242" s="56">
        <v>502380.85</v>
      </c>
      <c r="F242" s="56">
        <v>26455.91</v>
      </c>
      <c r="G242" s="56">
        <v>276108.11999999994</v>
      </c>
      <c r="H242" s="56">
        <v>0</v>
      </c>
      <c r="I242" s="56">
        <f t="shared" si="34"/>
        <v>276108.11999999994</v>
      </c>
      <c r="J242" s="56">
        <f t="shared" si="35"/>
        <v>226272.73000000004</v>
      </c>
      <c r="K242" s="57">
        <f t="shared" si="36"/>
        <v>0.450400786574568</v>
      </c>
      <c r="L242" s="57">
        <f t="shared" si="37"/>
        <v>-0.94733893618755571</v>
      </c>
      <c r="M242" s="57">
        <f t="shared" si="38"/>
        <v>-0.17560117986185197</v>
      </c>
      <c r="R242" s="53"/>
      <c r="S242" s="53"/>
      <c r="T242" s="53"/>
      <c r="U242" s="53"/>
      <c r="V242" s="53"/>
    </row>
    <row r="243" spans="2:22" s="51" customFormat="1" x14ac:dyDescent="0.2">
      <c r="B243" s="66" t="s">
        <v>252</v>
      </c>
      <c r="C243" s="51" t="s">
        <v>253</v>
      </c>
      <c r="D243" s="56">
        <v>1476283.15</v>
      </c>
      <c r="E243" s="56">
        <v>1577799.72</v>
      </c>
      <c r="F243" s="56">
        <v>19715.160000000003</v>
      </c>
      <c r="G243" s="56">
        <v>478944.99000000005</v>
      </c>
      <c r="H243" s="56">
        <v>136154.63</v>
      </c>
      <c r="I243" s="56">
        <f t="shared" si="34"/>
        <v>615099.62000000011</v>
      </c>
      <c r="J243" s="56">
        <f t="shared" si="35"/>
        <v>962700.09999999986</v>
      </c>
      <c r="K243" s="57">
        <f t="shared" si="36"/>
        <v>0.61015354978006964</v>
      </c>
      <c r="L243" s="57">
        <f t="shared" si="37"/>
        <v>-0.98750464982970088</v>
      </c>
      <c r="M243" s="57">
        <f t="shared" si="38"/>
        <v>-0.54467130657115337</v>
      </c>
      <c r="R243" s="53"/>
      <c r="S243" s="53"/>
      <c r="T243" s="53"/>
      <c r="U243" s="53"/>
      <c r="V243" s="53"/>
    </row>
    <row r="244" spans="2:22" s="51" customFormat="1" x14ac:dyDescent="0.2">
      <c r="B244" s="66" t="s">
        <v>374</v>
      </c>
      <c r="C244" s="51" t="s">
        <v>569</v>
      </c>
      <c r="D244" s="56">
        <v>23500000</v>
      </c>
      <c r="E244" s="56">
        <v>23500000</v>
      </c>
      <c r="F244" s="56">
        <v>0</v>
      </c>
      <c r="G244" s="56">
        <v>22568953</v>
      </c>
      <c r="H244" s="56">
        <v>0</v>
      </c>
      <c r="I244" s="56">
        <f t="shared" si="34"/>
        <v>22568953</v>
      </c>
      <c r="J244" s="56">
        <f t="shared" si="35"/>
        <v>931047</v>
      </c>
      <c r="K244" s="57">
        <f t="shared" si="36"/>
        <v>3.9619021276595744E-2</v>
      </c>
      <c r="L244" s="57">
        <f t="shared" si="37"/>
        <v>-1</v>
      </c>
      <c r="M244" s="57">
        <f t="shared" si="38"/>
        <v>0.44057146808510644</v>
      </c>
      <c r="R244" s="53"/>
      <c r="S244" s="53"/>
      <c r="T244" s="53"/>
      <c r="U244" s="53"/>
      <c r="V244" s="53"/>
    </row>
    <row r="245" spans="2:22" s="51" customFormat="1" x14ac:dyDescent="0.2">
      <c r="B245" s="66" t="s">
        <v>254</v>
      </c>
      <c r="C245" s="51" t="s">
        <v>255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f t="shared" si="34"/>
        <v>0</v>
      </c>
      <c r="J245" s="56">
        <f t="shared" si="35"/>
        <v>0</v>
      </c>
      <c r="K245" s="57" t="str">
        <f t="shared" si="36"/>
        <v>NA</v>
      </c>
      <c r="L245" s="57" t="str">
        <f t="shared" si="37"/>
        <v>NA</v>
      </c>
      <c r="M245" s="57" t="str">
        <f t="shared" si="38"/>
        <v>NA</v>
      </c>
      <c r="R245" s="53"/>
      <c r="S245" s="53"/>
      <c r="T245" s="53"/>
      <c r="U245" s="53"/>
      <c r="V245" s="53"/>
    </row>
    <row r="246" spans="2:22" s="51" customFormat="1" x14ac:dyDescent="0.2">
      <c r="B246" s="66" t="s">
        <v>375</v>
      </c>
      <c r="C246" s="51" t="s">
        <v>376</v>
      </c>
      <c r="D246" s="56">
        <v>243000</v>
      </c>
      <c r="E246" s="56">
        <v>243000</v>
      </c>
      <c r="F246" s="56">
        <v>30577.5</v>
      </c>
      <c r="G246" s="56">
        <v>169793.5</v>
      </c>
      <c r="H246" s="56">
        <v>23606.5</v>
      </c>
      <c r="I246" s="56">
        <f t="shared" si="34"/>
        <v>193400</v>
      </c>
      <c r="J246" s="56">
        <f t="shared" si="35"/>
        <v>49600</v>
      </c>
      <c r="K246" s="57">
        <f t="shared" si="36"/>
        <v>0.20411522633744855</v>
      </c>
      <c r="L246" s="57">
        <f t="shared" si="37"/>
        <v>-0.87416666666666665</v>
      </c>
      <c r="M246" s="57">
        <f t="shared" si="38"/>
        <v>4.8108024691358026E-2</v>
      </c>
      <c r="R246" s="53"/>
      <c r="S246" s="53"/>
      <c r="T246" s="53"/>
      <c r="U246" s="53"/>
      <c r="V246" s="53"/>
    </row>
    <row r="247" spans="2:22" s="51" customFormat="1" x14ac:dyDescent="0.2">
      <c r="B247" s="66" t="s">
        <v>336</v>
      </c>
      <c r="C247" s="51" t="s">
        <v>337</v>
      </c>
      <c r="D247" s="56">
        <v>3000000</v>
      </c>
      <c r="E247" s="56">
        <v>3000000</v>
      </c>
      <c r="F247" s="56">
        <v>532764.41</v>
      </c>
      <c r="G247" s="56">
        <v>1505865.03</v>
      </c>
      <c r="H247" s="56">
        <v>123672.55</v>
      </c>
      <c r="I247" s="56">
        <f t="shared" si="29"/>
        <v>1629537.58</v>
      </c>
      <c r="J247" s="56">
        <f t="shared" si="30"/>
        <v>1370462.42</v>
      </c>
      <c r="K247" s="57">
        <f t="shared" si="31"/>
        <v>0.45682080666666663</v>
      </c>
      <c r="L247" s="57">
        <f t="shared" si="32"/>
        <v>-0.82241186333333327</v>
      </c>
      <c r="M247" s="57">
        <f t="shared" si="33"/>
        <v>-0.24706748499999998</v>
      </c>
      <c r="R247" s="53"/>
      <c r="S247" s="53"/>
      <c r="T247" s="53"/>
      <c r="U247" s="53"/>
      <c r="V247" s="53"/>
    </row>
    <row r="248" spans="2:22" s="51" customFormat="1" x14ac:dyDescent="0.2">
      <c r="B248" s="66" t="s">
        <v>264</v>
      </c>
      <c r="C248" s="51" t="s">
        <v>265</v>
      </c>
      <c r="D248" s="56">
        <v>0</v>
      </c>
      <c r="E248" s="56">
        <v>12350</v>
      </c>
      <c r="F248" s="56">
        <v>0</v>
      </c>
      <c r="G248" s="56">
        <v>4009.95</v>
      </c>
      <c r="H248" s="56">
        <v>0</v>
      </c>
      <c r="I248" s="56">
        <f t="shared" si="29"/>
        <v>4009.95</v>
      </c>
      <c r="J248" s="56">
        <f t="shared" si="30"/>
        <v>8340.0499999999993</v>
      </c>
      <c r="K248" s="57">
        <f t="shared" si="31"/>
        <v>0.67530769230769228</v>
      </c>
      <c r="L248" s="57">
        <f t="shared" si="32"/>
        <v>-1</v>
      </c>
      <c r="M248" s="57">
        <f t="shared" si="33"/>
        <v>-0.51296153846153847</v>
      </c>
      <c r="R248" s="53"/>
      <c r="S248" s="53"/>
      <c r="T248" s="53"/>
      <c r="U248" s="53"/>
      <c r="V248" s="53"/>
    </row>
    <row r="249" spans="2:22" s="51" customFormat="1" x14ac:dyDescent="0.2">
      <c r="B249" s="66" t="s">
        <v>377</v>
      </c>
      <c r="C249" s="51" t="s">
        <v>378</v>
      </c>
      <c r="D249" s="56">
        <v>1539</v>
      </c>
      <c r="E249" s="56">
        <v>1539</v>
      </c>
      <c r="F249" s="56">
        <v>0</v>
      </c>
      <c r="G249" s="56">
        <v>0</v>
      </c>
      <c r="H249" s="56">
        <v>0</v>
      </c>
      <c r="I249" s="56">
        <f t="shared" si="29"/>
        <v>0</v>
      </c>
      <c r="J249" s="56">
        <f t="shared" si="30"/>
        <v>1539</v>
      </c>
      <c r="K249" s="57">
        <f t="shared" si="31"/>
        <v>1</v>
      </c>
      <c r="L249" s="57">
        <f t="shared" si="32"/>
        <v>-1</v>
      </c>
      <c r="M249" s="57">
        <f t="shared" si="33"/>
        <v>-1</v>
      </c>
      <c r="R249" s="53"/>
      <c r="S249" s="53"/>
      <c r="T249" s="53"/>
      <c r="U249" s="53"/>
      <c r="V249" s="53"/>
    </row>
    <row r="250" spans="2:22" s="51" customFormat="1" x14ac:dyDescent="0.2">
      <c r="B250" s="66" t="s">
        <v>266</v>
      </c>
      <c r="C250" s="51" t="s">
        <v>267</v>
      </c>
      <c r="D250" s="56">
        <v>6426</v>
      </c>
      <c r="E250" s="56">
        <v>6426</v>
      </c>
      <c r="F250" s="56">
        <v>0</v>
      </c>
      <c r="G250" s="56">
        <v>428.08</v>
      </c>
      <c r="H250" s="56">
        <v>0</v>
      </c>
      <c r="I250" s="56">
        <f t="shared" si="29"/>
        <v>428.08</v>
      </c>
      <c r="J250" s="56">
        <f t="shared" si="30"/>
        <v>5997.92</v>
      </c>
      <c r="K250" s="57">
        <f t="shared" si="31"/>
        <v>0.93338313103018988</v>
      </c>
      <c r="L250" s="57">
        <f t="shared" si="32"/>
        <v>-1</v>
      </c>
      <c r="M250" s="57">
        <f t="shared" si="33"/>
        <v>-0.90007469654528482</v>
      </c>
      <c r="R250" s="53"/>
      <c r="S250" s="53"/>
      <c r="T250" s="53"/>
      <c r="U250" s="53"/>
      <c r="V250" s="53"/>
    </row>
    <row r="251" spans="2:22" s="51" customFormat="1" x14ac:dyDescent="0.2">
      <c r="B251" s="66" t="s">
        <v>268</v>
      </c>
      <c r="C251" s="51" t="s">
        <v>269</v>
      </c>
      <c r="D251" s="56">
        <v>44055</v>
      </c>
      <c r="E251" s="56">
        <v>33755</v>
      </c>
      <c r="F251" s="56">
        <v>0</v>
      </c>
      <c r="G251" s="56">
        <v>300</v>
      </c>
      <c r="H251" s="56">
        <v>0</v>
      </c>
      <c r="I251" s="56">
        <f t="shared" si="29"/>
        <v>300</v>
      </c>
      <c r="J251" s="56">
        <f t="shared" si="30"/>
        <v>33455</v>
      </c>
      <c r="K251" s="57">
        <f t="shared" si="31"/>
        <v>0.99111242778847575</v>
      </c>
      <c r="L251" s="57">
        <f t="shared" si="32"/>
        <v>-1</v>
      </c>
      <c r="M251" s="57">
        <f t="shared" si="33"/>
        <v>-0.98666864168271362</v>
      </c>
      <c r="R251" s="53"/>
      <c r="S251" s="53"/>
      <c r="T251" s="53"/>
      <c r="U251" s="53"/>
      <c r="V251" s="53"/>
    </row>
    <row r="252" spans="2:22" s="51" customFormat="1" x14ac:dyDescent="0.2">
      <c r="B252" s="66" t="s">
        <v>274</v>
      </c>
      <c r="C252" s="51" t="s">
        <v>275</v>
      </c>
      <c r="D252" s="56">
        <v>26324.1</v>
      </c>
      <c r="E252" s="56">
        <v>51324.1</v>
      </c>
      <c r="F252" s="56">
        <v>3987.1099999999997</v>
      </c>
      <c r="G252" s="56">
        <v>17917.16</v>
      </c>
      <c r="H252" s="56">
        <v>0</v>
      </c>
      <c r="I252" s="56">
        <f t="shared" si="29"/>
        <v>17917.16</v>
      </c>
      <c r="J252" s="56">
        <f t="shared" si="30"/>
        <v>33406.94</v>
      </c>
      <c r="K252" s="57">
        <f t="shared" si="31"/>
        <v>0.65090162321404565</v>
      </c>
      <c r="L252" s="57">
        <f t="shared" si="32"/>
        <v>-0.92231505277247916</v>
      </c>
      <c r="M252" s="57">
        <f t="shared" si="33"/>
        <v>-0.47635243482106843</v>
      </c>
      <c r="R252" s="53"/>
      <c r="S252" s="53"/>
      <c r="T252" s="53"/>
      <c r="U252" s="53"/>
      <c r="V252" s="53"/>
    </row>
    <row r="253" spans="2:22" s="51" customFormat="1" x14ac:dyDescent="0.2">
      <c r="B253" s="66" t="s">
        <v>379</v>
      </c>
      <c r="C253" s="51" t="s">
        <v>380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f t="shared" si="29"/>
        <v>0</v>
      </c>
      <c r="J253" s="56">
        <f t="shared" si="30"/>
        <v>0</v>
      </c>
      <c r="K253" s="57" t="str">
        <f t="shared" si="31"/>
        <v>NA</v>
      </c>
      <c r="L253" s="57" t="str">
        <f t="shared" si="32"/>
        <v>NA</v>
      </c>
      <c r="M253" s="57" t="str">
        <f t="shared" si="33"/>
        <v>NA</v>
      </c>
      <c r="R253" s="53"/>
      <c r="S253" s="53"/>
      <c r="T253" s="53"/>
      <c r="U253" s="53"/>
      <c r="V253" s="53"/>
    </row>
    <row r="254" spans="2:22" s="51" customFormat="1" x14ac:dyDescent="0.2">
      <c r="B254" s="66" t="s">
        <v>381</v>
      </c>
      <c r="C254" s="51" t="s">
        <v>382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si="29"/>
        <v>0</v>
      </c>
      <c r="J254" s="56">
        <f t="shared" si="30"/>
        <v>0</v>
      </c>
      <c r="K254" s="57" t="str">
        <f t="shared" si="31"/>
        <v>NA</v>
      </c>
      <c r="L254" s="57" t="str">
        <f t="shared" si="32"/>
        <v>NA</v>
      </c>
      <c r="M254" s="57" t="str">
        <f t="shared" si="33"/>
        <v>NA</v>
      </c>
      <c r="R254" s="53"/>
      <c r="S254" s="53"/>
      <c r="T254" s="53"/>
      <c r="U254" s="53"/>
      <c r="V254" s="53"/>
    </row>
    <row r="255" spans="2:22" s="51" customFormat="1" x14ac:dyDescent="0.2">
      <c r="B255" s="66" t="s">
        <v>383</v>
      </c>
      <c r="C255" s="51" t="s">
        <v>384</v>
      </c>
      <c r="D255" s="56">
        <v>7200</v>
      </c>
      <c r="E255" s="56">
        <v>0</v>
      </c>
      <c r="F255" s="56">
        <v>0</v>
      </c>
      <c r="G255" s="56">
        <v>0</v>
      </c>
      <c r="H255" s="56">
        <v>0</v>
      </c>
      <c r="I255" s="56">
        <f t="shared" si="29"/>
        <v>0</v>
      </c>
      <c r="J255" s="56">
        <f t="shared" si="30"/>
        <v>0</v>
      </c>
      <c r="K255" s="57" t="str">
        <f t="shared" si="31"/>
        <v>NA</v>
      </c>
      <c r="L255" s="57" t="str">
        <f t="shared" si="32"/>
        <v>NA</v>
      </c>
      <c r="M255" s="57" t="str">
        <f t="shared" si="33"/>
        <v>NA</v>
      </c>
      <c r="R255" s="53"/>
      <c r="S255" s="53"/>
      <c r="T255" s="53"/>
      <c r="U255" s="53"/>
      <c r="V255" s="53"/>
    </row>
    <row r="256" spans="2:22" s="51" customFormat="1" x14ac:dyDescent="0.2">
      <c r="B256" s="66" t="s">
        <v>385</v>
      </c>
      <c r="C256" s="51" t="s">
        <v>386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29"/>
        <v>0</v>
      </c>
      <c r="J256" s="56">
        <f t="shared" si="30"/>
        <v>0</v>
      </c>
      <c r="K256" s="57" t="str">
        <f t="shared" si="31"/>
        <v>NA</v>
      </c>
      <c r="L256" s="57" t="str">
        <f t="shared" si="32"/>
        <v>NA</v>
      </c>
      <c r="M256" s="57" t="str">
        <f t="shared" si="33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387</v>
      </c>
      <c r="C257" s="51" t="s">
        <v>388</v>
      </c>
      <c r="D257" s="56">
        <v>7200</v>
      </c>
      <c r="E257" s="56">
        <v>7200</v>
      </c>
      <c r="F257" s="56">
        <v>871.57</v>
      </c>
      <c r="G257" s="56">
        <v>2637.36</v>
      </c>
      <c r="H257" s="56">
        <v>0</v>
      </c>
      <c r="I257" s="56">
        <f t="shared" si="29"/>
        <v>2637.36</v>
      </c>
      <c r="J257" s="56">
        <f t="shared" si="30"/>
        <v>4562.6399999999994</v>
      </c>
      <c r="K257" s="57">
        <f t="shared" si="31"/>
        <v>0.63369999999999993</v>
      </c>
      <c r="L257" s="57">
        <f t="shared" si="32"/>
        <v>-0.87894861111111111</v>
      </c>
      <c r="M257" s="57">
        <f t="shared" si="33"/>
        <v>-0.45054999999999995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389</v>
      </c>
      <c r="C258" s="51" t="s">
        <v>390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29"/>
        <v>0</v>
      </c>
      <c r="J258" s="56">
        <f t="shared" si="30"/>
        <v>0</v>
      </c>
      <c r="K258" s="57" t="str">
        <f t="shared" si="31"/>
        <v>NA</v>
      </c>
      <c r="L258" s="57" t="str">
        <f t="shared" si="32"/>
        <v>NA</v>
      </c>
      <c r="M258" s="57" t="str">
        <f t="shared" si="33"/>
        <v>NA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391</v>
      </c>
      <c r="C259" s="51" t="s">
        <v>392</v>
      </c>
      <c r="D259" s="56">
        <v>7200</v>
      </c>
      <c r="E259" s="56">
        <v>7200</v>
      </c>
      <c r="F259" s="56">
        <v>0</v>
      </c>
      <c r="G259" s="56">
        <v>4239.2</v>
      </c>
      <c r="H259" s="56">
        <v>0</v>
      </c>
      <c r="I259" s="56">
        <f t="shared" si="29"/>
        <v>4239.2</v>
      </c>
      <c r="J259" s="56">
        <f t="shared" si="30"/>
        <v>2960.8</v>
      </c>
      <c r="K259" s="57">
        <f t="shared" si="31"/>
        <v>0.41122222222222227</v>
      </c>
      <c r="L259" s="57">
        <f t="shared" si="32"/>
        <v>-1</v>
      </c>
      <c r="M259" s="57">
        <f t="shared" si="33"/>
        <v>-0.11683333333333337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393</v>
      </c>
      <c r="C260" s="51" t="s">
        <v>394</v>
      </c>
      <c r="D260" s="56">
        <v>7200</v>
      </c>
      <c r="E260" s="56">
        <v>7200</v>
      </c>
      <c r="F260" s="56">
        <v>0</v>
      </c>
      <c r="G260" s="56">
        <v>3973.98</v>
      </c>
      <c r="H260" s="56">
        <v>0</v>
      </c>
      <c r="I260" s="56">
        <f t="shared" si="29"/>
        <v>3973.98</v>
      </c>
      <c r="J260" s="56">
        <f t="shared" si="30"/>
        <v>3226.02</v>
      </c>
      <c r="K260" s="57">
        <f t="shared" si="31"/>
        <v>0.44805833333333334</v>
      </c>
      <c r="L260" s="57">
        <f t="shared" si="32"/>
        <v>-1</v>
      </c>
      <c r="M260" s="57">
        <f t="shared" si="33"/>
        <v>-0.1720875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395</v>
      </c>
      <c r="C261" s="51" t="s">
        <v>396</v>
      </c>
      <c r="D261" s="56">
        <v>7200</v>
      </c>
      <c r="E261" s="56">
        <v>7200</v>
      </c>
      <c r="F261" s="56">
        <v>0</v>
      </c>
      <c r="G261" s="56">
        <v>3968.1</v>
      </c>
      <c r="H261" s="56">
        <v>0</v>
      </c>
      <c r="I261" s="56">
        <f t="shared" si="29"/>
        <v>3968.1</v>
      </c>
      <c r="J261" s="56">
        <f t="shared" si="30"/>
        <v>3231.9</v>
      </c>
      <c r="K261" s="57">
        <f t="shared" si="31"/>
        <v>0.44887500000000002</v>
      </c>
      <c r="L261" s="57">
        <f t="shared" si="32"/>
        <v>-1</v>
      </c>
      <c r="M261" s="57">
        <f t="shared" si="33"/>
        <v>-0.17331250000000001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397</v>
      </c>
      <c r="C262" s="51" t="s">
        <v>398</v>
      </c>
      <c r="D262" s="56">
        <v>7200</v>
      </c>
      <c r="E262" s="56">
        <v>7200</v>
      </c>
      <c r="F262" s="56">
        <v>0</v>
      </c>
      <c r="G262" s="56">
        <v>39.299999999999997</v>
      </c>
      <c r="H262" s="56">
        <v>0</v>
      </c>
      <c r="I262" s="56">
        <f t="shared" si="29"/>
        <v>39.299999999999997</v>
      </c>
      <c r="J262" s="56">
        <f t="shared" si="30"/>
        <v>7160.7</v>
      </c>
      <c r="K262" s="57">
        <f t="shared" si="31"/>
        <v>0.99454166666666666</v>
      </c>
      <c r="L262" s="57">
        <f t="shared" si="32"/>
        <v>-1</v>
      </c>
      <c r="M262" s="57">
        <f t="shared" si="33"/>
        <v>-0.99181249999999999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399</v>
      </c>
      <c r="C263" s="51" t="s">
        <v>400</v>
      </c>
      <c r="D263" s="56">
        <v>7200</v>
      </c>
      <c r="E263" s="56">
        <v>7200</v>
      </c>
      <c r="F263" s="56">
        <v>0</v>
      </c>
      <c r="G263" s="56">
        <v>2868.66</v>
      </c>
      <c r="H263" s="56">
        <v>0</v>
      </c>
      <c r="I263" s="56">
        <f t="shared" si="29"/>
        <v>2868.66</v>
      </c>
      <c r="J263" s="56">
        <f t="shared" si="30"/>
        <v>4331.34</v>
      </c>
      <c r="K263" s="57">
        <f t="shared" si="31"/>
        <v>0.60157499999999997</v>
      </c>
      <c r="L263" s="57">
        <f t="shared" si="32"/>
        <v>-1</v>
      </c>
      <c r="M263" s="57">
        <f t="shared" si="33"/>
        <v>-0.40236250000000001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401</v>
      </c>
      <c r="C264" s="51" t="s">
        <v>402</v>
      </c>
      <c r="D264" s="56">
        <v>0</v>
      </c>
      <c r="E264" s="56">
        <v>7200</v>
      </c>
      <c r="F264" s="56">
        <v>147.6</v>
      </c>
      <c r="G264" s="56">
        <v>672.61</v>
      </c>
      <c r="H264" s="56">
        <v>0</v>
      </c>
      <c r="I264" s="56">
        <f t="shared" si="29"/>
        <v>672.61</v>
      </c>
      <c r="J264" s="56">
        <f t="shared" si="30"/>
        <v>6527.39</v>
      </c>
      <c r="K264" s="57">
        <f t="shared" si="31"/>
        <v>0.90658194444444451</v>
      </c>
      <c r="L264" s="57">
        <f t="shared" si="32"/>
        <v>-0.97949999999999993</v>
      </c>
      <c r="M264" s="57">
        <f t="shared" si="33"/>
        <v>-0.85987291666666676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403</v>
      </c>
      <c r="C265" s="51" t="s">
        <v>404</v>
      </c>
      <c r="D265" s="56">
        <v>25200</v>
      </c>
      <c r="E265" s="56">
        <v>44200</v>
      </c>
      <c r="F265" s="56">
        <v>0</v>
      </c>
      <c r="G265" s="56">
        <v>22217.87</v>
      </c>
      <c r="H265" s="56">
        <v>0</v>
      </c>
      <c r="I265" s="56">
        <f t="shared" si="29"/>
        <v>22217.87</v>
      </c>
      <c r="J265" s="56">
        <f t="shared" si="30"/>
        <v>21982.13</v>
      </c>
      <c r="K265" s="57">
        <f t="shared" si="31"/>
        <v>0.49733325791855204</v>
      </c>
      <c r="L265" s="57">
        <f t="shared" si="32"/>
        <v>-1</v>
      </c>
      <c r="M265" s="57">
        <f t="shared" si="33"/>
        <v>-0.24599988687782812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282</v>
      </c>
      <c r="C266" s="51" t="s">
        <v>283</v>
      </c>
      <c r="D266" s="56">
        <v>345346.1</v>
      </c>
      <c r="E266" s="56">
        <v>406069.1</v>
      </c>
      <c r="F266" s="56">
        <v>24197.86</v>
      </c>
      <c r="G266" s="56">
        <v>102604.38</v>
      </c>
      <c r="H266" s="56">
        <v>23451.43</v>
      </c>
      <c r="I266" s="56">
        <f t="shared" si="29"/>
        <v>126055.81</v>
      </c>
      <c r="J266" s="56">
        <f t="shared" si="30"/>
        <v>280013.28999999998</v>
      </c>
      <c r="K266" s="57">
        <f t="shared" si="31"/>
        <v>0.68957054353557068</v>
      </c>
      <c r="L266" s="57">
        <f t="shared" si="32"/>
        <v>-0.94040950173258697</v>
      </c>
      <c r="M266" s="57">
        <f t="shared" si="33"/>
        <v>-0.62098428567945696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286</v>
      </c>
      <c r="C267" s="51" t="s">
        <v>287</v>
      </c>
      <c r="D267" s="56">
        <v>16650</v>
      </c>
      <c r="E267" s="56">
        <v>46150</v>
      </c>
      <c r="F267" s="56">
        <v>0</v>
      </c>
      <c r="G267" s="56">
        <v>9941.14</v>
      </c>
      <c r="H267" s="56">
        <v>242.37</v>
      </c>
      <c r="I267" s="56">
        <f t="shared" si="29"/>
        <v>10183.51</v>
      </c>
      <c r="J267" s="56">
        <f t="shared" si="30"/>
        <v>35966.49</v>
      </c>
      <c r="K267" s="57">
        <f t="shared" si="31"/>
        <v>0.77933889490790897</v>
      </c>
      <c r="L267" s="57">
        <f t="shared" si="32"/>
        <v>-1</v>
      </c>
      <c r="M267" s="57">
        <f t="shared" si="33"/>
        <v>-0.67688602383531959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288</v>
      </c>
      <c r="C268" s="51" t="s">
        <v>289</v>
      </c>
      <c r="D268" s="56">
        <v>109380.6</v>
      </c>
      <c r="E268" s="56">
        <v>96880.6</v>
      </c>
      <c r="F268" s="56">
        <v>0</v>
      </c>
      <c r="G268" s="56">
        <v>5010.49</v>
      </c>
      <c r="H268" s="56">
        <v>4384.3500000000004</v>
      </c>
      <c r="I268" s="56">
        <f t="shared" si="29"/>
        <v>9394.84</v>
      </c>
      <c r="J268" s="56">
        <f t="shared" si="30"/>
        <v>87485.760000000009</v>
      </c>
      <c r="K268" s="57">
        <f t="shared" si="31"/>
        <v>0.9030266121390661</v>
      </c>
      <c r="L268" s="57">
        <f t="shared" si="32"/>
        <v>-1</v>
      </c>
      <c r="M268" s="57">
        <f t="shared" si="33"/>
        <v>-0.92242270382305647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290</v>
      </c>
      <c r="C269" s="51" t="s">
        <v>291</v>
      </c>
      <c r="D269" s="56">
        <v>80050</v>
      </c>
      <c r="E269" s="56">
        <v>78996</v>
      </c>
      <c r="F269" s="56">
        <v>771.39</v>
      </c>
      <c r="G269" s="56">
        <v>2101.91</v>
      </c>
      <c r="H269" s="56">
        <v>1716.8</v>
      </c>
      <c r="I269" s="56">
        <f t="shared" si="29"/>
        <v>3818.71</v>
      </c>
      <c r="J269" s="56">
        <f t="shared" si="30"/>
        <v>75177.289999999994</v>
      </c>
      <c r="K269" s="57">
        <f t="shared" si="31"/>
        <v>0.95165945111144856</v>
      </c>
      <c r="L269" s="57">
        <f t="shared" si="32"/>
        <v>-0.9902350751936807</v>
      </c>
      <c r="M269" s="57">
        <f t="shared" si="33"/>
        <v>-0.96008829560990427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294</v>
      </c>
      <c r="C270" s="51" t="s">
        <v>295</v>
      </c>
      <c r="D270" s="56">
        <v>36270</v>
      </c>
      <c r="E270" s="56">
        <v>102803.95</v>
      </c>
      <c r="F270" s="56">
        <v>569.57000000000005</v>
      </c>
      <c r="G270" s="56">
        <v>2663.5</v>
      </c>
      <c r="H270" s="56">
        <v>71550.600000000006</v>
      </c>
      <c r="I270" s="56">
        <f t="shared" si="29"/>
        <v>74214.100000000006</v>
      </c>
      <c r="J270" s="56">
        <f t="shared" si="30"/>
        <v>28589.849999999991</v>
      </c>
      <c r="K270" s="57">
        <f t="shared" si="31"/>
        <v>0.27810069554720407</v>
      </c>
      <c r="L270" s="57">
        <f t="shared" si="32"/>
        <v>-0.99445964868081427</v>
      </c>
      <c r="M270" s="57">
        <f t="shared" si="33"/>
        <v>-0.96113719365841488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302</v>
      </c>
      <c r="C271" s="51" t="s">
        <v>303</v>
      </c>
      <c r="D271" s="56">
        <v>450</v>
      </c>
      <c r="E271" s="56">
        <v>42450</v>
      </c>
      <c r="F271" s="56">
        <v>0</v>
      </c>
      <c r="G271" s="56">
        <v>1363</v>
      </c>
      <c r="H271" s="56">
        <v>4993.6000000000004</v>
      </c>
      <c r="I271" s="56">
        <f t="shared" si="29"/>
        <v>6356.6</v>
      </c>
      <c r="J271" s="56">
        <f t="shared" si="30"/>
        <v>36093.4</v>
      </c>
      <c r="K271" s="57">
        <f t="shared" si="31"/>
        <v>0.85025677267373378</v>
      </c>
      <c r="L271" s="57">
        <f t="shared" si="32"/>
        <v>-1</v>
      </c>
      <c r="M271" s="57">
        <f t="shared" si="33"/>
        <v>-0.9518374558303887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308</v>
      </c>
      <c r="C272" s="51" t="s">
        <v>309</v>
      </c>
      <c r="D272" s="56">
        <v>14208.3</v>
      </c>
      <c r="E272" s="56">
        <v>10558.3</v>
      </c>
      <c r="F272" s="56">
        <v>0</v>
      </c>
      <c r="G272" s="56">
        <v>0</v>
      </c>
      <c r="H272" s="56">
        <v>0</v>
      </c>
      <c r="I272" s="56">
        <f t="shared" si="29"/>
        <v>0</v>
      </c>
      <c r="J272" s="56">
        <f t="shared" si="30"/>
        <v>10558.3</v>
      </c>
      <c r="K272" s="57">
        <f t="shared" si="31"/>
        <v>1</v>
      </c>
      <c r="L272" s="57">
        <f t="shared" si="32"/>
        <v>-1</v>
      </c>
      <c r="M272" s="57">
        <f t="shared" si="33"/>
        <v>-1</v>
      </c>
      <c r="R272" s="53"/>
      <c r="S272" s="53"/>
      <c r="T272" s="53"/>
      <c r="U272" s="53"/>
      <c r="V272" s="53"/>
    </row>
    <row r="273" spans="1:22" s="51" customFormat="1" x14ac:dyDescent="0.2">
      <c r="B273" s="66" t="s">
        <v>310</v>
      </c>
      <c r="C273" s="51" t="s">
        <v>311</v>
      </c>
      <c r="D273" s="56">
        <v>18900</v>
      </c>
      <c r="E273" s="56">
        <v>18900</v>
      </c>
      <c r="F273" s="56">
        <v>0</v>
      </c>
      <c r="G273" s="56">
        <v>0</v>
      </c>
      <c r="H273" s="56">
        <v>0</v>
      </c>
      <c r="I273" s="56">
        <f t="shared" si="29"/>
        <v>0</v>
      </c>
      <c r="J273" s="56">
        <f t="shared" si="30"/>
        <v>18900</v>
      </c>
      <c r="K273" s="57">
        <f t="shared" si="31"/>
        <v>1</v>
      </c>
      <c r="L273" s="57">
        <f t="shared" si="32"/>
        <v>-1</v>
      </c>
      <c r="M273" s="57">
        <f t="shared" si="33"/>
        <v>-1</v>
      </c>
      <c r="R273" s="53"/>
      <c r="S273" s="53"/>
      <c r="T273" s="53"/>
      <c r="U273" s="53"/>
      <c r="V273" s="53"/>
    </row>
    <row r="274" spans="1:22" s="51" customFormat="1" x14ac:dyDescent="0.2">
      <c r="B274" s="66" t="s">
        <v>344</v>
      </c>
      <c r="C274" s="51" t="s">
        <v>345</v>
      </c>
      <c r="D274" s="56">
        <v>4050</v>
      </c>
      <c r="E274" s="56">
        <v>3550</v>
      </c>
      <c r="F274" s="56">
        <v>0</v>
      </c>
      <c r="G274" s="56">
        <v>0</v>
      </c>
      <c r="H274" s="56">
        <v>0</v>
      </c>
      <c r="I274" s="56">
        <f t="shared" si="29"/>
        <v>0</v>
      </c>
      <c r="J274" s="56">
        <f t="shared" si="30"/>
        <v>3550</v>
      </c>
      <c r="K274" s="57">
        <f t="shared" si="31"/>
        <v>1</v>
      </c>
      <c r="L274" s="57">
        <f t="shared" si="32"/>
        <v>-1</v>
      </c>
      <c r="M274" s="57">
        <f t="shared" si="33"/>
        <v>-1</v>
      </c>
      <c r="R274" s="53"/>
      <c r="S274" s="53"/>
      <c r="T274" s="53"/>
      <c r="U274" s="53"/>
      <c r="V274" s="53"/>
    </row>
    <row r="275" spans="1:22" s="51" customFormat="1" x14ac:dyDescent="0.2">
      <c r="B275" s="66" t="s">
        <v>312</v>
      </c>
      <c r="C275" s="51" t="s">
        <v>313</v>
      </c>
      <c r="D275" s="56">
        <v>101076.40000000001</v>
      </c>
      <c r="E275" s="56">
        <v>190706.4</v>
      </c>
      <c r="F275" s="56">
        <v>8075</v>
      </c>
      <c r="G275" s="56">
        <v>120187</v>
      </c>
      <c r="H275" s="56">
        <v>1000</v>
      </c>
      <c r="I275" s="56">
        <f t="shared" si="29"/>
        <v>121187</v>
      </c>
      <c r="J275" s="56">
        <f t="shared" si="30"/>
        <v>69519.399999999994</v>
      </c>
      <c r="K275" s="57">
        <f t="shared" si="31"/>
        <v>0.36453627146231066</v>
      </c>
      <c r="L275" s="57">
        <f t="shared" si="32"/>
        <v>-0.95765742523585995</v>
      </c>
      <c r="M275" s="57">
        <f t="shared" si="33"/>
        <v>-5.4669900957702453E-2</v>
      </c>
      <c r="R275" s="53"/>
      <c r="S275" s="53"/>
      <c r="T275" s="53"/>
      <c r="U275" s="53"/>
      <c r="V275" s="53"/>
    </row>
    <row r="276" spans="1:22" s="51" customFormat="1" x14ac:dyDescent="0.2">
      <c r="B276" s="66" t="s">
        <v>314</v>
      </c>
      <c r="C276" s="51" t="s">
        <v>315</v>
      </c>
      <c r="D276" s="56">
        <v>9400000</v>
      </c>
      <c r="E276" s="56">
        <v>7695665</v>
      </c>
      <c r="F276" s="56">
        <v>0</v>
      </c>
      <c r="G276" s="56">
        <v>0</v>
      </c>
      <c r="H276" s="56">
        <v>0</v>
      </c>
      <c r="I276" s="56">
        <f t="shared" si="29"/>
        <v>0</v>
      </c>
      <c r="J276" s="56">
        <f t="shared" si="30"/>
        <v>7695665</v>
      </c>
      <c r="K276" s="57">
        <f t="shared" si="31"/>
        <v>1</v>
      </c>
      <c r="L276" s="57">
        <f t="shared" si="32"/>
        <v>-1</v>
      </c>
      <c r="M276" s="57">
        <f t="shared" si="33"/>
        <v>-1</v>
      </c>
      <c r="R276" s="53"/>
      <c r="S276" s="53"/>
      <c r="T276" s="53"/>
      <c r="U276" s="53"/>
      <c r="V276" s="53"/>
    </row>
    <row r="277" spans="1:22" s="51" customFormat="1" x14ac:dyDescent="0.2">
      <c r="A277" s="63" t="s">
        <v>405</v>
      </c>
      <c r="B277" s="71"/>
      <c r="C277" s="63"/>
      <c r="D277" s="64">
        <v>63460019.679999992</v>
      </c>
      <c r="E277" s="64">
        <v>62563340.409999996</v>
      </c>
      <c r="F277" s="64">
        <v>2421306.0699999994</v>
      </c>
      <c r="G277" s="64">
        <v>38746501.54999999</v>
      </c>
      <c r="H277" s="64">
        <v>390772.82999999996</v>
      </c>
      <c r="I277" s="64">
        <f t="shared" si="29"/>
        <v>39137274.379999988</v>
      </c>
      <c r="J277" s="64">
        <f t="shared" si="30"/>
        <v>23426066.030000009</v>
      </c>
      <c r="K277" s="65">
        <f t="shared" si="31"/>
        <v>0.37443758399856208</v>
      </c>
      <c r="L277" s="65">
        <f t="shared" si="32"/>
        <v>-0.96129832495943612</v>
      </c>
      <c r="M277" s="65">
        <f t="shared" si="33"/>
        <v>-7.1025428883425709E-2</v>
      </c>
      <c r="R277" s="53"/>
      <c r="S277" s="53"/>
      <c r="T277" s="53"/>
      <c r="U277" s="53"/>
      <c r="V277" s="53"/>
    </row>
    <row r="278" spans="1:22" s="51" customFormat="1" x14ac:dyDescent="0.2">
      <c r="A278" s="51" t="s">
        <v>406</v>
      </c>
      <c r="B278" s="66" t="s">
        <v>195</v>
      </c>
      <c r="C278" s="51" t="s">
        <v>196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29"/>
        <v>0</v>
      </c>
      <c r="J278" s="56">
        <f t="shared" si="30"/>
        <v>0</v>
      </c>
      <c r="K278" s="57" t="str">
        <f t="shared" si="31"/>
        <v>NA</v>
      </c>
      <c r="L278" s="57" t="str">
        <f t="shared" si="32"/>
        <v>NA</v>
      </c>
      <c r="M278" s="57" t="str">
        <f t="shared" si="33"/>
        <v>NA</v>
      </c>
      <c r="R278" s="53"/>
      <c r="S278" s="53"/>
      <c r="T278" s="53"/>
      <c r="U278" s="53"/>
      <c r="V278" s="53"/>
    </row>
    <row r="279" spans="1:22" s="51" customFormat="1" x14ac:dyDescent="0.2">
      <c r="B279" s="66" t="s">
        <v>197</v>
      </c>
      <c r="C279" s="51" t="s">
        <v>198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29"/>
        <v>0</v>
      </c>
      <c r="J279" s="56">
        <f t="shared" si="30"/>
        <v>0</v>
      </c>
      <c r="K279" s="57" t="str">
        <f t="shared" si="31"/>
        <v>NA</v>
      </c>
      <c r="L279" s="57" t="str">
        <f t="shared" si="32"/>
        <v>NA</v>
      </c>
      <c r="M279" s="57" t="str">
        <f t="shared" si="33"/>
        <v>NA</v>
      </c>
      <c r="R279" s="53"/>
      <c r="S279" s="53"/>
      <c r="T279" s="53"/>
      <c r="U279" s="53"/>
      <c r="V279" s="53"/>
    </row>
    <row r="280" spans="1:22" s="51" customFormat="1" x14ac:dyDescent="0.2">
      <c r="B280" s="66" t="s">
        <v>204</v>
      </c>
      <c r="C280" s="51" t="s">
        <v>205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29"/>
        <v>0</v>
      </c>
      <c r="J280" s="56">
        <f t="shared" si="30"/>
        <v>0</v>
      </c>
      <c r="K280" s="57" t="str">
        <f t="shared" si="31"/>
        <v>NA</v>
      </c>
      <c r="L280" s="57" t="str">
        <f t="shared" si="32"/>
        <v>NA</v>
      </c>
      <c r="M280" s="57" t="str">
        <f t="shared" si="33"/>
        <v>NA</v>
      </c>
      <c r="R280" s="53"/>
      <c r="S280" s="53"/>
      <c r="T280" s="53"/>
      <c r="U280" s="53"/>
      <c r="V280" s="53"/>
    </row>
    <row r="281" spans="1:22" s="51" customFormat="1" x14ac:dyDescent="0.2">
      <c r="B281" s="66" t="s">
        <v>208</v>
      </c>
      <c r="C281" s="51" t="s">
        <v>209</v>
      </c>
      <c r="D281" s="56">
        <v>16784919.99999997</v>
      </c>
      <c r="E281" s="56">
        <v>16784919.99999997</v>
      </c>
      <c r="F281" s="56">
        <v>1393530.68</v>
      </c>
      <c r="G281" s="56">
        <v>13867666.439999999</v>
      </c>
      <c r="H281" s="56">
        <v>0</v>
      </c>
      <c r="I281" s="56">
        <f t="shared" si="29"/>
        <v>13867666.439999999</v>
      </c>
      <c r="J281" s="56">
        <f t="shared" si="30"/>
        <v>2917253.5599999707</v>
      </c>
      <c r="K281" s="57">
        <f t="shared" si="31"/>
        <v>0.17380205327162571</v>
      </c>
      <c r="L281" s="57">
        <f t="shared" si="32"/>
        <v>-0.91697722241154545</v>
      </c>
      <c r="M281" s="57">
        <f t="shared" si="33"/>
        <v>0.23929692009256137</v>
      </c>
      <c r="R281" s="53"/>
      <c r="S281" s="53"/>
      <c r="T281" s="53"/>
      <c r="U281" s="53"/>
      <c r="V281" s="53"/>
    </row>
    <row r="282" spans="1:22" s="51" customFormat="1" x14ac:dyDescent="0.2">
      <c r="B282" s="66" t="s">
        <v>407</v>
      </c>
      <c r="C282" s="51" t="s">
        <v>408</v>
      </c>
      <c r="D282" s="56">
        <v>25962700.579999994</v>
      </c>
      <c r="E282" s="56">
        <v>25962700.579999994</v>
      </c>
      <c r="F282" s="56">
        <v>2174913.36</v>
      </c>
      <c r="G282" s="56">
        <v>15616488.690000003</v>
      </c>
      <c r="H282" s="56">
        <v>0</v>
      </c>
      <c r="I282" s="56">
        <f t="shared" si="29"/>
        <v>15616488.690000003</v>
      </c>
      <c r="J282" s="56">
        <f t="shared" si="30"/>
        <v>10346211.889999991</v>
      </c>
      <c r="K282" s="57">
        <f t="shared" si="31"/>
        <v>0.39850291606297888</v>
      </c>
      <c r="L282" s="57">
        <f t="shared" si="32"/>
        <v>-0.91622930930092017</v>
      </c>
      <c r="M282" s="57">
        <f t="shared" si="33"/>
        <v>-9.775437409446841E-2</v>
      </c>
      <c r="R282" s="53"/>
      <c r="S282" s="53"/>
      <c r="T282" s="53"/>
      <c r="U282" s="53"/>
      <c r="V282" s="53"/>
    </row>
    <row r="283" spans="1:22" s="51" customFormat="1" x14ac:dyDescent="0.2">
      <c r="B283" s="66" t="s">
        <v>212</v>
      </c>
      <c r="C283" s="51" t="s">
        <v>213</v>
      </c>
      <c r="D283" s="56">
        <v>15033089.490000006</v>
      </c>
      <c r="E283" s="56">
        <v>15033089.490000006</v>
      </c>
      <c r="F283" s="56">
        <v>1246566.6499999999</v>
      </c>
      <c r="G283" s="56">
        <v>10086372.33</v>
      </c>
      <c r="H283" s="56">
        <v>0</v>
      </c>
      <c r="I283" s="56">
        <f t="shared" si="29"/>
        <v>10086372.33</v>
      </c>
      <c r="J283" s="56">
        <f t="shared" si="30"/>
        <v>4946717.1600000057</v>
      </c>
      <c r="K283" s="57">
        <f t="shared" si="31"/>
        <v>0.32905525928589441</v>
      </c>
      <c r="L283" s="57">
        <f t="shared" si="32"/>
        <v>-0.91707847872327142</v>
      </c>
      <c r="M283" s="57">
        <f t="shared" si="33"/>
        <v>6.4171110711584182E-3</v>
      </c>
      <c r="R283" s="53"/>
      <c r="S283" s="53"/>
      <c r="T283" s="53"/>
      <c r="U283" s="53"/>
      <c r="V283" s="53"/>
    </row>
    <row r="284" spans="1:22" s="51" customFormat="1" x14ac:dyDescent="0.2">
      <c r="B284" s="66" t="s">
        <v>409</v>
      </c>
      <c r="C284" s="51" t="s">
        <v>410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29"/>
        <v>0</v>
      </c>
      <c r="J284" s="56">
        <f t="shared" si="30"/>
        <v>0</v>
      </c>
      <c r="K284" s="57" t="str">
        <f t="shared" si="31"/>
        <v>NA</v>
      </c>
      <c r="L284" s="57" t="str">
        <f t="shared" si="32"/>
        <v>NA</v>
      </c>
      <c r="M284" s="57" t="str">
        <f t="shared" si="33"/>
        <v>NA</v>
      </c>
      <c r="R284" s="53"/>
      <c r="S284" s="53"/>
      <c r="T284" s="53"/>
      <c r="U284" s="53"/>
      <c r="V284" s="53"/>
    </row>
    <row r="285" spans="1:22" s="51" customFormat="1" x14ac:dyDescent="0.2">
      <c r="B285" s="66" t="s">
        <v>224</v>
      </c>
      <c r="C285" s="51" t="s">
        <v>225</v>
      </c>
      <c r="D285" s="56">
        <v>0</v>
      </c>
      <c r="E285" s="56">
        <v>0</v>
      </c>
      <c r="F285" s="56">
        <v>8453</v>
      </c>
      <c r="G285" s="56">
        <v>73350.5</v>
      </c>
      <c r="H285" s="56">
        <v>0</v>
      </c>
      <c r="I285" s="56">
        <f t="shared" si="29"/>
        <v>73350.5</v>
      </c>
      <c r="J285" s="56">
        <f t="shared" si="30"/>
        <v>-73350.5</v>
      </c>
      <c r="K285" s="57" t="str">
        <f t="shared" si="31"/>
        <v>NA</v>
      </c>
      <c r="L285" s="57" t="str">
        <f t="shared" si="32"/>
        <v>NA</v>
      </c>
      <c r="M285" s="57" t="str">
        <f t="shared" si="33"/>
        <v>NA</v>
      </c>
      <c r="R285" s="53"/>
      <c r="S285" s="53"/>
      <c r="T285" s="53"/>
      <c r="U285" s="53"/>
      <c r="V285" s="53"/>
    </row>
    <row r="286" spans="1:22" s="51" customFormat="1" x14ac:dyDescent="0.2">
      <c r="B286" s="66" t="s">
        <v>226</v>
      </c>
      <c r="C286" s="51" t="s">
        <v>227</v>
      </c>
      <c r="D286" s="56">
        <v>1829548.99</v>
      </c>
      <c r="E286" s="56">
        <v>1829548.99</v>
      </c>
      <c r="F286" s="56">
        <v>0</v>
      </c>
      <c r="G286" s="56">
        <v>3600</v>
      </c>
      <c r="H286" s="56">
        <v>0</v>
      </c>
      <c r="I286" s="56">
        <f t="shared" si="29"/>
        <v>3600</v>
      </c>
      <c r="J286" s="56">
        <f t="shared" si="30"/>
        <v>1825948.99</v>
      </c>
      <c r="K286" s="57">
        <f t="shared" si="31"/>
        <v>0.99803230193906967</v>
      </c>
      <c r="L286" s="57">
        <f t="shared" si="32"/>
        <v>-1</v>
      </c>
      <c r="M286" s="57">
        <f t="shared" si="33"/>
        <v>-0.99704845290860455</v>
      </c>
      <c r="R286" s="53"/>
      <c r="S286" s="53"/>
      <c r="T286" s="53"/>
      <c r="U286" s="53"/>
      <c r="V286" s="53"/>
    </row>
    <row r="287" spans="1:22" s="51" customFormat="1" x14ac:dyDescent="0.2">
      <c r="B287" s="66" t="s">
        <v>232</v>
      </c>
      <c r="C287" s="51" t="s">
        <v>233</v>
      </c>
      <c r="D287" s="56">
        <v>9895500</v>
      </c>
      <c r="E287" s="56">
        <v>9895500</v>
      </c>
      <c r="F287" s="56">
        <v>853324.13000000024</v>
      </c>
      <c r="G287" s="56">
        <v>5877967.5999999987</v>
      </c>
      <c r="H287" s="56">
        <v>0</v>
      </c>
      <c r="I287" s="56">
        <f t="shared" ref="I287:I315" si="39">SUM(G287:H287)</f>
        <v>5877967.5999999987</v>
      </c>
      <c r="J287" s="56">
        <f t="shared" ref="J287:J315" si="40">E287-I287</f>
        <v>4017532.4000000013</v>
      </c>
      <c r="K287" s="57">
        <f t="shared" ref="K287:K315" si="41">IF(E287=0,"NA",J287/E287)</f>
        <v>0.40599589712495593</v>
      </c>
      <c r="L287" s="57">
        <f t="shared" ref="L287:L315" si="42">IF(E287=0,"NA",(  ( F287 - (E287/$L$6)) / (E287/$L$6)))</f>
        <v>-0.91376644636450899</v>
      </c>
      <c r="M287" s="57">
        <f t="shared" ref="M287:M315" si="43">IF(E287=0,"NA",(  ( G287 - ($M$6*(E287/12))) / ($M$6*(E287/12))))</f>
        <v>-0.10899384568743388</v>
      </c>
      <c r="R287" s="53"/>
      <c r="S287" s="53"/>
      <c r="T287" s="53"/>
      <c r="U287" s="53"/>
      <c r="V287" s="53"/>
    </row>
    <row r="288" spans="1:22" s="51" customFormat="1" x14ac:dyDescent="0.2">
      <c r="B288" s="66" t="s">
        <v>234</v>
      </c>
      <c r="C288" s="51" t="s">
        <v>235</v>
      </c>
      <c r="D288" s="56">
        <v>0</v>
      </c>
      <c r="E288" s="56">
        <v>0</v>
      </c>
      <c r="F288" s="56">
        <v>26501.489999999998</v>
      </c>
      <c r="G288" s="56">
        <v>145847.07999999999</v>
      </c>
      <c r="H288" s="56">
        <v>0</v>
      </c>
      <c r="I288" s="56">
        <f t="shared" si="39"/>
        <v>145847.07999999999</v>
      </c>
      <c r="J288" s="56">
        <f t="shared" si="40"/>
        <v>-145847.07999999999</v>
      </c>
      <c r="K288" s="57" t="str">
        <f t="shared" si="41"/>
        <v>NA</v>
      </c>
      <c r="L288" s="57" t="str">
        <f t="shared" si="42"/>
        <v>NA</v>
      </c>
      <c r="M288" s="57" t="str">
        <f t="shared" si="43"/>
        <v>NA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236</v>
      </c>
      <c r="C289" s="51" t="s">
        <v>237</v>
      </c>
      <c r="D289" s="56">
        <v>11899915.379999995</v>
      </c>
      <c r="E289" s="56">
        <v>11899915.379999995</v>
      </c>
      <c r="F289" s="56">
        <v>958133.25</v>
      </c>
      <c r="G289" s="56">
        <v>7330319.0999999996</v>
      </c>
      <c r="H289" s="56">
        <v>0</v>
      </c>
      <c r="I289" s="56">
        <f t="shared" si="39"/>
        <v>7330319.0999999996</v>
      </c>
      <c r="J289" s="56">
        <f t="shared" si="40"/>
        <v>4569596.2799999956</v>
      </c>
      <c r="K289" s="57">
        <f t="shared" si="41"/>
        <v>0.38400241800710999</v>
      </c>
      <c r="L289" s="57">
        <f t="shared" si="42"/>
        <v>-0.91948402829735076</v>
      </c>
      <c r="M289" s="57">
        <f t="shared" si="43"/>
        <v>-7.6003627010665056E-2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238</v>
      </c>
      <c r="C290" s="51" t="s">
        <v>239</v>
      </c>
      <c r="D290" s="56">
        <v>13750</v>
      </c>
      <c r="E290" s="56">
        <v>13750</v>
      </c>
      <c r="F290" s="56">
        <v>0</v>
      </c>
      <c r="G290" s="56">
        <v>0</v>
      </c>
      <c r="H290" s="56">
        <v>0</v>
      </c>
      <c r="I290" s="56">
        <f t="shared" si="39"/>
        <v>0</v>
      </c>
      <c r="J290" s="56">
        <f t="shared" si="40"/>
        <v>13750</v>
      </c>
      <c r="K290" s="57">
        <f t="shared" si="41"/>
        <v>1</v>
      </c>
      <c r="L290" s="57">
        <f t="shared" si="42"/>
        <v>-1</v>
      </c>
      <c r="M290" s="57">
        <f t="shared" si="43"/>
        <v>-1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250</v>
      </c>
      <c r="C291" s="51" t="s">
        <v>251</v>
      </c>
      <c r="D291" s="56">
        <v>1531188.7600000023</v>
      </c>
      <c r="E291" s="56">
        <v>1531188.7600000023</v>
      </c>
      <c r="F291" s="56">
        <v>149632.68</v>
      </c>
      <c r="G291" s="56">
        <v>1263580.0099999998</v>
      </c>
      <c r="H291" s="56">
        <v>0</v>
      </c>
      <c r="I291" s="56">
        <f t="shared" si="39"/>
        <v>1263580.0099999998</v>
      </c>
      <c r="J291" s="56">
        <f t="shared" si="40"/>
        <v>267608.75000000256</v>
      </c>
      <c r="K291" s="57">
        <f t="shared" si="41"/>
        <v>0.17477188769332538</v>
      </c>
      <c r="L291" s="57">
        <f t="shared" si="42"/>
        <v>-0.90227679048532217</v>
      </c>
      <c r="M291" s="57">
        <f t="shared" si="43"/>
        <v>0.23784216846001194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282</v>
      </c>
      <c r="C292" s="51" t="s">
        <v>283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39"/>
        <v>0</v>
      </c>
      <c r="J292" s="56">
        <f t="shared" si="40"/>
        <v>0</v>
      </c>
      <c r="K292" s="57" t="str">
        <f t="shared" si="41"/>
        <v>NA</v>
      </c>
      <c r="L292" s="57" t="str">
        <f t="shared" si="42"/>
        <v>NA</v>
      </c>
      <c r="M292" s="57" t="str">
        <f t="shared" si="43"/>
        <v>NA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286</v>
      </c>
      <c r="C293" s="51" t="s">
        <v>287</v>
      </c>
      <c r="D293" s="56">
        <v>4500</v>
      </c>
      <c r="E293" s="56">
        <v>4500</v>
      </c>
      <c r="F293" s="56">
        <v>53.99</v>
      </c>
      <c r="G293" s="56">
        <v>1317.1</v>
      </c>
      <c r="H293" s="56">
        <v>0</v>
      </c>
      <c r="I293" s="56">
        <f t="shared" si="39"/>
        <v>1317.1</v>
      </c>
      <c r="J293" s="56">
        <f t="shared" si="40"/>
        <v>3182.9</v>
      </c>
      <c r="K293" s="57">
        <f t="shared" si="41"/>
        <v>0.70731111111111111</v>
      </c>
      <c r="L293" s="57">
        <f t="shared" si="42"/>
        <v>-0.98800222222222223</v>
      </c>
      <c r="M293" s="57">
        <f t="shared" si="43"/>
        <v>-0.56096666666666672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290</v>
      </c>
      <c r="C294" s="51" t="s">
        <v>291</v>
      </c>
      <c r="D294" s="56">
        <v>76500</v>
      </c>
      <c r="E294" s="56">
        <v>41500</v>
      </c>
      <c r="F294" s="56">
        <v>1317.95</v>
      </c>
      <c r="G294" s="56">
        <v>1971.8</v>
      </c>
      <c r="H294" s="56">
        <v>0</v>
      </c>
      <c r="I294" s="56">
        <f t="shared" si="39"/>
        <v>1971.8</v>
      </c>
      <c r="J294" s="56">
        <f t="shared" si="40"/>
        <v>39528.199999999997</v>
      </c>
      <c r="K294" s="57">
        <f t="shared" si="41"/>
        <v>0.95248674698795177</v>
      </c>
      <c r="L294" s="57">
        <f t="shared" si="42"/>
        <v>-0.96824216867469881</v>
      </c>
      <c r="M294" s="57">
        <f t="shared" si="43"/>
        <v>-0.92873012048192771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294</v>
      </c>
      <c r="C295" s="51" t="s">
        <v>295</v>
      </c>
      <c r="D295" s="56">
        <v>4500</v>
      </c>
      <c r="E295" s="56">
        <v>25500</v>
      </c>
      <c r="F295" s="56">
        <v>2125.9899999999998</v>
      </c>
      <c r="G295" s="56">
        <v>21553.96</v>
      </c>
      <c r="H295" s="56">
        <v>0</v>
      </c>
      <c r="I295" s="56">
        <f t="shared" si="39"/>
        <v>21553.96</v>
      </c>
      <c r="J295" s="56">
        <f t="shared" si="40"/>
        <v>3946.0400000000009</v>
      </c>
      <c r="K295" s="57">
        <f t="shared" si="41"/>
        <v>0.1547466666666667</v>
      </c>
      <c r="L295" s="57">
        <f t="shared" si="42"/>
        <v>-0.91662784313725498</v>
      </c>
      <c r="M295" s="57">
        <f t="shared" si="43"/>
        <v>0.26787999999999995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314</v>
      </c>
      <c r="C296" s="51" t="s">
        <v>315</v>
      </c>
      <c r="D296" s="56">
        <v>900000</v>
      </c>
      <c r="E296" s="56">
        <v>900000</v>
      </c>
      <c r="F296" s="56">
        <v>0</v>
      </c>
      <c r="G296" s="56">
        <v>0</v>
      </c>
      <c r="H296" s="56">
        <v>0</v>
      </c>
      <c r="I296" s="56">
        <f t="shared" si="39"/>
        <v>0</v>
      </c>
      <c r="J296" s="56">
        <f t="shared" si="40"/>
        <v>900000</v>
      </c>
      <c r="K296" s="57">
        <f t="shared" si="41"/>
        <v>1</v>
      </c>
      <c r="L296" s="57">
        <f t="shared" si="42"/>
        <v>-1</v>
      </c>
      <c r="M296" s="57">
        <f t="shared" si="43"/>
        <v>-1</v>
      </c>
      <c r="R296" s="53"/>
      <c r="S296" s="53"/>
      <c r="T296" s="53"/>
      <c r="U296" s="53"/>
      <c r="V296" s="53"/>
    </row>
    <row r="297" spans="1:22" s="51" customFormat="1" x14ac:dyDescent="0.2">
      <c r="A297" s="63" t="s">
        <v>411</v>
      </c>
      <c r="B297" s="71"/>
      <c r="C297" s="63"/>
      <c r="D297" s="64">
        <v>83936113.199999973</v>
      </c>
      <c r="E297" s="64">
        <v>83922113.199999973</v>
      </c>
      <c r="F297" s="64">
        <v>6814553.1699999999</v>
      </c>
      <c r="G297" s="64">
        <v>54290034.609999999</v>
      </c>
      <c r="H297" s="64">
        <v>0</v>
      </c>
      <c r="I297" s="64">
        <f t="shared" si="39"/>
        <v>54290034.609999999</v>
      </c>
      <c r="J297" s="64">
        <f t="shared" si="40"/>
        <v>29632078.589999974</v>
      </c>
      <c r="K297" s="65">
        <f t="shared" si="41"/>
        <v>0.35309023402904471</v>
      </c>
      <c r="L297" s="65">
        <f t="shared" si="42"/>
        <v>-0.91879907559334428</v>
      </c>
      <c r="M297" s="65">
        <f t="shared" si="43"/>
        <v>-2.963535104356704E-2</v>
      </c>
      <c r="R297" s="53"/>
      <c r="S297" s="53"/>
      <c r="T297" s="53"/>
      <c r="U297" s="53"/>
      <c r="V297" s="53"/>
    </row>
    <row r="298" spans="1:22" s="51" customFormat="1" x14ac:dyDescent="0.2">
      <c r="A298" s="51" t="s">
        <v>412</v>
      </c>
      <c r="B298" s="66" t="s">
        <v>195</v>
      </c>
      <c r="C298" s="51" t="s">
        <v>196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f t="shared" si="39"/>
        <v>0</v>
      </c>
      <c r="J298" s="56">
        <f t="shared" si="40"/>
        <v>0</v>
      </c>
      <c r="K298" s="57" t="str">
        <f t="shared" si="41"/>
        <v>NA</v>
      </c>
      <c r="L298" s="57" t="str">
        <f t="shared" si="42"/>
        <v>NA</v>
      </c>
      <c r="M298" s="57" t="str">
        <f t="shared" si="43"/>
        <v>NA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212</v>
      </c>
      <c r="C299" s="51" t="s">
        <v>213</v>
      </c>
      <c r="D299" s="56">
        <v>287648.21999999997</v>
      </c>
      <c r="E299" s="56">
        <v>287648.21999999997</v>
      </c>
      <c r="F299" s="56">
        <v>23152.74</v>
      </c>
      <c r="G299" s="56">
        <v>217749.94</v>
      </c>
      <c r="H299" s="56">
        <v>0</v>
      </c>
      <c r="I299" s="56">
        <f t="shared" si="39"/>
        <v>217749.94</v>
      </c>
      <c r="J299" s="56">
        <f t="shared" si="40"/>
        <v>69898.27999999997</v>
      </c>
      <c r="K299" s="57">
        <f t="shared" si="41"/>
        <v>0.24299917447777003</v>
      </c>
      <c r="L299" s="57">
        <f t="shared" si="42"/>
        <v>-0.91951022676239746</v>
      </c>
      <c r="M299" s="57">
        <f t="shared" si="43"/>
        <v>0.13550123828334495</v>
      </c>
      <c r="R299" s="53"/>
      <c r="S299" s="53"/>
      <c r="T299" s="53"/>
      <c r="U299" s="53"/>
      <c r="V299" s="53"/>
    </row>
    <row r="300" spans="1:22" s="51" customFormat="1" x14ac:dyDescent="0.2">
      <c r="B300" s="66" t="s">
        <v>413</v>
      </c>
      <c r="C300" s="51" t="s">
        <v>414</v>
      </c>
      <c r="D300" s="56">
        <v>3967540.35</v>
      </c>
      <c r="E300" s="56">
        <v>4389322.1399999997</v>
      </c>
      <c r="F300" s="56">
        <v>275022.08000000002</v>
      </c>
      <c r="G300" s="56">
        <v>2305657.64</v>
      </c>
      <c r="H300" s="56">
        <v>0</v>
      </c>
      <c r="I300" s="56">
        <f t="shared" si="39"/>
        <v>2305657.64</v>
      </c>
      <c r="J300" s="56">
        <f t="shared" si="40"/>
        <v>2083664.4999999995</v>
      </c>
      <c r="K300" s="57">
        <f t="shared" si="41"/>
        <v>0.47471213858092443</v>
      </c>
      <c r="L300" s="57">
        <f t="shared" si="42"/>
        <v>-0.93734292648659412</v>
      </c>
      <c r="M300" s="57">
        <f t="shared" si="43"/>
        <v>-0.21206820787138661</v>
      </c>
      <c r="R300" s="53"/>
      <c r="S300" s="53"/>
      <c r="T300" s="53"/>
      <c r="U300" s="53"/>
      <c r="V300" s="53"/>
    </row>
    <row r="301" spans="1:22" s="51" customFormat="1" x14ac:dyDescent="0.2">
      <c r="B301" s="66" t="s">
        <v>415</v>
      </c>
      <c r="C301" s="51" t="s">
        <v>416</v>
      </c>
      <c r="D301" s="56">
        <v>120129.74</v>
      </c>
      <c r="E301" s="56">
        <v>120129.74</v>
      </c>
      <c r="F301" s="56">
        <v>28157.239999999998</v>
      </c>
      <c r="G301" s="56">
        <v>214576.01</v>
      </c>
      <c r="H301" s="56">
        <v>0</v>
      </c>
      <c r="I301" s="56">
        <f t="shared" si="39"/>
        <v>214576.01</v>
      </c>
      <c r="J301" s="56">
        <f t="shared" si="40"/>
        <v>-94446.27</v>
      </c>
      <c r="K301" s="57">
        <f t="shared" si="41"/>
        <v>-0.78620223435096093</v>
      </c>
      <c r="L301" s="57">
        <f t="shared" si="42"/>
        <v>-0.76560974826050565</v>
      </c>
      <c r="M301" s="57">
        <f t="shared" si="43"/>
        <v>1.6793033515264413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224</v>
      </c>
      <c r="C302" s="51" t="s">
        <v>225</v>
      </c>
      <c r="D302" s="56">
        <v>1840915.6</v>
      </c>
      <c r="E302" s="56">
        <v>1840915.6</v>
      </c>
      <c r="F302" s="56">
        <v>206516.67</v>
      </c>
      <c r="G302" s="56">
        <v>1464683.0599999998</v>
      </c>
      <c r="H302" s="56">
        <v>0</v>
      </c>
      <c r="I302" s="56">
        <f t="shared" si="39"/>
        <v>1464683.0599999998</v>
      </c>
      <c r="J302" s="56">
        <f t="shared" si="40"/>
        <v>376232.54000000027</v>
      </c>
      <c r="K302" s="57">
        <f t="shared" si="41"/>
        <v>0.20437250898411652</v>
      </c>
      <c r="L302" s="57">
        <f t="shared" si="42"/>
        <v>-0.88781850183680344</v>
      </c>
      <c r="M302" s="57">
        <f t="shared" si="43"/>
        <v>0.19344123652382531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330</v>
      </c>
      <c r="C303" s="51" t="s">
        <v>331</v>
      </c>
      <c r="D303" s="56">
        <v>1230856.21</v>
      </c>
      <c r="E303" s="56">
        <v>1230856.21</v>
      </c>
      <c r="F303" s="56">
        <v>105845.94</v>
      </c>
      <c r="G303" s="56">
        <v>872262.99</v>
      </c>
      <c r="H303" s="56">
        <v>0</v>
      </c>
      <c r="I303" s="56">
        <f t="shared" si="39"/>
        <v>872262.99</v>
      </c>
      <c r="J303" s="56">
        <f t="shared" si="40"/>
        <v>358593.22</v>
      </c>
      <c r="K303" s="57">
        <f t="shared" si="41"/>
        <v>0.29133640232436248</v>
      </c>
      <c r="L303" s="57">
        <f t="shared" si="42"/>
        <v>-0.91400625098198929</v>
      </c>
      <c r="M303" s="57">
        <f t="shared" si="43"/>
        <v>6.2995396513456287E-2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226</v>
      </c>
      <c r="C304" s="51" t="s">
        <v>227</v>
      </c>
      <c r="D304" s="56">
        <v>257439.55</v>
      </c>
      <c r="E304" s="56">
        <v>257439.55</v>
      </c>
      <c r="F304" s="56">
        <v>0</v>
      </c>
      <c r="G304" s="56">
        <v>0</v>
      </c>
      <c r="H304" s="56">
        <v>0</v>
      </c>
      <c r="I304" s="56">
        <f t="shared" si="39"/>
        <v>0</v>
      </c>
      <c r="J304" s="56">
        <f t="shared" si="40"/>
        <v>257439.55</v>
      </c>
      <c r="K304" s="57">
        <f t="shared" si="41"/>
        <v>1</v>
      </c>
      <c r="L304" s="57">
        <f t="shared" si="42"/>
        <v>-1</v>
      </c>
      <c r="M304" s="57">
        <f t="shared" si="43"/>
        <v>-1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232</v>
      </c>
      <c r="C305" s="51" t="s">
        <v>233</v>
      </c>
      <c r="D305" s="56">
        <v>1323000</v>
      </c>
      <c r="E305" s="56">
        <v>1323000</v>
      </c>
      <c r="F305" s="56">
        <v>91408.53</v>
      </c>
      <c r="G305" s="56">
        <v>592390.54</v>
      </c>
      <c r="H305" s="56">
        <v>0</v>
      </c>
      <c r="I305" s="56">
        <f t="shared" si="39"/>
        <v>592390.54</v>
      </c>
      <c r="J305" s="56">
        <f t="shared" si="40"/>
        <v>730609.46</v>
      </c>
      <c r="K305" s="57">
        <f t="shared" si="41"/>
        <v>0.55223693121693118</v>
      </c>
      <c r="L305" s="57">
        <f t="shared" si="42"/>
        <v>-0.93090814058956917</v>
      </c>
      <c r="M305" s="57">
        <f t="shared" si="43"/>
        <v>-0.32835539682539677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234</v>
      </c>
      <c r="C306" s="51" t="s">
        <v>235</v>
      </c>
      <c r="D306" s="56">
        <v>0</v>
      </c>
      <c r="E306" s="56">
        <v>0</v>
      </c>
      <c r="F306" s="56">
        <v>8661.75</v>
      </c>
      <c r="G306" s="56">
        <v>45462.91</v>
      </c>
      <c r="H306" s="56">
        <v>0</v>
      </c>
      <c r="I306" s="56">
        <f t="shared" si="39"/>
        <v>45462.91</v>
      </c>
      <c r="J306" s="56">
        <f t="shared" si="40"/>
        <v>-45462.91</v>
      </c>
      <c r="K306" s="57" t="str">
        <f t="shared" si="41"/>
        <v>NA</v>
      </c>
      <c r="L306" s="57" t="str">
        <f t="shared" si="42"/>
        <v>NA</v>
      </c>
      <c r="M306" s="57" t="str">
        <f t="shared" si="43"/>
        <v>NA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236</v>
      </c>
      <c r="C307" s="51" t="s">
        <v>237</v>
      </c>
      <c r="D307" s="56">
        <v>1537929.1099999999</v>
      </c>
      <c r="E307" s="56">
        <v>1537929.1099999999</v>
      </c>
      <c r="F307" s="56">
        <v>116774.48999999998</v>
      </c>
      <c r="G307" s="56">
        <v>933602.64</v>
      </c>
      <c r="H307" s="56">
        <v>0</v>
      </c>
      <c r="I307" s="56">
        <f t="shared" si="39"/>
        <v>933602.64</v>
      </c>
      <c r="J307" s="56">
        <f t="shared" si="40"/>
        <v>604326.46999999986</v>
      </c>
      <c r="K307" s="57">
        <f t="shared" si="41"/>
        <v>0.39294819642239553</v>
      </c>
      <c r="L307" s="57">
        <f t="shared" si="42"/>
        <v>-0.92407030386465605</v>
      </c>
      <c r="M307" s="57">
        <f t="shared" si="43"/>
        <v>-8.9422294633593261E-2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417</v>
      </c>
      <c r="C308" s="51" t="s">
        <v>418</v>
      </c>
      <c r="D308" s="56">
        <v>0</v>
      </c>
      <c r="E308" s="56">
        <v>0</v>
      </c>
      <c r="F308" s="56">
        <v>3068.04</v>
      </c>
      <c r="G308" s="56">
        <v>16874.22</v>
      </c>
      <c r="H308" s="56">
        <v>0</v>
      </c>
      <c r="I308" s="56">
        <f t="shared" si="39"/>
        <v>16874.22</v>
      </c>
      <c r="J308" s="56">
        <f t="shared" si="40"/>
        <v>-16874.22</v>
      </c>
      <c r="K308" s="57" t="str">
        <f t="shared" si="41"/>
        <v>NA</v>
      </c>
      <c r="L308" s="57" t="str">
        <f t="shared" si="42"/>
        <v>NA</v>
      </c>
      <c r="M308" s="57" t="str">
        <f t="shared" si="43"/>
        <v>NA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372</v>
      </c>
      <c r="C309" s="51" t="s">
        <v>373</v>
      </c>
      <c r="D309" s="56">
        <v>22000</v>
      </c>
      <c r="E309" s="56">
        <v>22000</v>
      </c>
      <c r="F309" s="56">
        <v>0</v>
      </c>
      <c r="G309" s="56">
        <v>0</v>
      </c>
      <c r="H309" s="56">
        <v>0</v>
      </c>
      <c r="I309" s="56">
        <f t="shared" si="39"/>
        <v>0</v>
      </c>
      <c r="J309" s="56">
        <f t="shared" si="40"/>
        <v>22000</v>
      </c>
      <c r="K309" s="57">
        <f t="shared" si="41"/>
        <v>1</v>
      </c>
      <c r="L309" s="57">
        <f t="shared" si="42"/>
        <v>-1</v>
      </c>
      <c r="M309" s="57">
        <f t="shared" si="43"/>
        <v>-1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248</v>
      </c>
      <c r="C310" s="51" t="s">
        <v>249</v>
      </c>
      <c r="D310" s="56">
        <v>0</v>
      </c>
      <c r="E310" s="56">
        <v>0</v>
      </c>
      <c r="F310" s="56">
        <v>2001.41</v>
      </c>
      <c r="G310" s="56">
        <v>11355.01</v>
      </c>
      <c r="H310" s="56">
        <v>0</v>
      </c>
      <c r="I310" s="56">
        <f t="shared" si="39"/>
        <v>11355.01</v>
      </c>
      <c r="J310" s="56">
        <f t="shared" si="40"/>
        <v>-11355.01</v>
      </c>
      <c r="K310" s="57" t="str">
        <f t="shared" si="41"/>
        <v>NA</v>
      </c>
      <c r="L310" s="57" t="str">
        <f t="shared" si="42"/>
        <v>NA</v>
      </c>
      <c r="M310" s="57" t="str">
        <f t="shared" si="43"/>
        <v>NA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250</v>
      </c>
      <c r="C311" s="51" t="s">
        <v>251</v>
      </c>
      <c r="D311" s="56">
        <v>204226.13</v>
      </c>
      <c r="E311" s="56">
        <v>204226.13</v>
      </c>
      <c r="F311" s="56">
        <v>10891.7</v>
      </c>
      <c r="G311" s="56">
        <v>127173.56</v>
      </c>
      <c r="H311" s="56">
        <v>0</v>
      </c>
      <c r="I311" s="56">
        <f t="shared" si="39"/>
        <v>127173.56</v>
      </c>
      <c r="J311" s="56">
        <f t="shared" si="40"/>
        <v>77052.570000000007</v>
      </c>
      <c r="K311" s="57">
        <f t="shared" si="41"/>
        <v>0.37729045739641642</v>
      </c>
      <c r="L311" s="57">
        <f t="shared" si="42"/>
        <v>-0.94666843072431517</v>
      </c>
      <c r="M311" s="57">
        <f t="shared" si="43"/>
        <v>-6.5935686094624593E-2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252</v>
      </c>
      <c r="C312" s="51" t="s">
        <v>253</v>
      </c>
      <c r="D312" s="56">
        <v>3422400.13</v>
      </c>
      <c r="E312" s="56">
        <v>4848550.54</v>
      </c>
      <c r="F312" s="56">
        <v>209340.38000000003</v>
      </c>
      <c r="G312" s="56">
        <v>2753265.88</v>
      </c>
      <c r="H312" s="56">
        <v>1174964.19</v>
      </c>
      <c r="I312" s="56">
        <f t="shared" si="39"/>
        <v>3928230.07</v>
      </c>
      <c r="J312" s="56">
        <f t="shared" si="40"/>
        <v>920320.4700000002</v>
      </c>
      <c r="K312" s="57">
        <f t="shared" si="41"/>
        <v>0.18981352517777408</v>
      </c>
      <c r="L312" s="57">
        <f t="shared" si="42"/>
        <v>-0.95682413160944391</v>
      </c>
      <c r="M312" s="57">
        <f t="shared" si="43"/>
        <v>-0.14821990903698004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254</v>
      </c>
      <c r="C313" s="51" t="s">
        <v>255</v>
      </c>
      <c r="D313" s="56">
        <v>76820</v>
      </c>
      <c r="E313" s="56">
        <v>15783.12</v>
      </c>
      <c r="F313" s="56">
        <v>0</v>
      </c>
      <c r="G313" s="56">
        <v>0</v>
      </c>
      <c r="H313" s="56">
        <v>0</v>
      </c>
      <c r="I313" s="56">
        <f t="shared" si="39"/>
        <v>0</v>
      </c>
      <c r="J313" s="56">
        <f t="shared" si="40"/>
        <v>15783.12</v>
      </c>
      <c r="K313" s="57">
        <f t="shared" si="41"/>
        <v>1</v>
      </c>
      <c r="L313" s="57">
        <f t="shared" si="42"/>
        <v>-1</v>
      </c>
      <c r="M313" s="57">
        <f t="shared" si="43"/>
        <v>-1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264</v>
      </c>
      <c r="C314" s="51" t="s">
        <v>265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f t="shared" si="39"/>
        <v>0</v>
      </c>
      <c r="J314" s="56">
        <f t="shared" si="40"/>
        <v>0</v>
      </c>
      <c r="K314" s="57" t="str">
        <f t="shared" si="41"/>
        <v>NA</v>
      </c>
      <c r="L314" s="57" t="str">
        <f t="shared" si="42"/>
        <v>NA</v>
      </c>
      <c r="M314" s="57" t="str">
        <f t="shared" si="43"/>
        <v>NA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377</v>
      </c>
      <c r="C315" s="51" t="s">
        <v>378</v>
      </c>
      <c r="D315" s="56">
        <v>2066623.1</v>
      </c>
      <c r="E315" s="56">
        <v>2066623.1</v>
      </c>
      <c r="F315" s="56">
        <v>162495.03</v>
      </c>
      <c r="G315" s="56">
        <v>1149236.1400000001</v>
      </c>
      <c r="H315" s="56">
        <v>11</v>
      </c>
      <c r="I315" s="56">
        <f t="shared" si="39"/>
        <v>1149247.1400000001</v>
      </c>
      <c r="J315" s="56">
        <f t="shared" si="40"/>
        <v>917375.96</v>
      </c>
      <c r="K315" s="57">
        <f t="shared" si="41"/>
        <v>0.44390095126682749</v>
      </c>
      <c r="L315" s="57">
        <f t="shared" si="42"/>
        <v>-0.92137171504567039</v>
      </c>
      <c r="M315" s="57">
        <f t="shared" si="43"/>
        <v>-0.16585941093951764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266</v>
      </c>
      <c r="C316" s="51" t="s">
        <v>267</v>
      </c>
      <c r="D316" s="56">
        <v>14400</v>
      </c>
      <c r="E316" s="56">
        <v>27600</v>
      </c>
      <c r="F316" s="56">
        <v>1268.8</v>
      </c>
      <c r="G316" s="56">
        <v>27016.94</v>
      </c>
      <c r="H316" s="56">
        <v>0</v>
      </c>
      <c r="I316" s="56">
        <f t="shared" si="29"/>
        <v>27016.94</v>
      </c>
      <c r="J316" s="56">
        <f t="shared" si="30"/>
        <v>583.06000000000131</v>
      </c>
      <c r="K316" s="57">
        <f t="shared" si="31"/>
        <v>2.1125362318840626E-2</v>
      </c>
      <c r="L316" s="57">
        <f t="shared" si="32"/>
        <v>-0.95402898550724635</v>
      </c>
      <c r="M316" s="57">
        <f t="shared" si="33"/>
        <v>0.46831195652173907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268</v>
      </c>
      <c r="C317" s="51" t="s">
        <v>269</v>
      </c>
      <c r="D317" s="56">
        <v>0</v>
      </c>
      <c r="E317" s="56">
        <v>47055.08</v>
      </c>
      <c r="F317" s="56">
        <v>1680</v>
      </c>
      <c r="G317" s="56">
        <v>10430</v>
      </c>
      <c r="H317" s="56">
        <v>36625.08</v>
      </c>
      <c r="I317" s="56">
        <f t="shared" si="29"/>
        <v>47055.08</v>
      </c>
      <c r="J317" s="56">
        <f t="shared" si="30"/>
        <v>0</v>
      </c>
      <c r="K317" s="57">
        <f t="shared" si="31"/>
        <v>0</v>
      </c>
      <c r="L317" s="57">
        <f t="shared" si="32"/>
        <v>-0.96429715983906517</v>
      </c>
      <c r="M317" s="57">
        <f t="shared" si="33"/>
        <v>-0.66751730100129469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274</v>
      </c>
      <c r="C318" s="51" t="s">
        <v>275</v>
      </c>
      <c r="D318" s="56">
        <v>124691.4</v>
      </c>
      <c r="E318" s="56">
        <v>124691.4</v>
      </c>
      <c r="F318" s="56">
        <v>2917.77</v>
      </c>
      <c r="G318" s="56">
        <v>14545.529999999999</v>
      </c>
      <c r="H318" s="56">
        <v>0</v>
      </c>
      <c r="I318" s="56">
        <f t="shared" si="29"/>
        <v>14545.529999999999</v>
      </c>
      <c r="J318" s="56">
        <f t="shared" si="30"/>
        <v>110145.87</v>
      </c>
      <c r="K318" s="57">
        <f t="shared" si="31"/>
        <v>0.88334776897203815</v>
      </c>
      <c r="L318" s="57">
        <f t="shared" si="32"/>
        <v>-0.97660007025344164</v>
      </c>
      <c r="M318" s="57">
        <f t="shared" si="33"/>
        <v>-0.82502165345805722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282</v>
      </c>
      <c r="C319" s="51" t="s">
        <v>283</v>
      </c>
      <c r="D319" s="56">
        <v>38480</v>
      </c>
      <c r="E319" s="56">
        <v>89840</v>
      </c>
      <c r="F319" s="56">
        <v>9087.3900000000012</v>
      </c>
      <c r="G319" s="56">
        <v>45331.46</v>
      </c>
      <c r="H319" s="56">
        <v>6311.26</v>
      </c>
      <c r="I319" s="56">
        <f t="shared" si="29"/>
        <v>51642.720000000001</v>
      </c>
      <c r="J319" s="56">
        <f t="shared" si="30"/>
        <v>38197.279999999999</v>
      </c>
      <c r="K319" s="57">
        <f t="shared" si="31"/>
        <v>0.42517008014247548</v>
      </c>
      <c r="L319" s="57">
        <f t="shared" si="32"/>
        <v>-0.89884917631344619</v>
      </c>
      <c r="M319" s="57">
        <f t="shared" si="33"/>
        <v>-0.2431301202137133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286</v>
      </c>
      <c r="C320" s="51" t="s">
        <v>287</v>
      </c>
      <c r="D320" s="56">
        <v>10000</v>
      </c>
      <c r="E320" s="56">
        <v>13040</v>
      </c>
      <c r="F320" s="56">
        <v>2398</v>
      </c>
      <c r="G320" s="56">
        <v>8476.59</v>
      </c>
      <c r="H320" s="56">
        <v>587.49</v>
      </c>
      <c r="I320" s="56">
        <f t="shared" si="29"/>
        <v>9064.08</v>
      </c>
      <c r="J320" s="56">
        <f t="shared" si="30"/>
        <v>3975.92</v>
      </c>
      <c r="K320" s="57">
        <f t="shared" si="31"/>
        <v>0.30490184049079755</v>
      </c>
      <c r="L320" s="57">
        <f t="shared" si="32"/>
        <v>-0.81610429447852761</v>
      </c>
      <c r="M320" s="57">
        <f t="shared" si="33"/>
        <v>-2.4932131901840543E-2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288</v>
      </c>
      <c r="C321" s="51" t="s">
        <v>289</v>
      </c>
      <c r="D321" s="56">
        <v>418582</v>
      </c>
      <c r="E321" s="56">
        <v>240432</v>
      </c>
      <c r="F321" s="56">
        <v>0</v>
      </c>
      <c r="G321" s="56">
        <v>0</v>
      </c>
      <c r="H321" s="56">
        <v>19150</v>
      </c>
      <c r="I321" s="56">
        <f t="shared" si="29"/>
        <v>19150</v>
      </c>
      <c r="J321" s="56">
        <f t="shared" si="30"/>
        <v>221282</v>
      </c>
      <c r="K321" s="57">
        <f t="shared" si="31"/>
        <v>0.92035170027284219</v>
      </c>
      <c r="L321" s="57">
        <f t="shared" si="32"/>
        <v>-1</v>
      </c>
      <c r="M321" s="57">
        <f t="shared" si="33"/>
        <v>-1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290</v>
      </c>
      <c r="C322" s="51" t="s">
        <v>291</v>
      </c>
      <c r="D322" s="56">
        <v>12800</v>
      </c>
      <c r="E322" s="56">
        <v>12800</v>
      </c>
      <c r="F322" s="56">
        <v>0</v>
      </c>
      <c r="G322" s="56">
        <v>1523.5</v>
      </c>
      <c r="H322" s="56">
        <v>1919.8200000000002</v>
      </c>
      <c r="I322" s="56">
        <f t="shared" si="29"/>
        <v>3443.32</v>
      </c>
      <c r="J322" s="56">
        <f t="shared" si="30"/>
        <v>9356.68</v>
      </c>
      <c r="K322" s="57">
        <f t="shared" si="31"/>
        <v>0.730990625</v>
      </c>
      <c r="L322" s="57">
        <f t="shared" si="32"/>
        <v>-1</v>
      </c>
      <c r="M322" s="57">
        <f t="shared" si="33"/>
        <v>-0.82146484375000006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294</v>
      </c>
      <c r="C323" s="51" t="s">
        <v>295</v>
      </c>
      <c r="D323" s="56">
        <v>1800</v>
      </c>
      <c r="E323" s="56">
        <v>19531.8</v>
      </c>
      <c r="F323" s="56">
        <v>13214</v>
      </c>
      <c r="G323" s="56">
        <v>17449.79</v>
      </c>
      <c r="H323" s="56">
        <v>752.31</v>
      </c>
      <c r="I323" s="56">
        <f t="shared" si="29"/>
        <v>18202.100000000002</v>
      </c>
      <c r="J323" s="56">
        <f t="shared" si="30"/>
        <v>1329.6999999999971</v>
      </c>
      <c r="K323" s="57">
        <f t="shared" si="31"/>
        <v>6.80787229031629E-2</v>
      </c>
      <c r="L323" s="57">
        <f t="shared" si="32"/>
        <v>-0.32346225130300327</v>
      </c>
      <c r="M323" s="57">
        <f t="shared" si="33"/>
        <v>0.3401061346112495</v>
      </c>
      <c r="R323" s="53"/>
      <c r="S323" s="53"/>
      <c r="T323" s="53"/>
      <c r="U323" s="53"/>
      <c r="V323" s="53"/>
    </row>
    <row r="324" spans="1:22" s="51" customFormat="1" x14ac:dyDescent="0.2">
      <c r="B324" s="66" t="s">
        <v>302</v>
      </c>
      <c r="C324" s="51" t="s">
        <v>303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29"/>
        <v>0</v>
      </c>
      <c r="J324" s="56">
        <f t="shared" si="30"/>
        <v>0</v>
      </c>
      <c r="K324" s="57" t="str">
        <f t="shared" si="31"/>
        <v>NA</v>
      </c>
      <c r="L324" s="57" t="str">
        <f t="shared" si="32"/>
        <v>NA</v>
      </c>
      <c r="M324" s="57" t="str">
        <f t="shared" si="33"/>
        <v>NA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308</v>
      </c>
      <c r="C325" s="51" t="s">
        <v>309</v>
      </c>
      <c r="D325" s="56">
        <v>155330</v>
      </c>
      <c r="E325" s="56">
        <v>154930</v>
      </c>
      <c r="F325" s="56">
        <v>0</v>
      </c>
      <c r="G325" s="56">
        <v>0</v>
      </c>
      <c r="H325" s="56">
        <v>0</v>
      </c>
      <c r="I325" s="56">
        <f t="shared" si="29"/>
        <v>0</v>
      </c>
      <c r="J325" s="56">
        <f t="shared" si="30"/>
        <v>154930</v>
      </c>
      <c r="K325" s="57">
        <f t="shared" si="31"/>
        <v>1</v>
      </c>
      <c r="L325" s="57">
        <f t="shared" si="32"/>
        <v>-1</v>
      </c>
      <c r="M325" s="57">
        <f t="shared" si="33"/>
        <v>-1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310</v>
      </c>
      <c r="C326" s="51" t="s">
        <v>311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f t="shared" si="29"/>
        <v>0</v>
      </c>
      <c r="J326" s="56">
        <f t="shared" si="30"/>
        <v>0</v>
      </c>
      <c r="K326" s="57" t="str">
        <f t="shared" si="31"/>
        <v>NA</v>
      </c>
      <c r="L326" s="57" t="str">
        <f t="shared" si="32"/>
        <v>NA</v>
      </c>
      <c r="M326" s="57" t="str">
        <f t="shared" si="33"/>
        <v>NA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312</v>
      </c>
      <c r="C327" s="51" t="s">
        <v>313</v>
      </c>
      <c r="D327" s="56">
        <v>9458627</v>
      </c>
      <c r="E327" s="56">
        <v>152847</v>
      </c>
      <c r="F327" s="56">
        <v>2096.9499999999998</v>
      </c>
      <c r="G327" s="56">
        <v>34496.630000000005</v>
      </c>
      <c r="H327" s="56">
        <v>2600</v>
      </c>
      <c r="I327" s="56">
        <f t="shared" si="29"/>
        <v>37096.630000000005</v>
      </c>
      <c r="J327" s="56">
        <f t="shared" si="30"/>
        <v>115750.37</v>
      </c>
      <c r="K327" s="57">
        <f t="shared" si="31"/>
        <v>0.7572956616747466</v>
      </c>
      <c r="L327" s="57">
        <f t="shared" si="32"/>
        <v>-0.98628072516961396</v>
      </c>
      <c r="M327" s="57">
        <f t="shared" si="33"/>
        <v>-0.66145920430234151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314</v>
      </c>
      <c r="C328" s="51" t="s">
        <v>315</v>
      </c>
      <c r="D328" s="56">
        <v>900000</v>
      </c>
      <c r="E328" s="56">
        <v>604729.59</v>
      </c>
      <c r="F328" s="56">
        <v>0</v>
      </c>
      <c r="G328" s="56">
        <v>0</v>
      </c>
      <c r="H328" s="56">
        <v>0</v>
      </c>
      <c r="I328" s="56">
        <f t="shared" si="29"/>
        <v>0</v>
      </c>
      <c r="J328" s="56">
        <f t="shared" si="30"/>
        <v>604729.59</v>
      </c>
      <c r="K328" s="57">
        <f t="shared" si="31"/>
        <v>1</v>
      </c>
      <c r="L328" s="57">
        <f t="shared" si="32"/>
        <v>-1</v>
      </c>
      <c r="M328" s="57">
        <f t="shared" si="33"/>
        <v>-1</v>
      </c>
      <c r="R328" s="53"/>
      <c r="S328" s="53"/>
      <c r="T328" s="53"/>
      <c r="U328" s="53"/>
      <c r="V328" s="53"/>
    </row>
    <row r="329" spans="1:22" s="51" customFormat="1" x14ac:dyDescent="0.2">
      <c r="A329" s="63" t="s">
        <v>419</v>
      </c>
      <c r="B329" s="71"/>
      <c r="C329" s="63"/>
      <c r="D329" s="64">
        <v>27492238.539999999</v>
      </c>
      <c r="E329" s="64">
        <v>19631920.329999994</v>
      </c>
      <c r="F329" s="64">
        <v>1275998.9099999999</v>
      </c>
      <c r="G329" s="64">
        <v>10863560.979999999</v>
      </c>
      <c r="H329" s="64">
        <v>1242921.1500000001</v>
      </c>
      <c r="I329" s="64">
        <f t="shared" ref="I329:I443" si="44">SUM(G329:H329)</f>
        <v>12106482.129999999</v>
      </c>
      <c r="J329" s="64">
        <f t="shared" ref="J329:J443" si="45">E329-I329</f>
        <v>7525438.1999999955</v>
      </c>
      <c r="K329" s="65">
        <f t="shared" ref="K329:K443" si="46">IF(E329=0,"NA",J329/E329)</f>
        <v>0.38332664729186977</v>
      </c>
      <c r="L329" s="65">
        <f t="shared" ref="L329:L443" si="47">IF(E329=0,"NA",(  ( F329 - (E329/$L$6)) / (E329/$L$6)))</f>
        <v>-0.93500386673584257</v>
      </c>
      <c r="M329" s="65">
        <f t="shared" ref="M329:M443" si="48">IF(E329=0,"NA",(  ( G329 - ($M$6*(E329/12))) / ($M$6*(E329/12))))</f>
        <v>-0.16995682561431816</v>
      </c>
      <c r="R329" s="53"/>
      <c r="S329" s="53"/>
      <c r="T329" s="53"/>
      <c r="U329" s="53"/>
      <c r="V329" s="53"/>
    </row>
    <row r="330" spans="1:22" s="51" customFormat="1" x14ac:dyDescent="0.2">
      <c r="A330" s="51" t="s">
        <v>420</v>
      </c>
      <c r="B330" s="66" t="s">
        <v>195</v>
      </c>
      <c r="C330" s="51" t="s">
        <v>196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44"/>
        <v>0</v>
      </c>
      <c r="J330" s="56">
        <f t="shared" si="45"/>
        <v>0</v>
      </c>
      <c r="K330" s="57" t="str">
        <f t="shared" si="46"/>
        <v>NA</v>
      </c>
      <c r="L330" s="57" t="str">
        <f t="shared" si="47"/>
        <v>NA</v>
      </c>
      <c r="M330" s="57" t="str">
        <f t="shared" si="48"/>
        <v>NA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212</v>
      </c>
      <c r="C331" s="51" t="s">
        <v>213</v>
      </c>
      <c r="D331" s="56">
        <v>47132.45</v>
      </c>
      <c r="E331" s="56">
        <v>47132.45</v>
      </c>
      <c r="F331" s="56">
        <v>0</v>
      </c>
      <c r="G331" s="56">
        <v>0</v>
      </c>
      <c r="H331" s="56">
        <v>0</v>
      </c>
      <c r="I331" s="56">
        <f t="shared" si="44"/>
        <v>0</v>
      </c>
      <c r="J331" s="56">
        <f t="shared" si="45"/>
        <v>47132.45</v>
      </c>
      <c r="K331" s="57">
        <f t="shared" si="46"/>
        <v>1</v>
      </c>
      <c r="L331" s="57">
        <f t="shared" si="47"/>
        <v>-1</v>
      </c>
      <c r="M331" s="57">
        <f t="shared" si="48"/>
        <v>-1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415</v>
      </c>
      <c r="C332" s="51" t="s">
        <v>416</v>
      </c>
      <c r="D332" s="56">
        <v>22714963.669999998</v>
      </c>
      <c r="E332" s="56">
        <v>22570092.209999997</v>
      </c>
      <c r="F332" s="56">
        <v>1802622.3899999987</v>
      </c>
      <c r="G332" s="56">
        <v>13766776.809999997</v>
      </c>
      <c r="H332" s="56">
        <v>0</v>
      </c>
      <c r="I332" s="56">
        <f t="shared" si="44"/>
        <v>13766776.809999997</v>
      </c>
      <c r="J332" s="56">
        <f t="shared" si="45"/>
        <v>8803315.4000000004</v>
      </c>
      <c r="K332" s="57">
        <f t="shared" si="46"/>
        <v>0.39004339539647814</v>
      </c>
      <c r="L332" s="57">
        <f t="shared" si="47"/>
        <v>-0.92013225408085308</v>
      </c>
      <c r="M332" s="57">
        <f t="shared" si="48"/>
        <v>-8.506509309471727E-2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409</v>
      </c>
      <c r="C333" s="51" t="s">
        <v>410</v>
      </c>
      <c r="D333" s="56">
        <v>29550733.15000001</v>
      </c>
      <c r="E333" s="56">
        <v>29550733.15000001</v>
      </c>
      <c r="F333" s="56">
        <v>1994500.22</v>
      </c>
      <c r="G333" s="56">
        <v>17644229.290000003</v>
      </c>
      <c r="H333" s="56">
        <v>0</v>
      </c>
      <c r="I333" s="56">
        <f t="shared" si="44"/>
        <v>17644229.290000003</v>
      </c>
      <c r="J333" s="56">
        <f t="shared" si="45"/>
        <v>11906503.860000007</v>
      </c>
      <c r="K333" s="57">
        <f t="shared" si="46"/>
        <v>0.40291737601102473</v>
      </c>
      <c r="L333" s="57">
        <f t="shared" si="47"/>
        <v>-0.93250589723524346</v>
      </c>
      <c r="M333" s="57">
        <f t="shared" si="48"/>
        <v>-0.10437606401653708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224</v>
      </c>
      <c r="C334" s="51" t="s">
        <v>225</v>
      </c>
      <c r="D334" s="56">
        <v>5963288.8899999997</v>
      </c>
      <c r="E334" s="56">
        <v>6388663.4799999995</v>
      </c>
      <c r="F334" s="56">
        <v>378256.32999999996</v>
      </c>
      <c r="G334" s="56">
        <v>3123834.6100000003</v>
      </c>
      <c r="H334" s="56">
        <v>0</v>
      </c>
      <c r="I334" s="56">
        <f t="shared" si="44"/>
        <v>3123834.6100000003</v>
      </c>
      <c r="J334" s="56">
        <f t="shared" si="45"/>
        <v>3264828.8699999992</v>
      </c>
      <c r="K334" s="57">
        <f t="shared" si="46"/>
        <v>0.51103472271167416</v>
      </c>
      <c r="L334" s="57">
        <f t="shared" si="47"/>
        <v>-0.94079257247088555</v>
      </c>
      <c r="M334" s="57">
        <f t="shared" si="48"/>
        <v>-0.2665520840675113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330</v>
      </c>
      <c r="C335" s="51" t="s">
        <v>331</v>
      </c>
      <c r="D335" s="56">
        <v>4165709.94</v>
      </c>
      <c r="E335" s="56">
        <v>4599039.8499999996</v>
      </c>
      <c r="F335" s="56">
        <v>371110.61</v>
      </c>
      <c r="G335" s="56">
        <v>2974064.41</v>
      </c>
      <c r="H335" s="56">
        <v>1164</v>
      </c>
      <c r="I335" s="56">
        <f t="shared" si="44"/>
        <v>2975228.41</v>
      </c>
      <c r="J335" s="56">
        <f t="shared" si="45"/>
        <v>1623811.4399999995</v>
      </c>
      <c r="K335" s="57">
        <f t="shared" si="46"/>
        <v>0.35307618393434875</v>
      </c>
      <c r="L335" s="57">
        <f t="shared" si="47"/>
        <v>-0.91930693751218517</v>
      </c>
      <c r="M335" s="57">
        <f t="shared" si="48"/>
        <v>-2.9993920361442272E-2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226</v>
      </c>
      <c r="C336" s="51" t="s">
        <v>227</v>
      </c>
      <c r="D336" s="56">
        <v>1893707.91</v>
      </c>
      <c r="E336" s="56">
        <v>1893707.91</v>
      </c>
      <c r="F336" s="56">
        <v>145412.07</v>
      </c>
      <c r="G336" s="56">
        <v>1271766.55</v>
      </c>
      <c r="H336" s="56">
        <v>0</v>
      </c>
      <c r="I336" s="56">
        <f t="shared" si="44"/>
        <v>1271766.55</v>
      </c>
      <c r="J336" s="56">
        <f t="shared" si="45"/>
        <v>621941.35999999987</v>
      </c>
      <c r="K336" s="57">
        <f t="shared" si="46"/>
        <v>0.32842517936147814</v>
      </c>
      <c r="L336" s="57">
        <f t="shared" si="47"/>
        <v>-0.92321304186768693</v>
      </c>
      <c r="M336" s="57">
        <f t="shared" si="48"/>
        <v>7.3622309577827949E-3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228</v>
      </c>
      <c r="C337" s="51" t="s">
        <v>229</v>
      </c>
      <c r="D337" s="56">
        <v>0</v>
      </c>
      <c r="E337" s="56">
        <v>0</v>
      </c>
      <c r="F337" s="56">
        <v>1402.44</v>
      </c>
      <c r="G337" s="56">
        <v>12880.79</v>
      </c>
      <c r="H337" s="56">
        <v>0</v>
      </c>
      <c r="I337" s="56">
        <f t="shared" si="44"/>
        <v>12880.79</v>
      </c>
      <c r="J337" s="56">
        <f t="shared" si="45"/>
        <v>-12880.79</v>
      </c>
      <c r="K337" s="57" t="str">
        <f t="shared" si="46"/>
        <v>NA</v>
      </c>
      <c r="L337" s="57" t="str">
        <f t="shared" si="47"/>
        <v>NA</v>
      </c>
      <c r="M337" s="57" t="str">
        <f t="shared" si="48"/>
        <v>NA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232</v>
      </c>
      <c r="C338" s="51" t="s">
        <v>233</v>
      </c>
      <c r="D338" s="56">
        <v>18785250</v>
      </c>
      <c r="E338" s="56">
        <v>18680847.780000001</v>
      </c>
      <c r="F338" s="56">
        <v>946840.6</v>
      </c>
      <c r="G338" s="56">
        <v>6141243.0599999996</v>
      </c>
      <c r="H338" s="56">
        <v>0</v>
      </c>
      <c r="I338" s="56">
        <f t="shared" si="44"/>
        <v>6141243.0599999996</v>
      </c>
      <c r="J338" s="56">
        <f t="shared" si="45"/>
        <v>12539604.720000003</v>
      </c>
      <c r="K338" s="57">
        <f t="shared" si="46"/>
        <v>0.67125458478523081</v>
      </c>
      <c r="L338" s="57">
        <f t="shared" si="47"/>
        <v>-0.94931490202421631</v>
      </c>
      <c r="M338" s="57">
        <f t="shared" si="48"/>
        <v>-0.50688187717784627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234</v>
      </c>
      <c r="C339" s="51" t="s">
        <v>235</v>
      </c>
      <c r="D339" s="56">
        <v>0</v>
      </c>
      <c r="E339" s="56">
        <v>0</v>
      </c>
      <c r="F339" s="56">
        <v>53167.889999999985</v>
      </c>
      <c r="G339" s="56">
        <v>296515.60999999993</v>
      </c>
      <c r="H339" s="56">
        <v>0</v>
      </c>
      <c r="I339" s="56">
        <f t="shared" si="44"/>
        <v>296515.60999999993</v>
      </c>
      <c r="J339" s="56">
        <f t="shared" si="45"/>
        <v>-296515.60999999993</v>
      </c>
      <c r="K339" s="57" t="str">
        <f t="shared" si="46"/>
        <v>NA</v>
      </c>
      <c r="L339" s="57" t="str">
        <f t="shared" si="47"/>
        <v>NA</v>
      </c>
      <c r="M339" s="57" t="str">
        <f t="shared" si="48"/>
        <v>NA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236</v>
      </c>
      <c r="C340" s="51" t="s">
        <v>237</v>
      </c>
      <c r="D340" s="56">
        <v>12828051.710000006</v>
      </c>
      <c r="E340" s="56">
        <v>12733659.140000006</v>
      </c>
      <c r="F340" s="56">
        <v>462294.81999999995</v>
      </c>
      <c r="G340" s="56">
        <v>3613382.3500000006</v>
      </c>
      <c r="H340" s="56">
        <v>0</v>
      </c>
      <c r="I340" s="56">
        <f t="shared" si="44"/>
        <v>3613382.3500000006</v>
      </c>
      <c r="J340" s="56">
        <f t="shared" si="45"/>
        <v>9120276.7900000066</v>
      </c>
      <c r="K340" s="57">
        <f t="shared" si="46"/>
        <v>0.71623377771677987</v>
      </c>
      <c r="L340" s="57">
        <f t="shared" si="47"/>
        <v>-0.96369505301521685</v>
      </c>
      <c r="M340" s="57">
        <f t="shared" si="48"/>
        <v>-0.57435066657516964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417</v>
      </c>
      <c r="C341" s="51" t="s">
        <v>418</v>
      </c>
      <c r="D341" s="56">
        <v>0</v>
      </c>
      <c r="E341" s="56">
        <v>0</v>
      </c>
      <c r="F341" s="56">
        <v>1899.38</v>
      </c>
      <c r="G341" s="56">
        <v>10446.58</v>
      </c>
      <c r="H341" s="56">
        <v>0</v>
      </c>
      <c r="I341" s="56">
        <f t="shared" si="44"/>
        <v>10446.58</v>
      </c>
      <c r="J341" s="56">
        <f t="shared" si="45"/>
        <v>-10446.58</v>
      </c>
      <c r="K341" s="57" t="str">
        <f t="shared" si="46"/>
        <v>NA</v>
      </c>
      <c r="L341" s="57" t="str">
        <f t="shared" si="47"/>
        <v>NA</v>
      </c>
      <c r="M341" s="57" t="str">
        <f t="shared" si="48"/>
        <v>NA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238</v>
      </c>
      <c r="C342" s="51" t="s">
        <v>239</v>
      </c>
      <c r="D342" s="56">
        <v>13125</v>
      </c>
      <c r="E342" s="56">
        <v>13125</v>
      </c>
      <c r="F342" s="56">
        <v>0</v>
      </c>
      <c r="G342" s="56">
        <v>0</v>
      </c>
      <c r="H342" s="56">
        <v>0</v>
      </c>
      <c r="I342" s="56">
        <f t="shared" si="44"/>
        <v>0</v>
      </c>
      <c r="J342" s="56">
        <f t="shared" si="45"/>
        <v>13125</v>
      </c>
      <c r="K342" s="57">
        <f t="shared" si="46"/>
        <v>1</v>
      </c>
      <c r="L342" s="57">
        <f t="shared" si="47"/>
        <v>-1</v>
      </c>
      <c r="M342" s="57">
        <f t="shared" si="48"/>
        <v>-1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372</v>
      </c>
      <c r="C343" s="51" t="s">
        <v>373</v>
      </c>
      <c r="D343" s="56">
        <v>750000</v>
      </c>
      <c r="E343" s="56">
        <v>750000</v>
      </c>
      <c r="F343" s="56">
        <v>0</v>
      </c>
      <c r="G343" s="56">
        <v>0</v>
      </c>
      <c r="H343" s="56">
        <v>0</v>
      </c>
      <c r="I343" s="56">
        <f t="shared" si="44"/>
        <v>0</v>
      </c>
      <c r="J343" s="56">
        <f t="shared" si="45"/>
        <v>750000</v>
      </c>
      <c r="K343" s="57">
        <f t="shared" si="46"/>
        <v>1</v>
      </c>
      <c r="L343" s="57">
        <f t="shared" si="47"/>
        <v>-1</v>
      </c>
      <c r="M343" s="57">
        <f t="shared" si="48"/>
        <v>-1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248</v>
      </c>
      <c r="C344" s="51" t="s">
        <v>249</v>
      </c>
      <c r="D344" s="56">
        <v>0</v>
      </c>
      <c r="E344" s="56">
        <v>0</v>
      </c>
      <c r="F344" s="56">
        <v>162028.14000000001</v>
      </c>
      <c r="G344" s="56">
        <v>877514.87</v>
      </c>
      <c r="H344" s="56">
        <v>0</v>
      </c>
      <c r="I344" s="56">
        <f t="shared" si="44"/>
        <v>877514.87</v>
      </c>
      <c r="J344" s="56">
        <f t="shared" si="45"/>
        <v>-877514.87</v>
      </c>
      <c r="K344" s="57" t="str">
        <f t="shared" si="46"/>
        <v>NA</v>
      </c>
      <c r="L344" s="57" t="str">
        <f t="shared" si="47"/>
        <v>NA</v>
      </c>
      <c r="M344" s="57" t="str">
        <f t="shared" si="48"/>
        <v>NA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250</v>
      </c>
      <c r="C345" s="51" t="s">
        <v>251</v>
      </c>
      <c r="D345" s="56">
        <v>1707417.8500000013</v>
      </c>
      <c r="E345" s="56">
        <v>1707417.8500000013</v>
      </c>
      <c r="F345" s="56">
        <v>83122.539999999964</v>
      </c>
      <c r="G345" s="56">
        <v>1181953.5599999996</v>
      </c>
      <c r="H345" s="56">
        <v>0</v>
      </c>
      <c r="I345" s="56">
        <f t="shared" si="44"/>
        <v>1181953.5599999996</v>
      </c>
      <c r="J345" s="56">
        <f t="shared" si="45"/>
        <v>525464.29000000167</v>
      </c>
      <c r="K345" s="57">
        <f t="shared" si="46"/>
        <v>0.30775377567945733</v>
      </c>
      <c r="L345" s="57">
        <f t="shared" si="47"/>
        <v>-0.95131681445171723</v>
      </c>
      <c r="M345" s="57">
        <f t="shared" si="48"/>
        <v>3.8369336480813969E-2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252</v>
      </c>
      <c r="C346" s="51" t="s">
        <v>253</v>
      </c>
      <c r="D346" s="56">
        <v>1768963.29</v>
      </c>
      <c r="E346" s="56">
        <v>2183255.29</v>
      </c>
      <c r="F346" s="56">
        <v>41658.75</v>
      </c>
      <c r="G346" s="56">
        <v>620339.54</v>
      </c>
      <c r="H346" s="56">
        <v>547375.82000000007</v>
      </c>
      <c r="I346" s="56">
        <f t="shared" si="44"/>
        <v>1167715.3600000001</v>
      </c>
      <c r="J346" s="56">
        <f t="shared" si="45"/>
        <v>1015539.9299999999</v>
      </c>
      <c r="K346" s="57">
        <f t="shared" si="46"/>
        <v>0.46514941915015351</v>
      </c>
      <c r="L346" s="57">
        <f t="shared" si="47"/>
        <v>-0.98091897443656262</v>
      </c>
      <c r="M346" s="57">
        <f t="shared" si="48"/>
        <v>-0.57379729513903976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421</v>
      </c>
      <c r="C347" s="51" t="s">
        <v>422</v>
      </c>
      <c r="D347" s="56">
        <v>0</v>
      </c>
      <c r="E347" s="56">
        <v>0</v>
      </c>
      <c r="F347" s="56">
        <v>0</v>
      </c>
      <c r="G347" s="56">
        <v>0</v>
      </c>
      <c r="H347" s="56">
        <v>0</v>
      </c>
      <c r="I347" s="56">
        <f t="shared" si="44"/>
        <v>0</v>
      </c>
      <c r="J347" s="56">
        <f t="shared" si="45"/>
        <v>0</v>
      </c>
      <c r="K347" s="57" t="str">
        <f t="shared" si="46"/>
        <v>NA</v>
      </c>
      <c r="L347" s="57" t="str">
        <f t="shared" si="47"/>
        <v>NA</v>
      </c>
      <c r="M347" s="57" t="str">
        <f t="shared" si="48"/>
        <v>NA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423</v>
      </c>
      <c r="C348" s="51" t="s">
        <v>424</v>
      </c>
      <c r="D348" s="56">
        <v>550000</v>
      </c>
      <c r="E348" s="56">
        <v>550000</v>
      </c>
      <c r="F348" s="56">
        <v>0</v>
      </c>
      <c r="G348" s="56">
        <v>0</v>
      </c>
      <c r="H348" s="56">
        <v>0</v>
      </c>
      <c r="I348" s="56">
        <f t="shared" si="44"/>
        <v>0</v>
      </c>
      <c r="J348" s="56">
        <f t="shared" si="45"/>
        <v>550000</v>
      </c>
      <c r="K348" s="57">
        <f t="shared" si="46"/>
        <v>1</v>
      </c>
      <c r="L348" s="57">
        <f t="shared" si="47"/>
        <v>-1</v>
      </c>
      <c r="M348" s="57">
        <f t="shared" si="48"/>
        <v>-1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425</v>
      </c>
      <c r="C349" s="51" t="s">
        <v>426</v>
      </c>
      <c r="D349" s="56">
        <v>800000</v>
      </c>
      <c r="E349" s="56">
        <v>800000</v>
      </c>
      <c r="F349" s="56">
        <v>0</v>
      </c>
      <c r="G349" s="56">
        <v>0</v>
      </c>
      <c r="H349" s="56">
        <v>0</v>
      </c>
      <c r="I349" s="56">
        <f t="shared" si="44"/>
        <v>0</v>
      </c>
      <c r="J349" s="56">
        <f t="shared" si="45"/>
        <v>800000</v>
      </c>
      <c r="K349" s="57">
        <f t="shared" si="46"/>
        <v>1</v>
      </c>
      <c r="L349" s="57">
        <f t="shared" si="47"/>
        <v>-1</v>
      </c>
      <c r="M349" s="57">
        <f t="shared" si="48"/>
        <v>-1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427</v>
      </c>
      <c r="C350" s="51" t="s">
        <v>428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44"/>
        <v>0</v>
      </c>
      <c r="J350" s="56">
        <f t="shared" si="45"/>
        <v>0</v>
      </c>
      <c r="K350" s="57" t="str">
        <f t="shared" si="46"/>
        <v>NA</v>
      </c>
      <c r="L350" s="57" t="str">
        <f t="shared" si="47"/>
        <v>NA</v>
      </c>
      <c r="M350" s="57" t="str">
        <f t="shared" si="48"/>
        <v>NA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429</v>
      </c>
      <c r="C351" s="51" t="s">
        <v>430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44"/>
        <v>0</v>
      </c>
      <c r="J351" s="56">
        <f t="shared" si="45"/>
        <v>0</v>
      </c>
      <c r="K351" s="57" t="str">
        <f t="shared" si="46"/>
        <v>NA</v>
      </c>
      <c r="L351" s="57" t="str">
        <f t="shared" si="47"/>
        <v>NA</v>
      </c>
      <c r="M351" s="57" t="str">
        <f t="shared" si="48"/>
        <v>NA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431</v>
      </c>
      <c r="C352" s="51" t="s">
        <v>432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44"/>
        <v>0</v>
      </c>
      <c r="J352" s="56">
        <f t="shared" si="45"/>
        <v>0</v>
      </c>
      <c r="K352" s="57" t="str">
        <f t="shared" si="46"/>
        <v>NA</v>
      </c>
      <c r="L352" s="57" t="str">
        <f t="shared" si="47"/>
        <v>NA</v>
      </c>
      <c r="M352" s="57" t="str">
        <f t="shared" si="48"/>
        <v>NA</v>
      </c>
      <c r="R352" s="53"/>
      <c r="S352" s="53"/>
      <c r="T352" s="53"/>
      <c r="U352" s="53"/>
      <c r="V352" s="53"/>
    </row>
    <row r="353" spans="2:22" s="51" customFormat="1" x14ac:dyDescent="0.2">
      <c r="B353" s="66" t="s">
        <v>433</v>
      </c>
      <c r="C353" s="51" t="s">
        <v>434</v>
      </c>
      <c r="D353" s="56">
        <v>5427000</v>
      </c>
      <c r="E353" s="56">
        <v>11767000</v>
      </c>
      <c r="F353" s="56">
        <v>1064706.17</v>
      </c>
      <c r="G353" s="56">
        <v>6077801.1600000001</v>
      </c>
      <c r="H353" s="56">
        <v>3828619.29</v>
      </c>
      <c r="I353" s="56">
        <f t="shared" si="44"/>
        <v>9906420.4499999993</v>
      </c>
      <c r="J353" s="56">
        <f t="shared" si="45"/>
        <v>1860579.5500000007</v>
      </c>
      <c r="K353" s="57">
        <f t="shared" si="46"/>
        <v>0.15811842865641207</v>
      </c>
      <c r="L353" s="57">
        <f t="shared" si="47"/>
        <v>-0.90951761961417521</v>
      </c>
      <c r="M353" s="57">
        <f t="shared" si="48"/>
        <v>-0.2252314319707657</v>
      </c>
      <c r="R353" s="53"/>
      <c r="S353" s="53"/>
      <c r="T353" s="53"/>
      <c r="U353" s="53"/>
      <c r="V353" s="53"/>
    </row>
    <row r="354" spans="2:22" s="51" customFormat="1" x14ac:dyDescent="0.2">
      <c r="B354" s="66" t="s">
        <v>435</v>
      </c>
      <c r="C354" s="51" t="s">
        <v>436</v>
      </c>
      <c r="D354" s="56">
        <v>1670000</v>
      </c>
      <c r="E354" s="56">
        <v>1670000</v>
      </c>
      <c r="F354" s="56">
        <v>23757</v>
      </c>
      <c r="G354" s="56">
        <v>49030.5</v>
      </c>
      <c r="H354" s="56">
        <v>41127.18</v>
      </c>
      <c r="I354" s="56">
        <f t="shared" si="44"/>
        <v>90157.68</v>
      </c>
      <c r="J354" s="56">
        <f t="shared" si="45"/>
        <v>1579842.32</v>
      </c>
      <c r="K354" s="57">
        <f t="shared" si="46"/>
        <v>0.94601336526946112</v>
      </c>
      <c r="L354" s="57">
        <f t="shared" si="47"/>
        <v>-0.98577425149700604</v>
      </c>
      <c r="M354" s="57">
        <f t="shared" si="48"/>
        <v>-0.95596062874251497</v>
      </c>
      <c r="R354" s="53"/>
      <c r="S354" s="53"/>
      <c r="T354" s="53"/>
      <c r="U354" s="53"/>
      <c r="V354" s="53"/>
    </row>
    <row r="355" spans="2:22" s="51" customFormat="1" x14ac:dyDescent="0.2">
      <c r="B355" s="66" t="s">
        <v>437</v>
      </c>
      <c r="C355" s="51" t="s">
        <v>438</v>
      </c>
      <c r="D355" s="56">
        <v>1600000</v>
      </c>
      <c r="E355" s="56">
        <v>1600000</v>
      </c>
      <c r="F355" s="56">
        <v>0</v>
      </c>
      <c r="G355" s="56">
        <v>0</v>
      </c>
      <c r="H355" s="56">
        <v>0</v>
      </c>
      <c r="I355" s="56">
        <f t="shared" si="44"/>
        <v>0</v>
      </c>
      <c r="J355" s="56">
        <f t="shared" si="45"/>
        <v>1600000</v>
      </c>
      <c r="K355" s="57">
        <f t="shared" si="46"/>
        <v>1</v>
      </c>
      <c r="L355" s="57">
        <f t="shared" si="47"/>
        <v>-1</v>
      </c>
      <c r="M355" s="57">
        <f t="shared" si="48"/>
        <v>-1</v>
      </c>
      <c r="R355" s="53"/>
      <c r="S355" s="53"/>
      <c r="T355" s="53"/>
      <c r="U355" s="53"/>
      <c r="V355" s="53"/>
    </row>
    <row r="356" spans="2:22" s="51" customFormat="1" x14ac:dyDescent="0.2">
      <c r="B356" s="66" t="s">
        <v>260</v>
      </c>
      <c r="C356" s="51" t="s">
        <v>261</v>
      </c>
      <c r="D356" s="56">
        <v>10625500</v>
      </c>
      <c r="E356" s="56">
        <v>12919500</v>
      </c>
      <c r="F356" s="56">
        <v>1614936.49</v>
      </c>
      <c r="G356" s="56">
        <v>8200061.2500000009</v>
      </c>
      <c r="H356" s="56">
        <v>3604510.83</v>
      </c>
      <c r="I356" s="56">
        <f t="shared" si="44"/>
        <v>11804572.080000002</v>
      </c>
      <c r="J356" s="56">
        <f t="shared" si="45"/>
        <v>1114927.9199999981</v>
      </c>
      <c r="K356" s="57">
        <f t="shared" si="46"/>
        <v>8.629807035875986E-2</v>
      </c>
      <c r="L356" s="57">
        <f t="shared" si="47"/>
        <v>-0.87500007817640002</v>
      </c>
      <c r="M356" s="57">
        <f t="shared" si="48"/>
        <v>-4.7943660745384774E-2</v>
      </c>
      <c r="R356" s="53"/>
      <c r="S356" s="53"/>
      <c r="T356" s="53"/>
      <c r="U356" s="53"/>
      <c r="V356" s="53"/>
    </row>
    <row r="357" spans="2:22" s="51" customFormat="1" x14ac:dyDescent="0.2">
      <c r="B357" s="66" t="s">
        <v>439</v>
      </c>
      <c r="C357" s="51" t="s">
        <v>440</v>
      </c>
      <c r="D357" s="56">
        <v>300000</v>
      </c>
      <c r="E357" s="56">
        <v>300000</v>
      </c>
      <c r="F357" s="56">
        <v>54979.88</v>
      </c>
      <c r="G357" s="56">
        <v>166267.51999999999</v>
      </c>
      <c r="H357" s="56">
        <v>29983.439999999999</v>
      </c>
      <c r="I357" s="56">
        <f t="shared" si="44"/>
        <v>196250.96</v>
      </c>
      <c r="J357" s="56">
        <f t="shared" si="45"/>
        <v>103749.04000000001</v>
      </c>
      <c r="K357" s="57">
        <f t="shared" si="46"/>
        <v>0.34583013333333334</v>
      </c>
      <c r="L357" s="57">
        <f t="shared" si="47"/>
        <v>-0.81673373333333332</v>
      </c>
      <c r="M357" s="57">
        <f t="shared" si="48"/>
        <v>-0.16866240000000005</v>
      </c>
      <c r="R357" s="53"/>
      <c r="S357" s="53"/>
      <c r="T357" s="53"/>
      <c r="U357" s="53"/>
      <c r="V357" s="53"/>
    </row>
    <row r="358" spans="2:22" s="51" customFormat="1" x14ac:dyDescent="0.2">
      <c r="B358" s="66" t="s">
        <v>441</v>
      </c>
      <c r="C358" s="51" t="s">
        <v>442</v>
      </c>
      <c r="D358" s="56">
        <v>300000</v>
      </c>
      <c r="E358" s="56">
        <v>300000</v>
      </c>
      <c r="F358" s="56">
        <v>5364.27</v>
      </c>
      <c r="G358" s="56">
        <v>200897.37</v>
      </c>
      <c r="H358" s="56">
        <v>160</v>
      </c>
      <c r="I358" s="56">
        <f t="shared" si="44"/>
        <v>201057.37</v>
      </c>
      <c r="J358" s="56">
        <f t="shared" si="45"/>
        <v>98942.63</v>
      </c>
      <c r="K358" s="57">
        <f t="shared" si="46"/>
        <v>0.3298087666666667</v>
      </c>
      <c r="L358" s="57">
        <f t="shared" si="47"/>
        <v>-0.98211909999999991</v>
      </c>
      <c r="M358" s="57">
        <f t="shared" si="48"/>
        <v>4.4868499999999771E-3</v>
      </c>
      <c r="R358" s="53"/>
      <c r="S358" s="53"/>
      <c r="T358" s="53"/>
      <c r="U358" s="53"/>
      <c r="V358" s="53"/>
    </row>
    <row r="359" spans="2:22" s="51" customFormat="1" x14ac:dyDescent="0.2">
      <c r="B359" s="66" t="s">
        <v>443</v>
      </c>
      <c r="C359" s="51" t="s">
        <v>444</v>
      </c>
      <c r="D359" s="56">
        <v>300000</v>
      </c>
      <c r="E359" s="56">
        <v>300000</v>
      </c>
      <c r="F359" s="56">
        <v>0</v>
      </c>
      <c r="G359" s="56">
        <v>95463.26</v>
      </c>
      <c r="H359" s="56">
        <v>0</v>
      </c>
      <c r="I359" s="56">
        <f t="shared" si="44"/>
        <v>95463.26</v>
      </c>
      <c r="J359" s="56">
        <f t="shared" si="45"/>
        <v>204536.74</v>
      </c>
      <c r="K359" s="57">
        <f t="shared" si="46"/>
        <v>0.68178913333333335</v>
      </c>
      <c r="L359" s="57">
        <f t="shared" si="47"/>
        <v>-1</v>
      </c>
      <c r="M359" s="57">
        <f t="shared" si="48"/>
        <v>-0.52268369999999997</v>
      </c>
      <c r="R359" s="53"/>
      <c r="S359" s="53"/>
      <c r="T359" s="53"/>
      <c r="U359" s="53"/>
      <c r="V359" s="53"/>
    </row>
    <row r="360" spans="2:22" s="51" customFormat="1" x14ac:dyDescent="0.2">
      <c r="B360" s="66" t="s">
        <v>445</v>
      </c>
      <c r="C360" s="51" t="s">
        <v>446</v>
      </c>
      <c r="D360" s="56">
        <v>300000</v>
      </c>
      <c r="E360" s="56">
        <v>300000</v>
      </c>
      <c r="F360" s="56">
        <v>16184.05</v>
      </c>
      <c r="G360" s="56">
        <v>169978.43</v>
      </c>
      <c r="H360" s="56">
        <v>0</v>
      </c>
      <c r="I360" s="56">
        <f t="shared" si="44"/>
        <v>169978.43</v>
      </c>
      <c r="J360" s="56">
        <f t="shared" si="45"/>
        <v>130021.57</v>
      </c>
      <c r="K360" s="57">
        <f t="shared" si="46"/>
        <v>0.43340523333333336</v>
      </c>
      <c r="L360" s="57">
        <f t="shared" si="47"/>
        <v>-0.94605316666666672</v>
      </c>
      <c r="M360" s="57">
        <f t="shared" si="48"/>
        <v>-0.15010785000000004</v>
      </c>
      <c r="R360" s="53"/>
      <c r="S360" s="53"/>
      <c r="T360" s="53"/>
      <c r="U360" s="53"/>
      <c r="V360" s="53"/>
    </row>
    <row r="361" spans="2:22" s="51" customFormat="1" x14ac:dyDescent="0.2">
      <c r="B361" s="66" t="s">
        <v>447</v>
      </c>
      <c r="C361" s="51" t="s">
        <v>448</v>
      </c>
      <c r="D361" s="56">
        <v>300000</v>
      </c>
      <c r="E361" s="56">
        <v>300000</v>
      </c>
      <c r="F361" s="56">
        <v>32029.1</v>
      </c>
      <c r="G361" s="56">
        <v>133455.37</v>
      </c>
      <c r="H361" s="56">
        <v>0</v>
      </c>
      <c r="I361" s="56">
        <f t="shared" si="44"/>
        <v>133455.37</v>
      </c>
      <c r="J361" s="56">
        <f t="shared" si="45"/>
        <v>166544.63</v>
      </c>
      <c r="K361" s="57">
        <f t="shared" si="46"/>
        <v>0.55514876666666668</v>
      </c>
      <c r="L361" s="57">
        <f t="shared" si="47"/>
        <v>-0.89323633333333341</v>
      </c>
      <c r="M361" s="57">
        <f t="shared" si="48"/>
        <v>-0.33272315000000002</v>
      </c>
      <c r="R361" s="53"/>
      <c r="S361" s="53"/>
      <c r="T361" s="53"/>
      <c r="U361" s="53"/>
      <c r="V361" s="53"/>
    </row>
    <row r="362" spans="2:22" s="51" customFormat="1" x14ac:dyDescent="0.2">
      <c r="B362" s="66" t="s">
        <v>449</v>
      </c>
      <c r="C362" s="51" t="s">
        <v>450</v>
      </c>
      <c r="D362" s="56">
        <v>300000</v>
      </c>
      <c r="E362" s="56">
        <v>300000</v>
      </c>
      <c r="F362" s="56">
        <v>7434.23</v>
      </c>
      <c r="G362" s="56">
        <v>126048.94</v>
      </c>
      <c r="H362" s="56">
        <v>0</v>
      </c>
      <c r="I362" s="56">
        <f t="shared" si="44"/>
        <v>126048.94</v>
      </c>
      <c r="J362" s="56">
        <f t="shared" si="45"/>
        <v>173951.06</v>
      </c>
      <c r="K362" s="57">
        <f t="shared" si="46"/>
        <v>0.57983686666666667</v>
      </c>
      <c r="L362" s="57">
        <f t="shared" si="47"/>
        <v>-0.97521923333333338</v>
      </c>
      <c r="M362" s="57">
        <f t="shared" si="48"/>
        <v>-0.36975530000000001</v>
      </c>
      <c r="R362" s="53"/>
      <c r="S362" s="53"/>
      <c r="T362" s="53"/>
      <c r="U362" s="53"/>
      <c r="V362" s="53"/>
    </row>
    <row r="363" spans="2:22" s="51" customFormat="1" x14ac:dyDescent="0.2">
      <c r="B363" s="66" t="s">
        <v>451</v>
      </c>
      <c r="C363" s="51" t="s">
        <v>452</v>
      </c>
      <c r="D363" s="56">
        <v>300000</v>
      </c>
      <c r="E363" s="56">
        <v>300000</v>
      </c>
      <c r="F363" s="56">
        <v>30778.959999999999</v>
      </c>
      <c r="G363" s="56">
        <v>96420.96</v>
      </c>
      <c r="H363" s="56">
        <v>0</v>
      </c>
      <c r="I363" s="56">
        <f t="shared" si="44"/>
        <v>96420.96</v>
      </c>
      <c r="J363" s="56">
        <f t="shared" si="45"/>
        <v>203579.03999999998</v>
      </c>
      <c r="K363" s="57">
        <f t="shared" si="46"/>
        <v>0.67859679999999989</v>
      </c>
      <c r="L363" s="57">
        <f t="shared" si="47"/>
        <v>-0.89740346666666659</v>
      </c>
      <c r="M363" s="57">
        <f t="shared" si="48"/>
        <v>-0.5178952</v>
      </c>
      <c r="R363" s="53"/>
      <c r="S363" s="53"/>
      <c r="T363" s="53"/>
      <c r="U363" s="53"/>
      <c r="V363" s="53"/>
    </row>
    <row r="364" spans="2:22" s="51" customFormat="1" x14ac:dyDescent="0.2">
      <c r="B364" s="66" t="s">
        <v>453</v>
      </c>
      <c r="C364" s="51" t="s">
        <v>454</v>
      </c>
      <c r="D364" s="56">
        <v>2170000</v>
      </c>
      <c r="E364" s="56">
        <v>2170000</v>
      </c>
      <c r="F364" s="56">
        <v>0</v>
      </c>
      <c r="G364" s="56">
        <v>384157.94</v>
      </c>
      <c r="H364" s="56">
        <v>0</v>
      </c>
      <c r="I364" s="56">
        <f t="shared" si="44"/>
        <v>384157.94</v>
      </c>
      <c r="J364" s="56">
        <f t="shared" si="45"/>
        <v>1785842.06</v>
      </c>
      <c r="K364" s="57">
        <f t="shared" si="46"/>
        <v>0.82296869124423966</v>
      </c>
      <c r="L364" s="57">
        <f t="shared" si="47"/>
        <v>-1</v>
      </c>
      <c r="M364" s="57">
        <f t="shared" si="48"/>
        <v>-0.73445303686635954</v>
      </c>
      <c r="R364" s="53"/>
      <c r="S364" s="53"/>
      <c r="T364" s="53"/>
      <c r="U364" s="53"/>
      <c r="V364" s="53"/>
    </row>
    <row r="365" spans="2:22" s="51" customFormat="1" x14ac:dyDescent="0.2">
      <c r="B365" s="66" t="s">
        <v>455</v>
      </c>
      <c r="C365" s="51" t="s">
        <v>456</v>
      </c>
      <c r="D365" s="56">
        <v>25000000</v>
      </c>
      <c r="E365" s="56">
        <v>6315615</v>
      </c>
      <c r="F365" s="56">
        <v>171639.96</v>
      </c>
      <c r="G365" s="56">
        <v>2197668.0699999998</v>
      </c>
      <c r="H365" s="56">
        <v>249785.12</v>
      </c>
      <c r="I365" s="56">
        <f t="shared" si="44"/>
        <v>2447453.19</v>
      </c>
      <c r="J365" s="56">
        <f t="shared" si="45"/>
        <v>3868161.81</v>
      </c>
      <c r="K365" s="57">
        <f t="shared" si="46"/>
        <v>0.61247587289598882</v>
      </c>
      <c r="L365" s="57">
        <f t="shared" si="47"/>
        <v>-0.97282292223322675</v>
      </c>
      <c r="M365" s="57">
        <f t="shared" si="48"/>
        <v>-0.47803941421381768</v>
      </c>
      <c r="R365" s="53"/>
      <c r="S365" s="53"/>
      <c r="T365" s="53"/>
      <c r="U365" s="53"/>
      <c r="V365" s="53"/>
    </row>
    <row r="366" spans="2:22" s="51" customFormat="1" x14ac:dyDescent="0.2">
      <c r="B366" s="66" t="s">
        <v>457</v>
      </c>
      <c r="C366" s="51" t="s">
        <v>458</v>
      </c>
      <c r="D366" s="56">
        <v>3500000</v>
      </c>
      <c r="E366" s="56">
        <v>3500000</v>
      </c>
      <c r="F366" s="56">
        <v>0</v>
      </c>
      <c r="G366" s="56">
        <v>107926.78</v>
      </c>
      <c r="H366" s="56">
        <v>3082.28</v>
      </c>
      <c r="I366" s="56">
        <f t="shared" si="44"/>
        <v>111009.06</v>
      </c>
      <c r="J366" s="56">
        <f t="shared" si="45"/>
        <v>3388990.94</v>
      </c>
      <c r="K366" s="57">
        <f t="shared" si="46"/>
        <v>0.96828312571428565</v>
      </c>
      <c r="L366" s="57">
        <f t="shared" si="47"/>
        <v>-1</v>
      </c>
      <c r="M366" s="57">
        <f t="shared" si="48"/>
        <v>-0.95374566571428576</v>
      </c>
      <c r="R366" s="53"/>
      <c r="S366" s="53"/>
      <c r="T366" s="53"/>
      <c r="U366" s="53"/>
      <c r="V366" s="53"/>
    </row>
    <row r="367" spans="2:22" s="51" customFormat="1" x14ac:dyDescent="0.2">
      <c r="B367" s="66" t="s">
        <v>459</v>
      </c>
      <c r="C367" s="51" t="s">
        <v>460</v>
      </c>
      <c r="D367" s="56">
        <v>1500000</v>
      </c>
      <c r="E367" s="56">
        <v>1500000</v>
      </c>
      <c r="F367" s="56">
        <v>0</v>
      </c>
      <c r="G367" s="56">
        <v>0</v>
      </c>
      <c r="H367" s="56">
        <v>0</v>
      </c>
      <c r="I367" s="56">
        <f t="shared" si="44"/>
        <v>0</v>
      </c>
      <c r="J367" s="56">
        <f t="shared" si="45"/>
        <v>1500000</v>
      </c>
      <c r="K367" s="57">
        <f t="shared" si="46"/>
        <v>1</v>
      </c>
      <c r="L367" s="57">
        <f t="shared" si="47"/>
        <v>-1</v>
      </c>
      <c r="M367" s="57">
        <f t="shared" si="48"/>
        <v>-1</v>
      </c>
      <c r="R367" s="53"/>
      <c r="S367" s="53"/>
      <c r="T367" s="53"/>
      <c r="U367" s="53"/>
      <c r="V367" s="53"/>
    </row>
    <row r="368" spans="2:22" s="51" customFormat="1" x14ac:dyDescent="0.2">
      <c r="B368" s="66" t="s">
        <v>461</v>
      </c>
      <c r="C368" s="51" t="s">
        <v>462</v>
      </c>
      <c r="D368" s="56">
        <v>3500000</v>
      </c>
      <c r="E368" s="56">
        <v>3500000</v>
      </c>
      <c r="F368" s="56">
        <v>0</v>
      </c>
      <c r="G368" s="56">
        <v>133395</v>
      </c>
      <c r="H368" s="56">
        <v>0</v>
      </c>
      <c r="I368" s="56">
        <f t="shared" si="44"/>
        <v>133395</v>
      </c>
      <c r="J368" s="56">
        <f t="shared" si="45"/>
        <v>3366605</v>
      </c>
      <c r="K368" s="57">
        <f t="shared" si="46"/>
        <v>0.96188714285714283</v>
      </c>
      <c r="L368" s="57">
        <f t="shared" si="47"/>
        <v>-1</v>
      </c>
      <c r="M368" s="57">
        <f t="shared" si="48"/>
        <v>-0.9428307142857143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463</v>
      </c>
      <c r="C369" s="51" t="s">
        <v>464</v>
      </c>
      <c r="D369" s="56">
        <v>8000000</v>
      </c>
      <c r="E369" s="56">
        <v>8000000</v>
      </c>
      <c r="F369" s="56">
        <v>458746.8</v>
      </c>
      <c r="G369" s="56">
        <v>6022178.6500000004</v>
      </c>
      <c r="H369" s="56">
        <v>1553658.98</v>
      </c>
      <c r="I369" s="56">
        <f t="shared" si="44"/>
        <v>7575837.6300000008</v>
      </c>
      <c r="J369" s="56">
        <f t="shared" si="45"/>
        <v>424162.36999999918</v>
      </c>
      <c r="K369" s="57">
        <f t="shared" si="46"/>
        <v>5.3020296249999897E-2</v>
      </c>
      <c r="L369" s="57">
        <f t="shared" si="47"/>
        <v>-0.94265664999999998</v>
      </c>
      <c r="M369" s="57">
        <f t="shared" si="48"/>
        <v>0.12915849687500014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465</v>
      </c>
      <c r="C370" s="51" t="s">
        <v>466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44"/>
        <v>0</v>
      </c>
      <c r="J370" s="56">
        <f t="shared" si="45"/>
        <v>0</v>
      </c>
      <c r="K370" s="57" t="str">
        <f t="shared" si="46"/>
        <v>NA</v>
      </c>
      <c r="L370" s="57" t="str">
        <f t="shared" si="47"/>
        <v>NA</v>
      </c>
      <c r="M370" s="57" t="str">
        <f t="shared" si="48"/>
        <v>NA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467</v>
      </c>
      <c r="C371" s="51" t="s">
        <v>468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44"/>
        <v>0</v>
      </c>
      <c r="J371" s="56">
        <f t="shared" si="45"/>
        <v>0</v>
      </c>
      <c r="K371" s="57" t="str">
        <f t="shared" si="46"/>
        <v>NA</v>
      </c>
      <c r="L371" s="57" t="str">
        <f t="shared" si="47"/>
        <v>NA</v>
      </c>
      <c r="M371" s="57" t="str">
        <f t="shared" si="48"/>
        <v>NA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469</v>
      </c>
      <c r="C372" s="51" t="s">
        <v>470</v>
      </c>
      <c r="D372" s="56">
        <v>500000</v>
      </c>
      <c r="E372" s="56">
        <v>500000</v>
      </c>
      <c r="F372" s="56">
        <v>0</v>
      </c>
      <c r="G372" s="56">
        <v>0</v>
      </c>
      <c r="H372" s="56">
        <v>0</v>
      </c>
      <c r="I372" s="56">
        <f t="shared" si="44"/>
        <v>0</v>
      </c>
      <c r="J372" s="56">
        <f t="shared" si="45"/>
        <v>500000</v>
      </c>
      <c r="K372" s="57">
        <f t="shared" si="46"/>
        <v>1</v>
      </c>
      <c r="L372" s="57">
        <f t="shared" si="47"/>
        <v>-1</v>
      </c>
      <c r="M372" s="57">
        <f t="shared" si="48"/>
        <v>-1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338</v>
      </c>
      <c r="C373" s="51" t="s">
        <v>339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44"/>
        <v>0</v>
      </c>
      <c r="J373" s="56">
        <f t="shared" si="45"/>
        <v>0</v>
      </c>
      <c r="K373" s="57" t="str">
        <f t="shared" si="46"/>
        <v>NA</v>
      </c>
      <c r="L373" s="57" t="str">
        <f t="shared" si="47"/>
        <v>NA</v>
      </c>
      <c r="M373" s="57" t="str">
        <f t="shared" si="48"/>
        <v>NA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262</v>
      </c>
      <c r="C374" s="51" t="s">
        <v>263</v>
      </c>
      <c r="D374" s="56">
        <v>166770</v>
      </c>
      <c r="E374" s="56">
        <v>245488</v>
      </c>
      <c r="F374" s="56">
        <v>4350</v>
      </c>
      <c r="G374" s="56">
        <v>47790</v>
      </c>
      <c r="H374" s="56">
        <v>18825</v>
      </c>
      <c r="I374" s="56">
        <f t="shared" si="44"/>
        <v>66615</v>
      </c>
      <c r="J374" s="56">
        <f t="shared" si="45"/>
        <v>178873</v>
      </c>
      <c r="K374" s="57">
        <f t="shared" si="46"/>
        <v>0.72864254057224798</v>
      </c>
      <c r="L374" s="57">
        <f t="shared" si="47"/>
        <v>-0.98228019292185365</v>
      </c>
      <c r="M374" s="57">
        <f t="shared" si="48"/>
        <v>-0.70798979990875321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264</v>
      </c>
      <c r="C375" s="51" t="s">
        <v>265</v>
      </c>
      <c r="D375" s="56">
        <v>2202500</v>
      </c>
      <c r="E375" s="56">
        <v>2202500</v>
      </c>
      <c r="F375" s="56">
        <v>407765.71</v>
      </c>
      <c r="G375" s="56">
        <v>1303054.81</v>
      </c>
      <c r="H375" s="56">
        <v>162482.63</v>
      </c>
      <c r="I375" s="56">
        <f t="shared" si="44"/>
        <v>1465537.44</v>
      </c>
      <c r="J375" s="56">
        <f t="shared" si="45"/>
        <v>736962.56000000006</v>
      </c>
      <c r="K375" s="57">
        <f t="shared" si="46"/>
        <v>0.33460275141884227</v>
      </c>
      <c r="L375" s="57">
        <f t="shared" si="47"/>
        <v>-0.81486233371169126</v>
      </c>
      <c r="M375" s="57">
        <f t="shared" si="48"/>
        <v>-0.11256199091940967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340</v>
      </c>
      <c r="C376" s="51" t="s">
        <v>341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44"/>
        <v>0</v>
      </c>
      <c r="J376" s="56">
        <f t="shared" si="45"/>
        <v>0</v>
      </c>
      <c r="K376" s="57" t="str">
        <f t="shared" si="46"/>
        <v>NA</v>
      </c>
      <c r="L376" s="57" t="str">
        <f t="shared" si="47"/>
        <v>NA</v>
      </c>
      <c r="M376" s="57" t="str">
        <f t="shared" si="48"/>
        <v>NA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471</v>
      </c>
      <c r="C377" s="51" t="s">
        <v>472</v>
      </c>
      <c r="D377" s="56">
        <v>1433934</v>
      </c>
      <c r="E377" s="56">
        <v>3883934</v>
      </c>
      <c r="F377" s="56">
        <v>262049.9</v>
      </c>
      <c r="G377" s="56">
        <v>2001171.48</v>
      </c>
      <c r="H377" s="56">
        <v>427284.5</v>
      </c>
      <c r="I377" s="56">
        <f t="shared" si="44"/>
        <v>2428455.98</v>
      </c>
      <c r="J377" s="56">
        <f t="shared" si="45"/>
        <v>1455478.02</v>
      </c>
      <c r="K377" s="57">
        <f t="shared" si="46"/>
        <v>0.37474324228990502</v>
      </c>
      <c r="L377" s="57">
        <f t="shared" si="47"/>
        <v>-0.93252977522275093</v>
      </c>
      <c r="M377" s="57">
        <f t="shared" si="48"/>
        <v>-0.22713485347588303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377</v>
      </c>
      <c r="C378" s="51" t="s">
        <v>378</v>
      </c>
      <c r="D378" s="56">
        <v>2598922.4900000002</v>
      </c>
      <c r="E378" s="56">
        <v>3163922.49</v>
      </c>
      <c r="F378" s="56">
        <v>0</v>
      </c>
      <c r="G378" s="56">
        <v>3114746.64</v>
      </c>
      <c r="H378" s="56">
        <v>31580</v>
      </c>
      <c r="I378" s="56">
        <f t="shared" si="44"/>
        <v>3146326.64</v>
      </c>
      <c r="J378" s="56">
        <f t="shared" si="45"/>
        <v>17595.850000000093</v>
      </c>
      <c r="K378" s="57">
        <f t="shared" si="46"/>
        <v>5.5614036233865172E-3</v>
      </c>
      <c r="L378" s="57">
        <f t="shared" si="47"/>
        <v>-1</v>
      </c>
      <c r="M378" s="57">
        <f t="shared" si="48"/>
        <v>0.47668597279701369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266</v>
      </c>
      <c r="C379" s="51" t="s">
        <v>267</v>
      </c>
      <c r="D379" s="56">
        <v>35820</v>
      </c>
      <c r="E379" s="56">
        <v>33320</v>
      </c>
      <c r="F379" s="56">
        <v>0</v>
      </c>
      <c r="G379" s="56">
        <v>1845.25</v>
      </c>
      <c r="H379" s="56">
        <v>0</v>
      </c>
      <c r="I379" s="56">
        <f t="shared" si="44"/>
        <v>1845.25</v>
      </c>
      <c r="J379" s="56">
        <f t="shared" si="45"/>
        <v>31474.75</v>
      </c>
      <c r="K379" s="57">
        <f t="shared" si="46"/>
        <v>0.94462034813925566</v>
      </c>
      <c r="L379" s="57">
        <f t="shared" si="47"/>
        <v>-1</v>
      </c>
      <c r="M379" s="57">
        <f t="shared" si="48"/>
        <v>-0.9169305222088836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268</v>
      </c>
      <c r="C380" s="51" t="s">
        <v>269</v>
      </c>
      <c r="D380" s="56">
        <v>0</v>
      </c>
      <c r="E380" s="56">
        <v>137385</v>
      </c>
      <c r="F380" s="56">
        <v>134385</v>
      </c>
      <c r="G380" s="56">
        <v>135685</v>
      </c>
      <c r="H380" s="56">
        <v>0</v>
      </c>
      <c r="I380" s="56">
        <f t="shared" si="44"/>
        <v>135685</v>
      </c>
      <c r="J380" s="56">
        <f t="shared" si="45"/>
        <v>1700</v>
      </c>
      <c r="K380" s="57">
        <f t="shared" si="46"/>
        <v>1.2373985515158132E-2</v>
      </c>
      <c r="L380" s="57">
        <f t="shared" si="47"/>
        <v>-2.1836445026749644E-2</v>
      </c>
      <c r="M380" s="57">
        <f t="shared" si="48"/>
        <v>0.48143902172726283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274</v>
      </c>
      <c r="C381" s="51" t="s">
        <v>275</v>
      </c>
      <c r="D381" s="56">
        <v>380000</v>
      </c>
      <c r="E381" s="56">
        <v>430000</v>
      </c>
      <c r="F381" s="56">
        <v>1804.66</v>
      </c>
      <c r="G381" s="56">
        <v>57540.65</v>
      </c>
      <c r="H381" s="56">
        <v>0</v>
      </c>
      <c r="I381" s="56">
        <f t="shared" si="44"/>
        <v>57540.65</v>
      </c>
      <c r="J381" s="56">
        <f t="shared" si="45"/>
        <v>372459.35</v>
      </c>
      <c r="K381" s="57">
        <f t="shared" si="46"/>
        <v>0.86618453488372082</v>
      </c>
      <c r="L381" s="57">
        <f t="shared" si="47"/>
        <v>-0.99580311627906981</v>
      </c>
      <c r="M381" s="57">
        <f t="shared" si="48"/>
        <v>-0.7992768023255814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278</v>
      </c>
      <c r="C382" s="51" t="s">
        <v>279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44"/>
        <v>0</v>
      </c>
      <c r="J382" s="56">
        <f t="shared" si="45"/>
        <v>0</v>
      </c>
      <c r="K382" s="57" t="str">
        <f t="shared" si="46"/>
        <v>NA</v>
      </c>
      <c r="L382" s="57" t="str">
        <f t="shared" si="47"/>
        <v>NA</v>
      </c>
      <c r="M382" s="57" t="str">
        <f t="shared" si="48"/>
        <v>NA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280</v>
      </c>
      <c r="C383" s="51" t="s">
        <v>281</v>
      </c>
      <c r="D383" s="56">
        <v>90000</v>
      </c>
      <c r="E383" s="56">
        <v>90000</v>
      </c>
      <c r="F383" s="56">
        <v>0</v>
      </c>
      <c r="G383" s="56">
        <v>0</v>
      </c>
      <c r="H383" s="56">
        <v>0</v>
      </c>
      <c r="I383" s="56">
        <f t="shared" si="44"/>
        <v>0</v>
      </c>
      <c r="J383" s="56">
        <f t="shared" si="45"/>
        <v>90000</v>
      </c>
      <c r="K383" s="57">
        <f t="shared" si="46"/>
        <v>1</v>
      </c>
      <c r="L383" s="57">
        <f t="shared" si="47"/>
        <v>-1</v>
      </c>
      <c r="M383" s="57">
        <f t="shared" si="48"/>
        <v>-1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282</v>
      </c>
      <c r="C384" s="51" t="s">
        <v>283</v>
      </c>
      <c r="D384" s="56">
        <v>4702300</v>
      </c>
      <c r="E384" s="56">
        <v>4722000</v>
      </c>
      <c r="F384" s="56">
        <v>141259.74</v>
      </c>
      <c r="G384" s="56">
        <v>1903914.92</v>
      </c>
      <c r="H384" s="56">
        <v>647748.55000000005</v>
      </c>
      <c r="I384" s="56">
        <f t="shared" si="44"/>
        <v>2551663.4699999997</v>
      </c>
      <c r="J384" s="56">
        <f t="shared" si="45"/>
        <v>2170336.5300000003</v>
      </c>
      <c r="K384" s="57">
        <f t="shared" si="46"/>
        <v>0.45962230622617539</v>
      </c>
      <c r="L384" s="57">
        <f t="shared" si="47"/>
        <v>-0.97008476493011431</v>
      </c>
      <c r="M384" s="57">
        <f t="shared" si="48"/>
        <v>-0.39519856416772559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286</v>
      </c>
      <c r="C385" s="51" t="s">
        <v>287</v>
      </c>
      <c r="D385" s="56">
        <v>47700</v>
      </c>
      <c r="E385" s="56">
        <v>47200</v>
      </c>
      <c r="F385" s="56">
        <v>4069.36</v>
      </c>
      <c r="G385" s="56">
        <v>7240.1399999999994</v>
      </c>
      <c r="H385" s="56">
        <v>3132.02</v>
      </c>
      <c r="I385" s="56">
        <f t="shared" si="44"/>
        <v>10372.16</v>
      </c>
      <c r="J385" s="56">
        <f t="shared" si="45"/>
        <v>36827.839999999997</v>
      </c>
      <c r="K385" s="57">
        <f t="shared" si="46"/>
        <v>0.78025084745762707</v>
      </c>
      <c r="L385" s="57">
        <f t="shared" si="47"/>
        <v>-0.91378474576271185</v>
      </c>
      <c r="M385" s="57">
        <f t="shared" si="48"/>
        <v>-0.76991080508474574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288</v>
      </c>
      <c r="C386" s="51" t="s">
        <v>289</v>
      </c>
      <c r="D386" s="56">
        <v>40770</v>
      </c>
      <c r="E386" s="56">
        <v>437770</v>
      </c>
      <c r="F386" s="56">
        <v>12480</v>
      </c>
      <c r="G386" s="56">
        <v>409480</v>
      </c>
      <c r="H386" s="56">
        <v>0</v>
      </c>
      <c r="I386" s="56">
        <f t="shared" si="44"/>
        <v>409480</v>
      </c>
      <c r="J386" s="56">
        <f t="shared" si="45"/>
        <v>28290</v>
      </c>
      <c r="K386" s="57">
        <f t="shared" si="46"/>
        <v>6.462297553509834E-2</v>
      </c>
      <c r="L386" s="57">
        <f t="shared" si="47"/>
        <v>-0.97149187929734793</v>
      </c>
      <c r="M386" s="57">
        <f t="shared" si="48"/>
        <v>0.4030655366973524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290</v>
      </c>
      <c r="C387" s="51" t="s">
        <v>291</v>
      </c>
      <c r="D387" s="56">
        <v>3929500</v>
      </c>
      <c r="E387" s="56">
        <v>5419349.7999999998</v>
      </c>
      <c r="F387" s="56">
        <v>199084.31</v>
      </c>
      <c r="G387" s="56">
        <v>3464339.61</v>
      </c>
      <c r="H387" s="56">
        <v>1480360.72</v>
      </c>
      <c r="I387" s="56">
        <f t="shared" si="44"/>
        <v>4944700.33</v>
      </c>
      <c r="J387" s="56">
        <f t="shared" si="45"/>
        <v>474649.46999999974</v>
      </c>
      <c r="K387" s="57">
        <f t="shared" si="46"/>
        <v>8.7584209825318851E-2</v>
      </c>
      <c r="L387" s="57">
        <f t="shared" si="47"/>
        <v>-0.96326417054680624</v>
      </c>
      <c r="M387" s="57">
        <f t="shared" si="48"/>
        <v>-4.111939498719943E-2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294</v>
      </c>
      <c r="C388" s="51" t="s">
        <v>295</v>
      </c>
      <c r="D388" s="56">
        <v>40500</v>
      </c>
      <c r="E388" s="56">
        <v>122300</v>
      </c>
      <c r="F388" s="56">
        <v>5676.3</v>
      </c>
      <c r="G388" s="56">
        <v>24426.59</v>
      </c>
      <c r="H388" s="56">
        <v>23011.74</v>
      </c>
      <c r="I388" s="56">
        <f t="shared" si="44"/>
        <v>47438.33</v>
      </c>
      <c r="J388" s="56">
        <f t="shared" si="45"/>
        <v>74861.67</v>
      </c>
      <c r="K388" s="57">
        <f t="shared" si="46"/>
        <v>0.61211504497138181</v>
      </c>
      <c r="L388" s="57">
        <f t="shared" si="47"/>
        <v>-0.95358708094848732</v>
      </c>
      <c r="M388" s="57">
        <f t="shared" si="48"/>
        <v>-0.7004097710547833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358</v>
      </c>
      <c r="C389" s="51" t="s">
        <v>359</v>
      </c>
      <c r="D389" s="56">
        <v>22500000</v>
      </c>
      <c r="E389" s="56">
        <v>22500000</v>
      </c>
      <c r="F389" s="56">
        <v>1527690.77</v>
      </c>
      <c r="G389" s="56">
        <v>12966627.83</v>
      </c>
      <c r="H389" s="56">
        <v>6226661.0199999996</v>
      </c>
      <c r="I389" s="56">
        <f t="shared" si="44"/>
        <v>19193288.850000001</v>
      </c>
      <c r="J389" s="56">
        <f t="shared" si="45"/>
        <v>3306711.1499999985</v>
      </c>
      <c r="K389" s="57">
        <f t="shared" si="46"/>
        <v>0.14696493999999993</v>
      </c>
      <c r="L389" s="57">
        <f t="shared" si="47"/>
        <v>-0.93210263244444447</v>
      </c>
      <c r="M389" s="57">
        <f t="shared" si="48"/>
        <v>-0.13555814466666666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473</v>
      </c>
      <c r="C390" s="51" t="s">
        <v>474</v>
      </c>
      <c r="D390" s="56">
        <v>2500000</v>
      </c>
      <c r="E390" s="56">
        <v>2500000</v>
      </c>
      <c r="F390" s="56">
        <v>289525.40000000002</v>
      </c>
      <c r="G390" s="56">
        <v>1174302.54</v>
      </c>
      <c r="H390" s="56">
        <v>1025697.46</v>
      </c>
      <c r="I390" s="56">
        <f t="shared" si="44"/>
        <v>2200000</v>
      </c>
      <c r="J390" s="56">
        <f t="shared" si="45"/>
        <v>300000</v>
      </c>
      <c r="K390" s="57">
        <f t="shared" si="46"/>
        <v>0.12</v>
      </c>
      <c r="L390" s="57">
        <f t="shared" si="47"/>
        <v>-0.88418984</v>
      </c>
      <c r="M390" s="57">
        <f t="shared" si="48"/>
        <v>-0.29541847599999999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475</v>
      </c>
      <c r="C391" s="51" t="s">
        <v>476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f t="shared" si="44"/>
        <v>0</v>
      </c>
      <c r="J391" s="56">
        <f t="shared" si="45"/>
        <v>0</v>
      </c>
      <c r="K391" s="57" t="str">
        <f t="shared" si="46"/>
        <v>NA</v>
      </c>
      <c r="L391" s="57" t="str">
        <f t="shared" si="47"/>
        <v>NA</v>
      </c>
      <c r="M391" s="57" t="str">
        <f t="shared" si="48"/>
        <v>NA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302</v>
      </c>
      <c r="C392" s="51" t="s">
        <v>303</v>
      </c>
      <c r="D392" s="56">
        <v>9000</v>
      </c>
      <c r="E392" s="56">
        <v>9000</v>
      </c>
      <c r="F392" s="56">
        <v>0</v>
      </c>
      <c r="G392" s="56">
        <v>0</v>
      </c>
      <c r="H392" s="56">
        <v>0</v>
      </c>
      <c r="I392" s="56">
        <f t="shared" si="44"/>
        <v>0</v>
      </c>
      <c r="J392" s="56">
        <f t="shared" si="45"/>
        <v>9000</v>
      </c>
      <c r="K392" s="57">
        <f t="shared" si="46"/>
        <v>1</v>
      </c>
      <c r="L392" s="57">
        <f t="shared" si="47"/>
        <v>-1</v>
      </c>
      <c r="M392" s="57">
        <f t="shared" si="48"/>
        <v>-1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477</v>
      </c>
      <c r="C393" s="51" t="s">
        <v>478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f t="shared" si="44"/>
        <v>0</v>
      </c>
      <c r="J393" s="56">
        <f t="shared" si="45"/>
        <v>0</v>
      </c>
      <c r="K393" s="57" t="str">
        <f t="shared" si="46"/>
        <v>NA</v>
      </c>
      <c r="L393" s="57" t="str">
        <f t="shared" si="47"/>
        <v>NA</v>
      </c>
      <c r="M393" s="57" t="str">
        <f t="shared" si="48"/>
        <v>NA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304</v>
      </c>
      <c r="C394" s="51" t="s">
        <v>305</v>
      </c>
      <c r="D394" s="56">
        <v>2225000</v>
      </c>
      <c r="E394" s="56">
        <v>2975000</v>
      </c>
      <c r="F394" s="56">
        <v>8760.52</v>
      </c>
      <c r="G394" s="56">
        <v>327929.38</v>
      </c>
      <c r="H394" s="56">
        <v>222037.47</v>
      </c>
      <c r="I394" s="56">
        <f t="shared" si="44"/>
        <v>549966.85</v>
      </c>
      <c r="J394" s="56">
        <f t="shared" si="45"/>
        <v>2425033.15</v>
      </c>
      <c r="K394" s="57">
        <f t="shared" si="46"/>
        <v>0.81513719327731093</v>
      </c>
      <c r="L394" s="57">
        <f t="shared" si="47"/>
        <v>-0.99705528739495797</v>
      </c>
      <c r="M394" s="57">
        <f t="shared" si="48"/>
        <v>-0.83465745546218484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306</v>
      </c>
      <c r="C395" s="51" t="s">
        <v>307</v>
      </c>
      <c r="D395" s="56">
        <v>0</v>
      </c>
      <c r="E395" s="56">
        <v>1229744</v>
      </c>
      <c r="F395" s="56">
        <v>0</v>
      </c>
      <c r="G395" s="56">
        <v>497148.38</v>
      </c>
      <c r="H395" s="56">
        <v>225136.49</v>
      </c>
      <c r="I395" s="56">
        <f t="shared" si="44"/>
        <v>722284.87</v>
      </c>
      <c r="J395" s="56">
        <f t="shared" si="45"/>
        <v>507459.13</v>
      </c>
      <c r="K395" s="57">
        <f t="shared" si="46"/>
        <v>0.41265428414369171</v>
      </c>
      <c r="L395" s="57">
        <f t="shared" si="47"/>
        <v>-1</v>
      </c>
      <c r="M395" s="57">
        <f t="shared" si="48"/>
        <v>-0.39359527674052486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308</v>
      </c>
      <c r="C396" s="51" t="s">
        <v>309</v>
      </c>
      <c r="D396" s="56">
        <v>6628000</v>
      </c>
      <c r="E396" s="56">
        <v>7183150.2000000002</v>
      </c>
      <c r="F396" s="56">
        <v>12758.82</v>
      </c>
      <c r="G396" s="56">
        <v>1430036.01</v>
      </c>
      <c r="H396" s="56">
        <v>341037.76</v>
      </c>
      <c r="I396" s="56">
        <f t="shared" si="44"/>
        <v>1771073.77</v>
      </c>
      <c r="J396" s="56">
        <f t="shared" si="45"/>
        <v>5412076.4299999997</v>
      </c>
      <c r="K396" s="57">
        <f t="shared" si="46"/>
        <v>0.75344052112400484</v>
      </c>
      <c r="L396" s="57">
        <f t="shared" si="47"/>
        <v>-0.99822378487923025</v>
      </c>
      <c r="M396" s="57">
        <f t="shared" si="48"/>
        <v>-0.70137697872445992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479</v>
      </c>
      <c r="C397" s="51" t="s">
        <v>480</v>
      </c>
      <c r="D397" s="56">
        <v>450000</v>
      </c>
      <c r="E397" s="56">
        <v>450000</v>
      </c>
      <c r="F397" s="56">
        <v>0</v>
      </c>
      <c r="G397" s="56">
        <v>0</v>
      </c>
      <c r="H397" s="56">
        <v>0</v>
      </c>
      <c r="I397" s="56">
        <f t="shared" si="44"/>
        <v>0</v>
      </c>
      <c r="J397" s="56">
        <f t="shared" si="45"/>
        <v>450000</v>
      </c>
      <c r="K397" s="57">
        <f t="shared" si="46"/>
        <v>1</v>
      </c>
      <c r="L397" s="57">
        <f t="shared" si="47"/>
        <v>-1</v>
      </c>
      <c r="M397" s="57">
        <f t="shared" si="48"/>
        <v>-1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481</v>
      </c>
      <c r="C398" s="51" t="s">
        <v>482</v>
      </c>
      <c r="D398" s="56">
        <v>450000</v>
      </c>
      <c r="E398" s="56">
        <v>450000</v>
      </c>
      <c r="F398" s="56">
        <v>0</v>
      </c>
      <c r="G398" s="56">
        <v>33941.449999999997</v>
      </c>
      <c r="H398" s="56">
        <v>0</v>
      </c>
      <c r="I398" s="56">
        <f t="shared" si="44"/>
        <v>33941.449999999997</v>
      </c>
      <c r="J398" s="56">
        <f t="shared" si="45"/>
        <v>416058.55</v>
      </c>
      <c r="K398" s="57">
        <f t="shared" si="46"/>
        <v>0.92457455555555557</v>
      </c>
      <c r="L398" s="57">
        <f t="shared" si="47"/>
        <v>-1</v>
      </c>
      <c r="M398" s="57">
        <f t="shared" si="48"/>
        <v>-0.88686183333333335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310</v>
      </c>
      <c r="C399" s="51" t="s">
        <v>311</v>
      </c>
      <c r="D399" s="56">
        <v>2880000</v>
      </c>
      <c r="E399" s="56">
        <v>1477513</v>
      </c>
      <c r="F399" s="56">
        <v>0</v>
      </c>
      <c r="G399" s="56">
        <v>48239.96</v>
      </c>
      <c r="H399" s="56">
        <v>864561</v>
      </c>
      <c r="I399" s="56">
        <f t="shared" si="44"/>
        <v>912800.96</v>
      </c>
      <c r="J399" s="56">
        <f t="shared" si="45"/>
        <v>564712.04</v>
      </c>
      <c r="K399" s="57">
        <f t="shared" si="46"/>
        <v>0.38220444760892125</v>
      </c>
      <c r="L399" s="57">
        <f t="shared" si="47"/>
        <v>-1</v>
      </c>
      <c r="M399" s="57">
        <f t="shared" si="48"/>
        <v>-0.95102585222600411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312</v>
      </c>
      <c r="C400" s="51" t="s">
        <v>313</v>
      </c>
      <c r="D400" s="56">
        <v>148500</v>
      </c>
      <c r="E400" s="56">
        <v>147500</v>
      </c>
      <c r="F400" s="56">
        <v>953.04</v>
      </c>
      <c r="G400" s="56">
        <v>25806.91</v>
      </c>
      <c r="H400" s="56">
        <v>42070.58</v>
      </c>
      <c r="I400" s="56">
        <f t="shared" si="44"/>
        <v>67877.490000000005</v>
      </c>
      <c r="J400" s="56">
        <f t="shared" si="45"/>
        <v>79622.509999999995</v>
      </c>
      <c r="K400" s="57">
        <f t="shared" si="46"/>
        <v>0.539813627118644</v>
      </c>
      <c r="L400" s="57">
        <f t="shared" si="47"/>
        <v>-0.99353871186440668</v>
      </c>
      <c r="M400" s="57">
        <f t="shared" si="48"/>
        <v>-0.73755684745762706</v>
      </c>
      <c r="R400" s="53"/>
      <c r="S400" s="53"/>
      <c r="T400" s="53"/>
      <c r="U400" s="53"/>
      <c r="V400" s="53"/>
    </row>
    <row r="401" spans="1:22" s="51" customFormat="1" x14ac:dyDescent="0.2">
      <c r="B401" s="66" t="s">
        <v>314</v>
      </c>
      <c r="C401" s="51" t="s">
        <v>315</v>
      </c>
      <c r="D401" s="56">
        <v>900000</v>
      </c>
      <c r="E401" s="56">
        <v>900000</v>
      </c>
      <c r="F401" s="56">
        <v>0</v>
      </c>
      <c r="G401" s="56">
        <v>0</v>
      </c>
      <c r="H401" s="56">
        <v>0</v>
      </c>
      <c r="I401" s="56">
        <f t="shared" si="44"/>
        <v>0</v>
      </c>
      <c r="J401" s="56">
        <f t="shared" si="45"/>
        <v>900000</v>
      </c>
      <c r="K401" s="57">
        <f t="shared" si="46"/>
        <v>1</v>
      </c>
      <c r="L401" s="57">
        <f t="shared" si="47"/>
        <v>-1</v>
      </c>
      <c r="M401" s="57">
        <f t="shared" si="48"/>
        <v>-1</v>
      </c>
      <c r="R401" s="53"/>
      <c r="S401" s="53"/>
      <c r="T401" s="53"/>
      <c r="U401" s="53"/>
      <c r="V401" s="53"/>
    </row>
    <row r="402" spans="1:22" s="51" customFormat="1" x14ac:dyDescent="0.2">
      <c r="A402" s="63" t="s">
        <v>483</v>
      </c>
      <c r="B402" s="71"/>
      <c r="C402" s="63"/>
      <c r="D402" s="64">
        <v>221490060.35000002</v>
      </c>
      <c r="E402" s="64">
        <v>218766865.60000002</v>
      </c>
      <c r="F402" s="64">
        <v>12937486.620000003</v>
      </c>
      <c r="G402" s="64">
        <v>104670966.78</v>
      </c>
      <c r="H402" s="64">
        <v>21601093.880000003</v>
      </c>
      <c r="I402" s="64">
        <f t="shared" si="44"/>
        <v>126272060.66</v>
      </c>
      <c r="J402" s="64">
        <f t="shared" si="45"/>
        <v>92494804.940000027</v>
      </c>
      <c r="K402" s="65">
        <f t="shared" si="46"/>
        <v>0.42280079611836802</v>
      </c>
      <c r="L402" s="65">
        <f t="shared" si="47"/>
        <v>-0.94086176357412687</v>
      </c>
      <c r="M402" s="65">
        <f t="shared" si="48"/>
        <v>-0.28231156149087333</v>
      </c>
      <c r="R402" s="53"/>
      <c r="S402" s="53"/>
      <c r="T402" s="53"/>
      <c r="U402" s="53"/>
      <c r="V402" s="53"/>
    </row>
    <row r="403" spans="1:22" s="51" customFormat="1" x14ac:dyDescent="0.2">
      <c r="A403" s="51" t="s">
        <v>484</v>
      </c>
      <c r="B403" s="66" t="s">
        <v>195</v>
      </c>
      <c r="C403" s="51" t="s">
        <v>196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f t="shared" si="44"/>
        <v>0</v>
      </c>
      <c r="J403" s="56">
        <f t="shared" si="45"/>
        <v>0</v>
      </c>
      <c r="K403" s="57" t="str">
        <f t="shared" si="46"/>
        <v>NA</v>
      </c>
      <c r="L403" s="57" t="str">
        <f t="shared" si="47"/>
        <v>NA</v>
      </c>
      <c r="M403" s="57" t="str">
        <f t="shared" si="48"/>
        <v>NA</v>
      </c>
      <c r="R403" s="53"/>
      <c r="S403" s="53"/>
      <c r="T403" s="53"/>
      <c r="U403" s="53"/>
      <c r="V403" s="53"/>
    </row>
    <row r="404" spans="1:22" s="51" customFormat="1" x14ac:dyDescent="0.2">
      <c r="B404" s="66" t="s">
        <v>202</v>
      </c>
      <c r="C404" s="51" t="s">
        <v>203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f t="shared" si="44"/>
        <v>0</v>
      </c>
      <c r="J404" s="56">
        <f t="shared" si="45"/>
        <v>0</v>
      </c>
      <c r="K404" s="57" t="str">
        <f t="shared" si="46"/>
        <v>NA</v>
      </c>
      <c r="L404" s="57" t="str">
        <f t="shared" si="47"/>
        <v>NA</v>
      </c>
      <c r="M404" s="57" t="str">
        <f t="shared" si="48"/>
        <v>NA</v>
      </c>
      <c r="R404" s="53"/>
      <c r="S404" s="53"/>
      <c r="T404" s="53"/>
      <c r="U404" s="53"/>
      <c r="V404" s="53"/>
    </row>
    <row r="405" spans="1:22" s="51" customFormat="1" x14ac:dyDescent="0.2">
      <c r="B405" s="66" t="s">
        <v>212</v>
      </c>
      <c r="C405" s="51" t="s">
        <v>213</v>
      </c>
      <c r="D405" s="56">
        <v>100464.32000000001</v>
      </c>
      <c r="E405" s="56">
        <v>100464.32000000001</v>
      </c>
      <c r="F405" s="56">
        <v>0</v>
      </c>
      <c r="G405" s="56">
        <v>0</v>
      </c>
      <c r="H405" s="56">
        <v>0</v>
      </c>
      <c r="I405" s="56">
        <f t="shared" si="44"/>
        <v>0</v>
      </c>
      <c r="J405" s="56">
        <f t="shared" si="45"/>
        <v>100464.32000000001</v>
      </c>
      <c r="K405" s="57">
        <f t="shared" si="46"/>
        <v>1</v>
      </c>
      <c r="L405" s="57">
        <f t="shared" si="47"/>
        <v>-1</v>
      </c>
      <c r="M405" s="57">
        <f t="shared" si="48"/>
        <v>-1</v>
      </c>
      <c r="R405" s="53"/>
      <c r="S405" s="53"/>
      <c r="T405" s="53"/>
      <c r="U405" s="53"/>
      <c r="V405" s="53"/>
    </row>
    <row r="406" spans="1:22" s="51" customFormat="1" x14ac:dyDescent="0.2">
      <c r="B406" s="66" t="s">
        <v>350</v>
      </c>
      <c r="C406" s="51" t="s">
        <v>351</v>
      </c>
      <c r="D406" s="56">
        <v>22863212.399999999</v>
      </c>
      <c r="E406" s="56">
        <v>22935929.899999999</v>
      </c>
      <c r="F406" s="56">
        <v>1593785.29</v>
      </c>
      <c r="G406" s="56">
        <v>12673342.189999999</v>
      </c>
      <c r="H406" s="56">
        <v>37712.9</v>
      </c>
      <c r="I406" s="56">
        <f t="shared" si="44"/>
        <v>12711055.09</v>
      </c>
      <c r="J406" s="56">
        <f t="shared" si="45"/>
        <v>10224874.809999999</v>
      </c>
      <c r="K406" s="57">
        <f t="shared" si="46"/>
        <v>0.44580162455065747</v>
      </c>
      <c r="L406" s="57">
        <f t="shared" si="47"/>
        <v>-0.93051141606427745</v>
      </c>
      <c r="M406" s="57">
        <f t="shared" si="48"/>
        <v>-0.17116884434670332</v>
      </c>
      <c r="R406" s="53"/>
      <c r="S406" s="53"/>
      <c r="T406" s="53"/>
      <c r="U406" s="53"/>
      <c r="V406" s="53"/>
    </row>
    <row r="407" spans="1:22" s="51" customFormat="1" x14ac:dyDescent="0.2">
      <c r="B407" s="66" t="s">
        <v>415</v>
      </c>
      <c r="C407" s="51" t="s">
        <v>416</v>
      </c>
      <c r="D407" s="56">
        <v>6352581.2000000002</v>
      </c>
      <c r="E407" s="56">
        <v>6352581.2000000002</v>
      </c>
      <c r="F407" s="56">
        <v>1765233.96</v>
      </c>
      <c r="G407" s="56">
        <v>12661290.810000001</v>
      </c>
      <c r="H407" s="56">
        <v>0</v>
      </c>
      <c r="I407" s="56">
        <f t="shared" si="44"/>
        <v>12661290.810000001</v>
      </c>
      <c r="J407" s="56">
        <f t="shared" si="45"/>
        <v>-6308709.6100000003</v>
      </c>
      <c r="K407" s="57">
        <f t="shared" si="46"/>
        <v>-0.99309389543891236</v>
      </c>
      <c r="L407" s="57">
        <f t="shared" si="47"/>
        <v>-0.7221233535747642</v>
      </c>
      <c r="M407" s="57">
        <f t="shared" si="48"/>
        <v>1.9896408431583681</v>
      </c>
      <c r="R407" s="53"/>
      <c r="S407" s="53"/>
      <c r="T407" s="53"/>
      <c r="U407" s="53"/>
      <c r="V407" s="53"/>
    </row>
    <row r="408" spans="1:22" s="51" customFormat="1" x14ac:dyDescent="0.2">
      <c r="B408" s="66" t="s">
        <v>224</v>
      </c>
      <c r="C408" s="51" t="s">
        <v>225</v>
      </c>
      <c r="D408" s="56">
        <v>1724067.78</v>
      </c>
      <c r="E408" s="56">
        <v>1897773.3</v>
      </c>
      <c r="F408" s="56">
        <v>120349.05</v>
      </c>
      <c r="G408" s="56">
        <v>1602603.4400000002</v>
      </c>
      <c r="H408" s="56">
        <v>0</v>
      </c>
      <c r="I408" s="56">
        <f t="shared" si="44"/>
        <v>1602603.4400000002</v>
      </c>
      <c r="J408" s="56">
        <f t="shared" si="45"/>
        <v>295169.85999999987</v>
      </c>
      <c r="K408" s="57">
        <f t="shared" si="46"/>
        <v>0.15553483653711425</v>
      </c>
      <c r="L408" s="57">
        <f t="shared" si="47"/>
        <v>-0.93658407460996529</v>
      </c>
      <c r="M408" s="57">
        <f t="shared" si="48"/>
        <v>0.26669774519432871</v>
      </c>
      <c r="R408" s="53"/>
      <c r="S408" s="53"/>
      <c r="T408" s="53"/>
      <c r="U408" s="53"/>
      <c r="V408" s="53"/>
    </row>
    <row r="409" spans="1:22" s="51" customFormat="1" x14ac:dyDescent="0.2">
      <c r="B409" s="66" t="s">
        <v>330</v>
      </c>
      <c r="C409" s="51" t="s">
        <v>331</v>
      </c>
      <c r="D409" s="56">
        <v>186456.07</v>
      </c>
      <c r="E409" s="56">
        <v>186456.07</v>
      </c>
      <c r="F409" s="56">
        <v>17003.740000000002</v>
      </c>
      <c r="G409" s="56">
        <v>124813.81</v>
      </c>
      <c r="H409" s="56">
        <v>0</v>
      </c>
      <c r="I409" s="56">
        <f t="shared" si="44"/>
        <v>124813.81</v>
      </c>
      <c r="J409" s="56">
        <f t="shared" si="45"/>
        <v>61642.260000000009</v>
      </c>
      <c r="K409" s="57">
        <f t="shared" si="46"/>
        <v>0.33059937389005362</v>
      </c>
      <c r="L409" s="57">
        <f t="shared" si="47"/>
        <v>-0.90880565057495855</v>
      </c>
      <c r="M409" s="57">
        <f t="shared" si="48"/>
        <v>4.1009391649195559E-3</v>
      </c>
      <c r="R409" s="53"/>
      <c r="S409" s="53"/>
      <c r="T409" s="53"/>
      <c r="U409" s="53"/>
      <c r="V409" s="53"/>
    </row>
    <row r="410" spans="1:22" s="51" customFormat="1" x14ac:dyDescent="0.2">
      <c r="B410" s="66" t="s">
        <v>226</v>
      </c>
      <c r="C410" s="51" t="s">
        <v>227</v>
      </c>
      <c r="D410" s="56">
        <v>1015507.37</v>
      </c>
      <c r="E410" s="56">
        <v>1015507.37</v>
      </c>
      <c r="F410" s="56">
        <v>5965</v>
      </c>
      <c r="G410" s="56">
        <v>28775</v>
      </c>
      <c r="H410" s="56">
        <v>0</v>
      </c>
      <c r="I410" s="56">
        <f t="shared" si="44"/>
        <v>28775</v>
      </c>
      <c r="J410" s="56">
        <f t="shared" si="45"/>
        <v>986732.37</v>
      </c>
      <c r="K410" s="57">
        <f t="shared" si="46"/>
        <v>0.97166441047099439</v>
      </c>
      <c r="L410" s="57">
        <f t="shared" si="47"/>
        <v>-0.9941260889125797</v>
      </c>
      <c r="M410" s="57">
        <f t="shared" si="48"/>
        <v>-0.95749661570649158</v>
      </c>
      <c r="R410" s="53"/>
      <c r="S410" s="53"/>
      <c r="T410" s="53"/>
      <c r="U410" s="53"/>
      <c r="V410" s="53"/>
    </row>
    <row r="411" spans="1:22" s="51" customFormat="1" x14ac:dyDescent="0.2">
      <c r="B411" s="66" t="s">
        <v>228</v>
      </c>
      <c r="C411" s="51" t="s">
        <v>229</v>
      </c>
      <c r="D411" s="56">
        <v>0</v>
      </c>
      <c r="E411" s="56">
        <v>2820</v>
      </c>
      <c r="F411" s="56">
        <v>0</v>
      </c>
      <c r="G411" s="56">
        <v>0</v>
      </c>
      <c r="H411" s="56">
        <v>0</v>
      </c>
      <c r="I411" s="56">
        <f t="shared" si="44"/>
        <v>0</v>
      </c>
      <c r="J411" s="56">
        <f t="shared" si="45"/>
        <v>2820</v>
      </c>
      <c r="K411" s="57">
        <f t="shared" si="46"/>
        <v>1</v>
      </c>
      <c r="L411" s="57">
        <f t="shared" si="47"/>
        <v>-1</v>
      </c>
      <c r="M411" s="57">
        <f t="shared" si="48"/>
        <v>-1</v>
      </c>
      <c r="R411" s="53"/>
      <c r="S411" s="53"/>
      <c r="T411" s="53"/>
      <c r="U411" s="53"/>
      <c r="V411" s="53"/>
    </row>
    <row r="412" spans="1:22" s="51" customFormat="1" x14ac:dyDescent="0.2">
      <c r="B412" s="66" t="s">
        <v>232</v>
      </c>
      <c r="C412" s="51" t="s">
        <v>233</v>
      </c>
      <c r="D412" s="56">
        <v>13986000</v>
      </c>
      <c r="E412" s="56">
        <v>13986000</v>
      </c>
      <c r="F412" s="56">
        <v>627042.92999999993</v>
      </c>
      <c r="G412" s="56">
        <v>3521842.9200000004</v>
      </c>
      <c r="H412" s="56">
        <v>0</v>
      </c>
      <c r="I412" s="56">
        <f t="shared" si="44"/>
        <v>3521842.9200000004</v>
      </c>
      <c r="J412" s="56">
        <f t="shared" si="45"/>
        <v>10464157.08</v>
      </c>
      <c r="K412" s="57">
        <f t="shared" si="46"/>
        <v>0.74818797940797943</v>
      </c>
      <c r="L412" s="57">
        <f t="shared" si="47"/>
        <v>-0.95516638567138568</v>
      </c>
      <c r="M412" s="57">
        <f t="shared" si="48"/>
        <v>-0.62228196911196909</v>
      </c>
      <c r="R412" s="53"/>
      <c r="S412" s="53"/>
      <c r="T412" s="53"/>
      <c r="U412" s="53"/>
      <c r="V412" s="53"/>
    </row>
    <row r="413" spans="1:22" s="51" customFormat="1" x14ac:dyDescent="0.2">
      <c r="B413" s="66" t="s">
        <v>234</v>
      </c>
      <c r="C413" s="51" t="s">
        <v>235</v>
      </c>
      <c r="D413" s="56">
        <v>0</v>
      </c>
      <c r="E413" s="56">
        <v>0</v>
      </c>
      <c r="F413" s="56">
        <v>7972.72</v>
      </c>
      <c r="G413" s="56">
        <v>45195.55</v>
      </c>
      <c r="H413" s="56">
        <v>0</v>
      </c>
      <c r="I413" s="56">
        <f t="shared" si="44"/>
        <v>45195.55</v>
      </c>
      <c r="J413" s="56">
        <f t="shared" si="45"/>
        <v>-45195.55</v>
      </c>
      <c r="K413" s="57" t="str">
        <f t="shared" si="46"/>
        <v>NA</v>
      </c>
      <c r="L413" s="57" t="str">
        <f t="shared" si="47"/>
        <v>NA</v>
      </c>
      <c r="M413" s="57" t="str">
        <f t="shared" si="48"/>
        <v>NA</v>
      </c>
      <c r="R413" s="53"/>
      <c r="S413" s="53"/>
      <c r="T413" s="53"/>
      <c r="U413" s="53"/>
      <c r="V413" s="53"/>
    </row>
    <row r="414" spans="1:22" s="51" customFormat="1" x14ac:dyDescent="0.2">
      <c r="B414" s="66" t="s">
        <v>236</v>
      </c>
      <c r="C414" s="51" t="s">
        <v>237</v>
      </c>
      <c r="D414" s="56">
        <v>6295608.3799999999</v>
      </c>
      <c r="E414" s="56">
        <v>6295608.3799999999</v>
      </c>
      <c r="F414" s="56">
        <v>125848.31000000001</v>
      </c>
      <c r="G414" s="56">
        <v>1071250.6599999999</v>
      </c>
      <c r="H414" s="56">
        <v>0</v>
      </c>
      <c r="I414" s="56">
        <f t="shared" si="44"/>
        <v>1071250.6599999999</v>
      </c>
      <c r="J414" s="56">
        <f t="shared" si="45"/>
        <v>5224357.72</v>
      </c>
      <c r="K414" s="57">
        <f t="shared" si="46"/>
        <v>0.82984159824757076</v>
      </c>
      <c r="L414" s="57">
        <f t="shared" si="47"/>
        <v>-0.98001014319763013</v>
      </c>
      <c r="M414" s="57">
        <f t="shared" si="48"/>
        <v>-0.74476239737135608</v>
      </c>
      <c r="R414" s="53"/>
      <c r="S414" s="53"/>
      <c r="T414" s="53"/>
      <c r="U414" s="53"/>
      <c r="V414" s="53"/>
    </row>
    <row r="415" spans="1:22" s="51" customFormat="1" x14ac:dyDescent="0.2">
      <c r="B415" s="66" t="s">
        <v>238</v>
      </c>
      <c r="C415" s="51" t="s">
        <v>239</v>
      </c>
      <c r="D415" s="56">
        <v>210000</v>
      </c>
      <c r="E415" s="56">
        <v>210000</v>
      </c>
      <c r="F415" s="56">
        <v>0</v>
      </c>
      <c r="G415" s="56">
        <v>0</v>
      </c>
      <c r="H415" s="56">
        <v>0</v>
      </c>
      <c r="I415" s="56">
        <f t="shared" si="44"/>
        <v>0</v>
      </c>
      <c r="J415" s="56">
        <f t="shared" si="45"/>
        <v>210000</v>
      </c>
      <c r="K415" s="57">
        <f t="shared" si="46"/>
        <v>1</v>
      </c>
      <c r="L415" s="57">
        <f t="shared" si="47"/>
        <v>-1</v>
      </c>
      <c r="M415" s="57">
        <f t="shared" si="48"/>
        <v>-1</v>
      </c>
      <c r="R415" s="53"/>
      <c r="S415" s="53"/>
      <c r="T415" s="53"/>
      <c r="U415" s="53"/>
      <c r="V415" s="53"/>
    </row>
    <row r="416" spans="1:22" s="51" customFormat="1" x14ac:dyDescent="0.2">
      <c r="B416" s="66" t="s">
        <v>372</v>
      </c>
      <c r="C416" s="51" t="s">
        <v>373</v>
      </c>
      <c r="D416" s="56">
        <v>700000</v>
      </c>
      <c r="E416" s="56">
        <v>700000</v>
      </c>
      <c r="F416" s="56">
        <v>0</v>
      </c>
      <c r="G416" s="56">
        <v>0</v>
      </c>
      <c r="H416" s="56">
        <v>0</v>
      </c>
      <c r="I416" s="56">
        <f t="shared" si="44"/>
        <v>0</v>
      </c>
      <c r="J416" s="56">
        <f t="shared" si="45"/>
        <v>700000</v>
      </c>
      <c r="K416" s="57">
        <f t="shared" si="46"/>
        <v>1</v>
      </c>
      <c r="L416" s="57">
        <f t="shared" si="47"/>
        <v>-1</v>
      </c>
      <c r="M416" s="57">
        <f t="shared" si="48"/>
        <v>-1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248</v>
      </c>
      <c r="C417" s="51" t="s">
        <v>249</v>
      </c>
      <c r="D417" s="56">
        <v>0</v>
      </c>
      <c r="E417" s="56">
        <v>0</v>
      </c>
      <c r="F417" s="56">
        <v>1416.6200000000001</v>
      </c>
      <c r="G417" s="56">
        <v>6355.3600000000006</v>
      </c>
      <c r="H417" s="56">
        <v>0</v>
      </c>
      <c r="I417" s="56">
        <f t="shared" si="44"/>
        <v>6355.3600000000006</v>
      </c>
      <c r="J417" s="56">
        <f t="shared" si="45"/>
        <v>-6355.3600000000006</v>
      </c>
      <c r="K417" s="57" t="str">
        <f t="shared" si="46"/>
        <v>NA</v>
      </c>
      <c r="L417" s="57" t="str">
        <f t="shared" si="47"/>
        <v>NA</v>
      </c>
      <c r="M417" s="57" t="str">
        <f t="shared" si="48"/>
        <v>NA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250</v>
      </c>
      <c r="C418" s="51" t="s">
        <v>251</v>
      </c>
      <c r="D418" s="56">
        <v>890627.10999999987</v>
      </c>
      <c r="E418" s="56">
        <v>890627.10999999987</v>
      </c>
      <c r="F418" s="56">
        <v>239987.02</v>
      </c>
      <c r="G418" s="56">
        <v>1705248.16</v>
      </c>
      <c r="H418" s="56">
        <v>0</v>
      </c>
      <c r="I418" s="56">
        <f t="shared" si="44"/>
        <v>1705248.16</v>
      </c>
      <c r="J418" s="56">
        <f t="shared" si="45"/>
        <v>-814621.05</v>
      </c>
      <c r="K418" s="57">
        <f t="shared" si="46"/>
        <v>-0.91466006463692773</v>
      </c>
      <c r="L418" s="57">
        <f t="shared" si="47"/>
        <v>-0.73054152820477247</v>
      </c>
      <c r="M418" s="57">
        <f t="shared" si="48"/>
        <v>1.8719900969553915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252</v>
      </c>
      <c r="C419" s="51" t="s">
        <v>253</v>
      </c>
      <c r="D419" s="56">
        <v>1811630</v>
      </c>
      <c r="E419" s="56">
        <v>1564320</v>
      </c>
      <c r="F419" s="56">
        <v>1806</v>
      </c>
      <c r="G419" s="56">
        <v>157826</v>
      </c>
      <c r="H419" s="56">
        <v>37928</v>
      </c>
      <c r="I419" s="56">
        <f t="shared" si="44"/>
        <v>195754</v>
      </c>
      <c r="J419" s="56">
        <f t="shared" si="45"/>
        <v>1368566</v>
      </c>
      <c r="K419" s="57">
        <f t="shared" si="46"/>
        <v>0.87486319934540246</v>
      </c>
      <c r="L419" s="57">
        <f t="shared" si="47"/>
        <v>-0.99884550475606015</v>
      </c>
      <c r="M419" s="57">
        <f t="shared" si="48"/>
        <v>-0.84866331696839525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254</v>
      </c>
      <c r="C420" s="51" t="s">
        <v>255</v>
      </c>
      <c r="D420" s="56">
        <v>36000</v>
      </c>
      <c r="E420" s="56">
        <v>31400</v>
      </c>
      <c r="F420" s="56">
        <v>0</v>
      </c>
      <c r="G420" s="56">
        <v>0</v>
      </c>
      <c r="H420" s="56">
        <v>0</v>
      </c>
      <c r="I420" s="56">
        <f t="shared" si="44"/>
        <v>0</v>
      </c>
      <c r="J420" s="56">
        <f t="shared" si="45"/>
        <v>31400</v>
      </c>
      <c r="K420" s="57">
        <f t="shared" si="46"/>
        <v>1</v>
      </c>
      <c r="L420" s="57">
        <f t="shared" si="47"/>
        <v>-1</v>
      </c>
      <c r="M420" s="57">
        <f t="shared" si="48"/>
        <v>-1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375</v>
      </c>
      <c r="C421" s="51" t="s">
        <v>376</v>
      </c>
      <c r="D421" s="56">
        <v>25000</v>
      </c>
      <c r="E421" s="56">
        <v>25000</v>
      </c>
      <c r="F421" s="56">
        <v>0</v>
      </c>
      <c r="G421" s="56">
        <v>0</v>
      </c>
      <c r="H421" s="56">
        <v>0</v>
      </c>
      <c r="I421" s="56">
        <f t="shared" si="44"/>
        <v>0</v>
      </c>
      <c r="J421" s="56">
        <f t="shared" si="45"/>
        <v>25000</v>
      </c>
      <c r="K421" s="57">
        <f t="shared" si="46"/>
        <v>1</v>
      </c>
      <c r="L421" s="57">
        <f t="shared" si="47"/>
        <v>-1</v>
      </c>
      <c r="M421" s="57">
        <f t="shared" si="48"/>
        <v>-1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260</v>
      </c>
      <c r="C422" s="51" t="s">
        <v>261</v>
      </c>
      <c r="D422" s="56">
        <v>1948950</v>
      </c>
      <c r="E422" s="56">
        <v>248732</v>
      </c>
      <c r="F422" s="56">
        <v>-6322.95</v>
      </c>
      <c r="G422" s="56">
        <v>-38262.409999999996</v>
      </c>
      <c r="H422" s="56">
        <v>6415.97</v>
      </c>
      <c r="I422" s="56">
        <f t="shared" si="44"/>
        <v>-31846.439999999995</v>
      </c>
      <c r="J422" s="56">
        <f t="shared" si="45"/>
        <v>280578.44</v>
      </c>
      <c r="K422" s="57">
        <f t="shared" si="46"/>
        <v>1.128035154302623</v>
      </c>
      <c r="L422" s="57">
        <f t="shared" si="47"/>
        <v>-1.0254207339626586</v>
      </c>
      <c r="M422" s="57">
        <f t="shared" si="48"/>
        <v>-1.2307447976134958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342</v>
      </c>
      <c r="C423" s="51" t="s">
        <v>343</v>
      </c>
      <c r="D423" s="56">
        <v>832500</v>
      </c>
      <c r="E423" s="56">
        <v>1212047</v>
      </c>
      <c r="F423" s="56">
        <v>44519.360000000001</v>
      </c>
      <c r="G423" s="56">
        <v>493815.25000000006</v>
      </c>
      <c r="H423" s="56">
        <v>322683.56000000006</v>
      </c>
      <c r="I423" s="56">
        <f t="shared" si="44"/>
        <v>816498.81</v>
      </c>
      <c r="J423" s="56">
        <f t="shared" si="45"/>
        <v>395548.18999999994</v>
      </c>
      <c r="K423" s="57">
        <f t="shared" si="46"/>
        <v>0.3263472373596073</v>
      </c>
      <c r="L423" s="57">
        <f t="shared" si="47"/>
        <v>-0.96326927916161653</v>
      </c>
      <c r="M423" s="57">
        <f t="shared" si="48"/>
        <v>-0.38886621145879652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266</v>
      </c>
      <c r="C424" s="51" t="s">
        <v>267</v>
      </c>
      <c r="D424" s="56">
        <v>167850</v>
      </c>
      <c r="E424" s="56">
        <v>168317</v>
      </c>
      <c r="F424" s="56">
        <v>493.62</v>
      </c>
      <c r="G424" s="56">
        <v>4045.35</v>
      </c>
      <c r="H424" s="56">
        <v>4709.96</v>
      </c>
      <c r="I424" s="56">
        <f t="shared" si="44"/>
        <v>8755.31</v>
      </c>
      <c r="J424" s="56">
        <f t="shared" si="45"/>
        <v>159561.69</v>
      </c>
      <c r="K424" s="57">
        <f t="shared" si="46"/>
        <v>0.94798321025208387</v>
      </c>
      <c r="L424" s="57">
        <f t="shared" si="47"/>
        <v>-0.99706731940326887</v>
      </c>
      <c r="M424" s="57">
        <f t="shared" si="48"/>
        <v>-0.96394882869823006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268</v>
      </c>
      <c r="C425" s="51" t="s">
        <v>269</v>
      </c>
      <c r="D425" s="56">
        <v>26550</v>
      </c>
      <c r="E425" s="56">
        <v>26550</v>
      </c>
      <c r="F425" s="56">
        <v>0</v>
      </c>
      <c r="G425" s="56">
        <v>10190</v>
      </c>
      <c r="H425" s="56">
        <v>0</v>
      </c>
      <c r="I425" s="56">
        <f t="shared" si="44"/>
        <v>10190</v>
      </c>
      <c r="J425" s="56">
        <f t="shared" si="45"/>
        <v>16360</v>
      </c>
      <c r="K425" s="57">
        <f t="shared" si="46"/>
        <v>0.61619585687382294</v>
      </c>
      <c r="L425" s="57">
        <f t="shared" si="47"/>
        <v>-1</v>
      </c>
      <c r="M425" s="57">
        <f t="shared" si="48"/>
        <v>-0.42429378531073447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274</v>
      </c>
      <c r="C426" s="51" t="s">
        <v>275</v>
      </c>
      <c r="D426" s="56">
        <v>130500</v>
      </c>
      <c r="E426" s="56">
        <v>129815</v>
      </c>
      <c r="F426" s="56">
        <v>2022.61</v>
      </c>
      <c r="G426" s="56">
        <v>35623.82</v>
      </c>
      <c r="H426" s="56">
        <v>0</v>
      </c>
      <c r="I426" s="56">
        <f t="shared" si="44"/>
        <v>35623.82</v>
      </c>
      <c r="J426" s="56">
        <f t="shared" si="45"/>
        <v>94191.18</v>
      </c>
      <c r="K426" s="57">
        <f t="shared" si="46"/>
        <v>0.72558009475022145</v>
      </c>
      <c r="L426" s="57">
        <f t="shared" si="47"/>
        <v>-0.98441928898817543</v>
      </c>
      <c r="M426" s="57">
        <f t="shared" si="48"/>
        <v>-0.58837014212533223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280</v>
      </c>
      <c r="C427" s="51" t="s">
        <v>281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44"/>
        <v>0</v>
      </c>
      <c r="J427" s="56">
        <f t="shared" si="45"/>
        <v>0</v>
      </c>
      <c r="K427" s="57" t="str">
        <f t="shared" si="46"/>
        <v>NA</v>
      </c>
      <c r="L427" s="57" t="str">
        <f t="shared" si="47"/>
        <v>NA</v>
      </c>
      <c r="M427" s="57" t="str">
        <f t="shared" si="48"/>
        <v>NA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282</v>
      </c>
      <c r="C428" s="51" t="s">
        <v>283</v>
      </c>
      <c r="D428" s="56">
        <v>517504</v>
      </c>
      <c r="E428" s="56">
        <v>551349</v>
      </c>
      <c r="F428" s="56">
        <v>51267.71</v>
      </c>
      <c r="G428" s="56">
        <v>284521.43</v>
      </c>
      <c r="H428" s="56">
        <v>125949.04999999999</v>
      </c>
      <c r="I428" s="56">
        <f t="shared" si="44"/>
        <v>410470.48</v>
      </c>
      <c r="J428" s="56">
        <f t="shared" si="45"/>
        <v>140878.52000000002</v>
      </c>
      <c r="K428" s="57">
        <f t="shared" si="46"/>
        <v>0.25551605244590997</v>
      </c>
      <c r="L428" s="57">
        <f t="shared" si="47"/>
        <v>-0.90701405099129584</v>
      </c>
      <c r="M428" s="57">
        <f t="shared" si="48"/>
        <v>-0.22593104367650982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286</v>
      </c>
      <c r="C429" s="51" t="s">
        <v>287</v>
      </c>
      <c r="D429" s="56">
        <v>0</v>
      </c>
      <c r="E429" s="56">
        <v>5110</v>
      </c>
      <c r="F429" s="56">
        <v>0</v>
      </c>
      <c r="G429" s="56">
        <v>2196.11</v>
      </c>
      <c r="H429" s="56">
        <v>411</v>
      </c>
      <c r="I429" s="56">
        <f t="shared" si="44"/>
        <v>2607.11</v>
      </c>
      <c r="J429" s="56">
        <f t="shared" si="45"/>
        <v>2502.89</v>
      </c>
      <c r="K429" s="57">
        <f t="shared" si="46"/>
        <v>0.48980234833659486</v>
      </c>
      <c r="L429" s="57">
        <f t="shared" si="47"/>
        <v>-1</v>
      </c>
      <c r="M429" s="57">
        <f t="shared" si="48"/>
        <v>-0.3553493150684931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288</v>
      </c>
      <c r="C430" s="51" t="s">
        <v>289</v>
      </c>
      <c r="D430" s="56">
        <v>884750</v>
      </c>
      <c r="E430" s="56">
        <v>891150</v>
      </c>
      <c r="F430" s="56">
        <v>796632</v>
      </c>
      <c r="G430" s="56">
        <v>864955</v>
      </c>
      <c r="H430" s="56">
        <v>0</v>
      </c>
      <c r="I430" s="56">
        <f t="shared" si="44"/>
        <v>864955</v>
      </c>
      <c r="J430" s="56">
        <f t="shared" si="45"/>
        <v>26195</v>
      </c>
      <c r="K430" s="57">
        <f t="shared" si="46"/>
        <v>2.9394602479941648E-2</v>
      </c>
      <c r="L430" s="57">
        <f t="shared" si="47"/>
        <v>-0.10606295236492173</v>
      </c>
      <c r="M430" s="57">
        <f t="shared" si="48"/>
        <v>0.45590809628008755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290</v>
      </c>
      <c r="C431" s="51" t="s">
        <v>291</v>
      </c>
      <c r="D431" s="56">
        <v>5535404.4700000007</v>
      </c>
      <c r="E431" s="56">
        <v>7019432.4700000007</v>
      </c>
      <c r="F431" s="56">
        <v>837029.42</v>
      </c>
      <c r="G431" s="56">
        <v>3892043.91</v>
      </c>
      <c r="H431" s="56">
        <v>1733355.95</v>
      </c>
      <c r="I431" s="56">
        <f t="shared" si="44"/>
        <v>5625399.8600000003</v>
      </c>
      <c r="J431" s="56">
        <f t="shared" si="45"/>
        <v>1394032.6100000003</v>
      </c>
      <c r="K431" s="57">
        <f t="shared" si="46"/>
        <v>0.19859619933062769</v>
      </c>
      <c r="L431" s="57">
        <f t="shared" si="47"/>
        <v>-0.88075539958859383</v>
      </c>
      <c r="M431" s="57">
        <f t="shared" si="48"/>
        <v>-0.1682994472913564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294</v>
      </c>
      <c r="C432" s="51" t="s">
        <v>295</v>
      </c>
      <c r="D432" s="56">
        <v>66400.2</v>
      </c>
      <c r="E432" s="56">
        <v>60500.2</v>
      </c>
      <c r="F432" s="56">
        <v>1872.8</v>
      </c>
      <c r="G432" s="56">
        <v>8828.2899999999991</v>
      </c>
      <c r="H432" s="56">
        <v>455.84</v>
      </c>
      <c r="I432" s="56">
        <f t="shared" si="44"/>
        <v>9284.1299999999992</v>
      </c>
      <c r="J432" s="56">
        <f t="shared" si="45"/>
        <v>51216.07</v>
      </c>
      <c r="K432" s="57">
        <f t="shared" si="46"/>
        <v>0.84654381307830395</v>
      </c>
      <c r="L432" s="57">
        <f t="shared" si="47"/>
        <v>-0.96904473043064321</v>
      </c>
      <c r="M432" s="57">
        <f t="shared" si="48"/>
        <v>-0.78111750043801509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358</v>
      </c>
      <c r="C433" s="51" t="s">
        <v>359</v>
      </c>
      <c r="D433" s="56">
        <v>7290000</v>
      </c>
      <c r="E433" s="56">
        <v>8546375</v>
      </c>
      <c r="F433" s="56">
        <v>806504.16</v>
      </c>
      <c r="G433" s="56">
        <v>4779850.78</v>
      </c>
      <c r="H433" s="56">
        <v>2219055.33</v>
      </c>
      <c r="I433" s="56">
        <f t="shared" si="44"/>
        <v>6998906.1100000003</v>
      </c>
      <c r="J433" s="56">
        <f t="shared" si="45"/>
        <v>1547468.8899999997</v>
      </c>
      <c r="K433" s="57">
        <f t="shared" si="46"/>
        <v>0.18106728174225911</v>
      </c>
      <c r="L433" s="57">
        <f t="shared" si="47"/>
        <v>-0.90563201825335304</v>
      </c>
      <c r="M433" s="57">
        <f t="shared" si="48"/>
        <v>-0.16107400272045155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485</v>
      </c>
      <c r="C434" s="51" t="s">
        <v>486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44"/>
        <v>0</v>
      </c>
      <c r="J434" s="56">
        <f t="shared" si="45"/>
        <v>0</v>
      </c>
      <c r="K434" s="57" t="str">
        <f t="shared" si="46"/>
        <v>NA</v>
      </c>
      <c r="L434" s="57" t="str">
        <f t="shared" si="47"/>
        <v>NA</v>
      </c>
      <c r="M434" s="57" t="str">
        <f t="shared" si="48"/>
        <v>NA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304</v>
      </c>
      <c r="C435" s="51" t="s">
        <v>305</v>
      </c>
      <c r="D435" s="56">
        <v>675000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44"/>
        <v>0</v>
      </c>
      <c r="J435" s="56">
        <f t="shared" si="45"/>
        <v>0</v>
      </c>
      <c r="K435" s="57" t="str">
        <f t="shared" si="46"/>
        <v>NA</v>
      </c>
      <c r="L435" s="57" t="str">
        <f t="shared" si="47"/>
        <v>NA</v>
      </c>
      <c r="M435" s="57" t="str">
        <f t="shared" si="48"/>
        <v>NA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308</v>
      </c>
      <c r="C436" s="51" t="s">
        <v>309</v>
      </c>
      <c r="D436" s="56">
        <v>1611737.7</v>
      </c>
      <c r="E436" s="56">
        <v>5321737.7</v>
      </c>
      <c r="F436" s="56">
        <v>0</v>
      </c>
      <c r="G436" s="56">
        <v>1181710</v>
      </c>
      <c r="H436" s="56">
        <v>2521040</v>
      </c>
      <c r="I436" s="56">
        <f t="shared" si="44"/>
        <v>3702750</v>
      </c>
      <c r="J436" s="56">
        <f t="shared" si="45"/>
        <v>1618987.7000000002</v>
      </c>
      <c r="K436" s="57">
        <f t="shared" si="46"/>
        <v>0.30422162670663006</v>
      </c>
      <c r="L436" s="57">
        <f t="shared" si="47"/>
        <v>-1</v>
      </c>
      <c r="M436" s="57">
        <f t="shared" si="48"/>
        <v>-0.66691988596130924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487</v>
      </c>
      <c r="C437" s="51" t="s">
        <v>488</v>
      </c>
      <c r="D437" s="56">
        <v>2925000</v>
      </c>
      <c r="E437" s="56">
        <v>2925000</v>
      </c>
      <c r="F437" s="56">
        <v>0</v>
      </c>
      <c r="G437" s="56">
        <v>0</v>
      </c>
      <c r="H437" s="56">
        <v>1958990</v>
      </c>
      <c r="I437" s="56">
        <f t="shared" si="44"/>
        <v>1958990</v>
      </c>
      <c r="J437" s="56">
        <f t="shared" si="45"/>
        <v>966010</v>
      </c>
      <c r="K437" s="57">
        <f t="shared" si="46"/>
        <v>0.33025982905982904</v>
      </c>
      <c r="L437" s="57">
        <f t="shared" si="47"/>
        <v>-1</v>
      </c>
      <c r="M437" s="57">
        <f t="shared" si="48"/>
        <v>-1</v>
      </c>
      <c r="R437" s="53"/>
      <c r="S437" s="53"/>
      <c r="T437" s="53"/>
      <c r="U437" s="53"/>
      <c r="V437" s="53"/>
    </row>
    <row r="438" spans="1:22" s="51" customFormat="1" x14ac:dyDescent="0.2">
      <c r="B438" s="66" t="s">
        <v>310</v>
      </c>
      <c r="C438" s="51" t="s">
        <v>311</v>
      </c>
      <c r="D438" s="56">
        <v>27000</v>
      </c>
      <c r="E438" s="56">
        <v>25533</v>
      </c>
      <c r="F438" s="56">
        <v>0</v>
      </c>
      <c r="G438" s="56">
        <v>0</v>
      </c>
      <c r="H438" s="56">
        <v>14.13</v>
      </c>
      <c r="I438" s="56">
        <f t="shared" si="44"/>
        <v>14.13</v>
      </c>
      <c r="J438" s="56">
        <f t="shared" si="45"/>
        <v>25518.87</v>
      </c>
      <c r="K438" s="57">
        <f t="shared" si="46"/>
        <v>0.99944659851956286</v>
      </c>
      <c r="L438" s="57">
        <f t="shared" si="47"/>
        <v>-1</v>
      </c>
      <c r="M438" s="57">
        <f t="shared" si="48"/>
        <v>-1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312</v>
      </c>
      <c r="C439" s="51" t="s">
        <v>313</v>
      </c>
      <c r="D439" s="56">
        <v>150300</v>
      </c>
      <c r="E439" s="56">
        <v>151950</v>
      </c>
      <c r="F439" s="56">
        <v>31</v>
      </c>
      <c r="G439" s="56">
        <v>16040</v>
      </c>
      <c r="H439" s="56">
        <v>3546</v>
      </c>
      <c r="I439" s="56">
        <f t="shared" si="44"/>
        <v>19586</v>
      </c>
      <c r="J439" s="56">
        <f t="shared" si="45"/>
        <v>132364</v>
      </c>
      <c r="K439" s="57">
        <f t="shared" si="46"/>
        <v>0.8711023362948338</v>
      </c>
      <c r="L439" s="57">
        <f t="shared" si="47"/>
        <v>-0.99979598552155313</v>
      </c>
      <c r="M439" s="57">
        <f t="shared" si="48"/>
        <v>-0.84165844027640668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314</v>
      </c>
      <c r="C440" s="51" t="s">
        <v>315</v>
      </c>
      <c r="D440" s="56">
        <v>900000</v>
      </c>
      <c r="E440" s="56">
        <v>900000</v>
      </c>
      <c r="F440" s="56">
        <v>0</v>
      </c>
      <c r="G440" s="56">
        <v>0</v>
      </c>
      <c r="H440" s="56">
        <v>0</v>
      </c>
      <c r="I440" s="56">
        <f t="shared" si="44"/>
        <v>0</v>
      </c>
      <c r="J440" s="56">
        <f t="shared" si="45"/>
        <v>900000</v>
      </c>
      <c r="K440" s="57">
        <f t="shared" si="46"/>
        <v>1</v>
      </c>
      <c r="L440" s="57">
        <f t="shared" si="47"/>
        <v>-1</v>
      </c>
      <c r="M440" s="57">
        <f t="shared" si="48"/>
        <v>-1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489</v>
      </c>
      <c r="C441" s="51" t="s">
        <v>490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44"/>
        <v>0</v>
      </c>
      <c r="J441" s="56">
        <f t="shared" si="45"/>
        <v>0</v>
      </c>
      <c r="K441" s="57" t="str">
        <f t="shared" si="46"/>
        <v>NA</v>
      </c>
      <c r="L441" s="57" t="str">
        <f t="shared" si="47"/>
        <v>NA</v>
      </c>
      <c r="M441" s="57" t="str">
        <f t="shared" si="48"/>
        <v>NA</v>
      </c>
      <c r="R441" s="53"/>
      <c r="S441" s="53"/>
      <c r="T441" s="53"/>
      <c r="U441" s="53"/>
      <c r="V441" s="53"/>
    </row>
    <row r="442" spans="1:22" s="51" customFormat="1" x14ac:dyDescent="0.2">
      <c r="A442" s="63" t="s">
        <v>491</v>
      </c>
      <c r="B442" s="71"/>
      <c r="C442" s="63"/>
      <c r="D442" s="64">
        <v>79886601.000000015</v>
      </c>
      <c r="E442" s="64">
        <v>84378086.019999996</v>
      </c>
      <c r="F442" s="64">
        <v>7040460.3700000001</v>
      </c>
      <c r="G442" s="64">
        <v>45134101.430000015</v>
      </c>
      <c r="H442" s="64">
        <v>8972267.6900000013</v>
      </c>
      <c r="I442" s="64">
        <f t="shared" si="44"/>
        <v>54106369.12000002</v>
      </c>
      <c r="J442" s="64">
        <f t="shared" si="45"/>
        <v>30271716.899999976</v>
      </c>
      <c r="K442" s="65">
        <f t="shared" si="46"/>
        <v>0.35876278223263708</v>
      </c>
      <c r="L442" s="65">
        <f t="shared" si="47"/>
        <v>-0.91656055852782425</v>
      </c>
      <c r="M442" s="65">
        <f t="shared" si="48"/>
        <v>-0.19764532074177493</v>
      </c>
      <c r="R442" s="53"/>
      <c r="S442" s="53"/>
      <c r="T442" s="53"/>
      <c r="U442" s="53"/>
      <c r="V442" s="53"/>
    </row>
    <row r="443" spans="1:22" s="51" customFormat="1" x14ac:dyDescent="0.2">
      <c r="A443" s="51" t="s">
        <v>492</v>
      </c>
      <c r="B443" s="66" t="s">
        <v>199</v>
      </c>
      <c r="C443" s="51" t="s">
        <v>198</v>
      </c>
      <c r="D443" s="56">
        <v>853353.84</v>
      </c>
      <c r="E443" s="56">
        <v>853353.84</v>
      </c>
      <c r="F443" s="56">
        <v>64144.39</v>
      </c>
      <c r="G443" s="56">
        <v>487228.59</v>
      </c>
      <c r="H443" s="56">
        <v>0</v>
      </c>
      <c r="I443" s="56">
        <f t="shared" si="44"/>
        <v>487228.59</v>
      </c>
      <c r="J443" s="56">
        <f t="shared" si="45"/>
        <v>366125.24999999994</v>
      </c>
      <c r="K443" s="57">
        <f t="shared" si="46"/>
        <v>0.42904271691095919</v>
      </c>
      <c r="L443" s="57">
        <f t="shared" si="47"/>
        <v>-0.92483259933534723</v>
      </c>
      <c r="M443" s="57">
        <f t="shared" si="48"/>
        <v>-0.14356407536643873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202</v>
      </c>
      <c r="C444" s="51" t="s">
        <v>203</v>
      </c>
      <c r="D444" s="56">
        <v>0</v>
      </c>
      <c r="E444" s="56">
        <v>0</v>
      </c>
      <c r="F444" s="56">
        <v>0</v>
      </c>
      <c r="G444" s="56">
        <v>47800</v>
      </c>
      <c r="H444" s="56">
        <v>0</v>
      </c>
      <c r="I444" s="56">
        <f t="shared" ref="I444:I502" si="49">SUM(G444:H444)</f>
        <v>47800</v>
      </c>
      <c r="J444" s="56">
        <f t="shared" ref="J444:J502" si="50">E444-I444</f>
        <v>-47800</v>
      </c>
      <c r="K444" s="57" t="str">
        <f t="shared" ref="K444:K502" si="51">IF(E444=0,"NA",J444/E444)</f>
        <v>NA</v>
      </c>
      <c r="L444" s="57" t="str">
        <f t="shared" ref="L444:L502" si="52">IF(E444=0,"NA",(  ( F444 - (E444/$L$6)) / (E444/$L$6)))</f>
        <v>NA</v>
      </c>
      <c r="M444" s="57" t="str">
        <f t="shared" ref="M444:M502" si="53">IF(E444=0,"NA",(  ( G444 - ($M$6*(E444/12))) / ($M$6*(E444/12))))</f>
        <v>NA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348</v>
      </c>
      <c r="C445" s="51" t="s">
        <v>349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49"/>
        <v>0</v>
      </c>
      <c r="J445" s="56">
        <f t="shared" si="50"/>
        <v>0</v>
      </c>
      <c r="K445" s="57" t="str">
        <f t="shared" si="51"/>
        <v>NA</v>
      </c>
      <c r="L445" s="57" t="str">
        <f t="shared" si="52"/>
        <v>NA</v>
      </c>
      <c r="M445" s="57" t="str">
        <f t="shared" si="53"/>
        <v>NA</v>
      </c>
      <c r="R445" s="53"/>
      <c r="S445" s="53"/>
      <c r="T445" s="53"/>
      <c r="U445" s="53"/>
      <c r="V445" s="53"/>
    </row>
    <row r="446" spans="1:22" s="51" customFormat="1" x14ac:dyDescent="0.2">
      <c r="B446" s="66" t="s">
        <v>212</v>
      </c>
      <c r="C446" s="51" t="s">
        <v>213</v>
      </c>
      <c r="D446" s="56">
        <v>1558934.17</v>
      </c>
      <c r="E446" s="56">
        <v>1558934.17</v>
      </c>
      <c r="F446" s="56">
        <v>133634.57</v>
      </c>
      <c r="G446" s="56">
        <v>1096507.81</v>
      </c>
      <c r="H446" s="56">
        <v>0</v>
      </c>
      <c r="I446" s="56">
        <f t="shared" si="49"/>
        <v>1096507.81</v>
      </c>
      <c r="J446" s="56">
        <f t="shared" si="50"/>
        <v>462426.35999999987</v>
      </c>
      <c r="K446" s="57">
        <f t="shared" si="51"/>
        <v>0.29662981856379472</v>
      </c>
      <c r="L446" s="57">
        <f t="shared" si="52"/>
        <v>-0.91427824691276083</v>
      </c>
      <c r="M446" s="57">
        <f t="shared" si="53"/>
        <v>5.5055272154307902E-2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493</v>
      </c>
      <c r="C447" s="51" t="s">
        <v>494</v>
      </c>
      <c r="D447" s="56">
        <v>0</v>
      </c>
      <c r="E447" s="56">
        <v>0</v>
      </c>
      <c r="F447" s="56">
        <v>10318.379999999999</v>
      </c>
      <c r="G447" s="56">
        <v>57751.09</v>
      </c>
      <c r="H447" s="56">
        <v>0</v>
      </c>
      <c r="I447" s="56">
        <f t="shared" si="49"/>
        <v>57751.09</v>
      </c>
      <c r="J447" s="56">
        <f t="shared" si="50"/>
        <v>-57751.09</v>
      </c>
      <c r="K447" s="57" t="str">
        <f t="shared" si="51"/>
        <v>NA</v>
      </c>
      <c r="L447" s="57" t="str">
        <f t="shared" si="52"/>
        <v>NA</v>
      </c>
      <c r="M447" s="57" t="str">
        <f t="shared" si="53"/>
        <v>NA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224</v>
      </c>
      <c r="C448" s="51" t="s">
        <v>225</v>
      </c>
      <c r="D448" s="56">
        <v>3278490.53</v>
      </c>
      <c r="E448" s="56">
        <v>3374193.4699999997</v>
      </c>
      <c r="F448" s="56">
        <v>250663.41</v>
      </c>
      <c r="G448" s="56">
        <v>2036833.4200000002</v>
      </c>
      <c r="H448" s="56">
        <v>0</v>
      </c>
      <c r="I448" s="56">
        <f t="shared" si="49"/>
        <v>2036833.4200000002</v>
      </c>
      <c r="J448" s="56">
        <f t="shared" si="50"/>
        <v>1337360.0499999996</v>
      </c>
      <c r="K448" s="57">
        <f t="shared" si="51"/>
        <v>0.3963495460146213</v>
      </c>
      <c r="L448" s="57">
        <f t="shared" si="52"/>
        <v>-0.92571160716519307</v>
      </c>
      <c r="M448" s="57">
        <f t="shared" si="53"/>
        <v>-9.4524319021931869E-2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330</v>
      </c>
      <c r="C449" s="51" t="s">
        <v>331</v>
      </c>
      <c r="D449" s="56">
        <v>12540690.380000001</v>
      </c>
      <c r="E449" s="56">
        <v>13523014.41</v>
      </c>
      <c r="F449" s="56">
        <v>997081.96</v>
      </c>
      <c r="G449" s="56">
        <v>8310027.2199999997</v>
      </c>
      <c r="H449" s="56">
        <v>0</v>
      </c>
      <c r="I449" s="56">
        <f t="shared" si="49"/>
        <v>8310027.2199999997</v>
      </c>
      <c r="J449" s="56">
        <f t="shared" si="50"/>
        <v>5212987.1900000004</v>
      </c>
      <c r="K449" s="57">
        <f t="shared" si="51"/>
        <v>0.38549002699761231</v>
      </c>
      <c r="L449" s="57">
        <f t="shared" si="52"/>
        <v>-0.92626777360655044</v>
      </c>
      <c r="M449" s="57">
        <f t="shared" si="53"/>
        <v>-7.8235040496418412E-2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226</v>
      </c>
      <c r="C450" s="51" t="s">
        <v>227</v>
      </c>
      <c r="D450" s="56">
        <v>611260.42000000004</v>
      </c>
      <c r="E450" s="56">
        <v>611260.42000000004</v>
      </c>
      <c r="F450" s="56">
        <v>89868.75</v>
      </c>
      <c r="G450" s="56">
        <v>740448.89</v>
      </c>
      <c r="H450" s="56">
        <v>0</v>
      </c>
      <c r="I450" s="56">
        <f t="shared" si="49"/>
        <v>740448.89</v>
      </c>
      <c r="J450" s="56">
        <f t="shared" si="50"/>
        <v>-129188.46999999997</v>
      </c>
      <c r="K450" s="57">
        <f t="shared" si="51"/>
        <v>-0.21134767731239651</v>
      </c>
      <c r="L450" s="57">
        <f t="shared" si="52"/>
        <v>-0.85297796641241719</v>
      </c>
      <c r="M450" s="57">
        <f t="shared" si="53"/>
        <v>0.81702151596859474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228</v>
      </c>
      <c r="C451" s="51" t="s">
        <v>229</v>
      </c>
      <c r="D451" s="56">
        <v>0</v>
      </c>
      <c r="E451" s="56">
        <v>10000</v>
      </c>
      <c r="F451" s="56">
        <v>0</v>
      </c>
      <c r="G451" s="56">
        <v>1666.66</v>
      </c>
      <c r="H451" s="56">
        <v>0</v>
      </c>
      <c r="I451" s="56">
        <f t="shared" si="49"/>
        <v>1666.66</v>
      </c>
      <c r="J451" s="56">
        <f t="shared" si="50"/>
        <v>8333.34</v>
      </c>
      <c r="K451" s="57">
        <f t="shared" si="51"/>
        <v>0.83333400000000002</v>
      </c>
      <c r="L451" s="57">
        <f t="shared" si="52"/>
        <v>-1</v>
      </c>
      <c r="M451" s="57">
        <f t="shared" si="53"/>
        <v>-0.75000100000000003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232</v>
      </c>
      <c r="C452" s="51" t="s">
        <v>233</v>
      </c>
      <c r="D452" s="56">
        <v>2614950</v>
      </c>
      <c r="E452" s="56">
        <v>2628450</v>
      </c>
      <c r="F452" s="56">
        <v>199287.4</v>
      </c>
      <c r="G452" s="56">
        <v>1370278.15</v>
      </c>
      <c r="H452" s="56">
        <v>0</v>
      </c>
      <c r="I452" s="56">
        <f t="shared" si="49"/>
        <v>1370278.15</v>
      </c>
      <c r="J452" s="56">
        <f t="shared" si="50"/>
        <v>1258171.8500000001</v>
      </c>
      <c r="K452" s="57">
        <f t="shared" si="51"/>
        <v>0.47867444691738481</v>
      </c>
      <c r="L452" s="57">
        <f t="shared" si="52"/>
        <v>-0.92418063877950885</v>
      </c>
      <c r="M452" s="57">
        <f t="shared" si="53"/>
        <v>-0.21801167037607722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234</v>
      </c>
      <c r="C453" s="51" t="s">
        <v>235</v>
      </c>
      <c r="D453" s="56">
        <v>0</v>
      </c>
      <c r="E453" s="56">
        <v>0</v>
      </c>
      <c r="F453" s="56">
        <v>19157.930000000004</v>
      </c>
      <c r="G453" s="56">
        <v>100528.30000000002</v>
      </c>
      <c r="H453" s="56">
        <v>0</v>
      </c>
      <c r="I453" s="56">
        <f t="shared" si="49"/>
        <v>100528.30000000002</v>
      </c>
      <c r="J453" s="56">
        <f t="shared" si="50"/>
        <v>-100528.30000000002</v>
      </c>
      <c r="K453" s="57" t="str">
        <f t="shared" si="51"/>
        <v>NA</v>
      </c>
      <c r="L453" s="57" t="str">
        <f t="shared" si="52"/>
        <v>NA</v>
      </c>
      <c r="M453" s="57" t="str">
        <f t="shared" si="53"/>
        <v>NA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236</v>
      </c>
      <c r="C454" s="51" t="s">
        <v>237</v>
      </c>
      <c r="D454" s="56">
        <v>3519320.8699999996</v>
      </c>
      <c r="E454" s="56">
        <v>3531408.5799999996</v>
      </c>
      <c r="F454" s="56">
        <v>273645.15999999997</v>
      </c>
      <c r="G454" s="56">
        <v>2185994.44</v>
      </c>
      <c r="H454" s="56">
        <v>0</v>
      </c>
      <c r="I454" s="56">
        <f t="shared" si="49"/>
        <v>2185994.44</v>
      </c>
      <c r="J454" s="56">
        <f t="shared" si="50"/>
        <v>1345414.1399999997</v>
      </c>
      <c r="K454" s="57">
        <f t="shared" si="51"/>
        <v>0.38098512520462863</v>
      </c>
      <c r="L454" s="57">
        <f t="shared" si="52"/>
        <v>-0.92251104515354598</v>
      </c>
      <c r="M454" s="57">
        <f t="shared" si="53"/>
        <v>-7.1477687806942886E-2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417</v>
      </c>
      <c r="C455" s="51" t="s">
        <v>418</v>
      </c>
      <c r="D455" s="56">
        <v>0</v>
      </c>
      <c r="E455" s="56">
        <v>0</v>
      </c>
      <c r="F455" s="56">
        <v>7330.18</v>
      </c>
      <c r="G455" s="56">
        <v>63664.490000000005</v>
      </c>
      <c r="H455" s="56">
        <v>0</v>
      </c>
      <c r="I455" s="56">
        <f t="shared" si="49"/>
        <v>63664.490000000005</v>
      </c>
      <c r="J455" s="56">
        <f t="shared" si="50"/>
        <v>-63664.490000000005</v>
      </c>
      <c r="K455" s="57" t="str">
        <f t="shared" si="51"/>
        <v>NA</v>
      </c>
      <c r="L455" s="57" t="str">
        <f t="shared" si="52"/>
        <v>NA</v>
      </c>
      <c r="M455" s="57" t="str">
        <f t="shared" si="53"/>
        <v>NA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238</v>
      </c>
      <c r="C456" s="51" t="s">
        <v>239</v>
      </c>
      <c r="D456" s="56">
        <v>6250</v>
      </c>
      <c r="E456" s="56">
        <v>6250</v>
      </c>
      <c r="F456" s="56">
        <v>0</v>
      </c>
      <c r="G456" s="56">
        <v>0</v>
      </c>
      <c r="H456" s="56">
        <v>0</v>
      </c>
      <c r="I456" s="56">
        <f t="shared" si="49"/>
        <v>0</v>
      </c>
      <c r="J456" s="56">
        <f t="shared" si="50"/>
        <v>6250</v>
      </c>
      <c r="K456" s="57">
        <f t="shared" si="51"/>
        <v>1</v>
      </c>
      <c r="L456" s="57">
        <f t="shared" si="52"/>
        <v>-1</v>
      </c>
      <c r="M456" s="57">
        <f t="shared" si="53"/>
        <v>-1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372</v>
      </c>
      <c r="C457" s="51" t="s">
        <v>373</v>
      </c>
      <c r="D457" s="56">
        <v>185000</v>
      </c>
      <c r="E457" s="56">
        <v>185000</v>
      </c>
      <c r="F457" s="56">
        <v>0</v>
      </c>
      <c r="G457" s="56">
        <v>0</v>
      </c>
      <c r="H457" s="56">
        <v>0</v>
      </c>
      <c r="I457" s="56">
        <f t="shared" si="49"/>
        <v>0</v>
      </c>
      <c r="J457" s="56">
        <f t="shared" si="50"/>
        <v>185000</v>
      </c>
      <c r="K457" s="57">
        <f t="shared" si="51"/>
        <v>1</v>
      </c>
      <c r="L457" s="57">
        <f t="shared" si="52"/>
        <v>-1</v>
      </c>
      <c r="M457" s="57">
        <f t="shared" si="53"/>
        <v>-1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250</v>
      </c>
      <c r="C458" s="51" t="s">
        <v>251</v>
      </c>
      <c r="D458" s="56">
        <v>557432.24999999977</v>
      </c>
      <c r="E458" s="56">
        <v>559035.47999999986</v>
      </c>
      <c r="F458" s="56">
        <v>30535.27</v>
      </c>
      <c r="G458" s="56">
        <v>329473.96999999997</v>
      </c>
      <c r="H458" s="56">
        <v>0</v>
      </c>
      <c r="I458" s="56">
        <f t="shared" si="49"/>
        <v>329473.96999999997</v>
      </c>
      <c r="J458" s="56">
        <f t="shared" si="50"/>
        <v>229561.50999999989</v>
      </c>
      <c r="K458" s="57">
        <f t="shared" si="51"/>
        <v>0.41063853406942963</v>
      </c>
      <c r="L458" s="57">
        <f t="shared" si="52"/>
        <v>-0.94537865467859028</v>
      </c>
      <c r="M458" s="57">
        <f t="shared" si="53"/>
        <v>-0.1159578011041444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252</v>
      </c>
      <c r="C459" s="51" t="s">
        <v>253</v>
      </c>
      <c r="D459" s="56">
        <v>1028904.26</v>
      </c>
      <c r="E459" s="56">
        <v>3651730.0100000002</v>
      </c>
      <c r="F459" s="56">
        <v>118760.62</v>
      </c>
      <c r="G459" s="56">
        <v>2275408.91</v>
      </c>
      <c r="H459" s="56">
        <v>913294.99</v>
      </c>
      <c r="I459" s="56">
        <f t="shared" si="49"/>
        <v>3188703.9000000004</v>
      </c>
      <c r="J459" s="56">
        <f t="shared" si="50"/>
        <v>463026.10999999987</v>
      </c>
      <c r="K459" s="57">
        <f t="shared" si="51"/>
        <v>0.12679637014019002</v>
      </c>
      <c r="L459" s="57">
        <f t="shared" si="52"/>
        <v>-0.9674782583392576</v>
      </c>
      <c r="M459" s="57">
        <f t="shared" si="53"/>
        <v>-6.5343452102582952E-2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256</v>
      </c>
      <c r="C460" s="51" t="s">
        <v>257</v>
      </c>
      <c r="D460" s="56">
        <v>54000</v>
      </c>
      <c r="E460" s="56">
        <v>44000</v>
      </c>
      <c r="F460" s="56">
        <v>763.85</v>
      </c>
      <c r="G460" s="56">
        <v>6330.44</v>
      </c>
      <c r="H460" s="56">
        <v>4245</v>
      </c>
      <c r="I460" s="56">
        <f t="shared" si="49"/>
        <v>10575.439999999999</v>
      </c>
      <c r="J460" s="56">
        <f t="shared" si="50"/>
        <v>33424.559999999998</v>
      </c>
      <c r="K460" s="57">
        <f t="shared" si="51"/>
        <v>0.75964909090909083</v>
      </c>
      <c r="L460" s="57">
        <f t="shared" si="52"/>
        <v>-0.98263977272727276</v>
      </c>
      <c r="M460" s="57">
        <f t="shared" si="53"/>
        <v>-0.78418954545454544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260</v>
      </c>
      <c r="C461" s="51" t="s">
        <v>261</v>
      </c>
      <c r="D461" s="56">
        <v>0</v>
      </c>
      <c r="E461" s="56">
        <v>0</v>
      </c>
      <c r="F461" s="56">
        <v>0</v>
      </c>
      <c r="G461" s="56">
        <v>795</v>
      </c>
      <c r="H461" s="56">
        <v>0</v>
      </c>
      <c r="I461" s="56">
        <f t="shared" si="49"/>
        <v>795</v>
      </c>
      <c r="J461" s="56">
        <f t="shared" si="50"/>
        <v>-795</v>
      </c>
      <c r="K461" s="57" t="str">
        <f t="shared" si="51"/>
        <v>NA</v>
      </c>
      <c r="L461" s="57" t="str">
        <f t="shared" si="52"/>
        <v>NA</v>
      </c>
      <c r="M461" s="57" t="str">
        <f t="shared" si="53"/>
        <v>NA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338</v>
      </c>
      <c r="C462" s="51" t="s">
        <v>339</v>
      </c>
      <c r="D462" s="56">
        <v>1811457.27</v>
      </c>
      <c r="E462" s="56">
        <v>2033106.27</v>
      </c>
      <c r="F462" s="56">
        <v>151077.5</v>
      </c>
      <c r="G462" s="56">
        <v>1512685.9</v>
      </c>
      <c r="H462" s="56">
        <v>514617</v>
      </c>
      <c r="I462" s="56">
        <f t="shared" si="49"/>
        <v>2027302.9</v>
      </c>
      <c r="J462" s="56">
        <f t="shared" si="50"/>
        <v>5803.3700000001118</v>
      </c>
      <c r="K462" s="57">
        <f t="shared" si="51"/>
        <v>2.8544351496196563E-3</v>
      </c>
      <c r="L462" s="57">
        <f t="shared" si="52"/>
        <v>-0.92569129207397505</v>
      </c>
      <c r="M462" s="57">
        <f t="shared" si="53"/>
        <v>0.11604045665551953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262</v>
      </c>
      <c r="C463" s="51" t="s">
        <v>263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49"/>
        <v>0</v>
      </c>
      <c r="J463" s="56">
        <f t="shared" si="50"/>
        <v>0</v>
      </c>
      <c r="K463" s="57" t="str">
        <f t="shared" si="51"/>
        <v>NA</v>
      </c>
      <c r="L463" s="57" t="str">
        <f t="shared" si="52"/>
        <v>NA</v>
      </c>
      <c r="M463" s="57" t="str">
        <f t="shared" si="53"/>
        <v>NA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264</v>
      </c>
      <c r="C464" s="51" t="s">
        <v>265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f t="shared" si="49"/>
        <v>0</v>
      </c>
      <c r="J464" s="56">
        <f t="shared" si="50"/>
        <v>0</v>
      </c>
      <c r="K464" s="57" t="str">
        <f t="shared" si="51"/>
        <v>NA</v>
      </c>
      <c r="L464" s="57" t="str">
        <f t="shared" si="52"/>
        <v>NA</v>
      </c>
      <c r="M464" s="57" t="str">
        <f t="shared" si="53"/>
        <v>NA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377</v>
      </c>
      <c r="C465" s="51" t="s">
        <v>378</v>
      </c>
      <c r="D465" s="56">
        <v>0</v>
      </c>
      <c r="E465" s="56">
        <v>0</v>
      </c>
      <c r="F465" s="56">
        <v>0</v>
      </c>
      <c r="G465" s="56">
        <v>0</v>
      </c>
      <c r="H465" s="56">
        <v>0</v>
      </c>
      <c r="I465" s="56">
        <f t="shared" si="49"/>
        <v>0</v>
      </c>
      <c r="J465" s="56">
        <f t="shared" si="50"/>
        <v>0</v>
      </c>
      <c r="K465" s="57" t="str">
        <f t="shared" si="51"/>
        <v>NA</v>
      </c>
      <c r="L465" s="57" t="str">
        <f t="shared" si="52"/>
        <v>NA</v>
      </c>
      <c r="M465" s="57" t="str">
        <f t="shared" si="53"/>
        <v>NA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266</v>
      </c>
      <c r="C466" s="51" t="s">
        <v>267</v>
      </c>
      <c r="D466" s="56">
        <v>2676531.5499999998</v>
      </c>
      <c r="E466" s="56">
        <v>1871758.55</v>
      </c>
      <c r="F466" s="56">
        <v>287021.21999999997</v>
      </c>
      <c r="G466" s="56">
        <v>1290080.68</v>
      </c>
      <c r="H466" s="56">
        <v>472485.25</v>
      </c>
      <c r="I466" s="56">
        <f t="shared" si="49"/>
        <v>1762565.93</v>
      </c>
      <c r="J466" s="56">
        <f t="shared" si="50"/>
        <v>109192.62000000011</v>
      </c>
      <c r="K466" s="57">
        <f t="shared" si="51"/>
        <v>5.8336915303525722E-2</v>
      </c>
      <c r="L466" s="57">
        <f t="shared" si="52"/>
        <v>-0.84665692057343611</v>
      </c>
      <c r="M466" s="57">
        <f t="shared" si="53"/>
        <v>3.3851839490729042E-2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268</v>
      </c>
      <c r="C467" s="51" t="s">
        <v>269</v>
      </c>
      <c r="D467" s="56">
        <v>1134</v>
      </c>
      <c r="E467" s="56">
        <v>137299.4</v>
      </c>
      <c r="F467" s="56">
        <v>6876</v>
      </c>
      <c r="G467" s="56">
        <v>15087.33</v>
      </c>
      <c r="H467" s="56">
        <v>0</v>
      </c>
      <c r="I467" s="56">
        <f t="shared" si="49"/>
        <v>15087.33</v>
      </c>
      <c r="J467" s="56">
        <f t="shared" si="50"/>
        <v>122212.06999999999</v>
      </c>
      <c r="K467" s="57">
        <f t="shared" si="51"/>
        <v>0.89011364944056559</v>
      </c>
      <c r="L467" s="57">
        <f t="shared" si="52"/>
        <v>-0.94991966461616006</v>
      </c>
      <c r="M467" s="57">
        <f t="shared" si="53"/>
        <v>-0.83517047416084844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274</v>
      </c>
      <c r="C468" s="51" t="s">
        <v>275</v>
      </c>
      <c r="D468" s="56">
        <v>189000</v>
      </c>
      <c r="E468" s="56">
        <v>190500</v>
      </c>
      <c r="F468" s="56">
        <v>11879.08</v>
      </c>
      <c r="G468" s="56">
        <v>47367.06</v>
      </c>
      <c r="H468" s="56">
        <v>299.39</v>
      </c>
      <c r="I468" s="56">
        <f t="shared" si="49"/>
        <v>47666.45</v>
      </c>
      <c r="J468" s="56">
        <f t="shared" si="50"/>
        <v>142833.54999999999</v>
      </c>
      <c r="K468" s="57">
        <f t="shared" si="51"/>
        <v>0.74978241469816265</v>
      </c>
      <c r="L468" s="57">
        <f t="shared" si="52"/>
        <v>-0.93764262467191606</v>
      </c>
      <c r="M468" s="57">
        <f t="shared" si="53"/>
        <v>-0.62703102362204721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282</v>
      </c>
      <c r="C469" s="51" t="s">
        <v>283</v>
      </c>
      <c r="D469" s="56">
        <v>588190</v>
      </c>
      <c r="E469" s="56">
        <v>614145.6</v>
      </c>
      <c r="F469" s="56">
        <v>4338.76</v>
      </c>
      <c r="G469" s="56">
        <v>54699.990000000005</v>
      </c>
      <c r="H469" s="56">
        <v>41329.86</v>
      </c>
      <c r="I469" s="56">
        <f t="shared" si="49"/>
        <v>96029.85</v>
      </c>
      <c r="J469" s="56">
        <f t="shared" si="50"/>
        <v>518115.75</v>
      </c>
      <c r="K469" s="57">
        <f t="shared" si="51"/>
        <v>0.84363667182505264</v>
      </c>
      <c r="L469" s="57">
        <f t="shared" si="52"/>
        <v>-0.99293529091472765</v>
      </c>
      <c r="M469" s="57">
        <f t="shared" si="53"/>
        <v>-0.86639978369950055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284</v>
      </c>
      <c r="C470" s="51" t="s">
        <v>285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49"/>
        <v>0</v>
      </c>
      <c r="J470" s="56">
        <f t="shared" si="50"/>
        <v>0</v>
      </c>
      <c r="K470" s="57" t="str">
        <f t="shared" si="51"/>
        <v>NA</v>
      </c>
      <c r="L470" s="57" t="str">
        <f t="shared" si="52"/>
        <v>NA</v>
      </c>
      <c r="M470" s="57" t="str">
        <f t="shared" si="53"/>
        <v>NA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286</v>
      </c>
      <c r="C471" s="51" t="s">
        <v>287</v>
      </c>
      <c r="D471" s="56">
        <v>450</v>
      </c>
      <c r="E471" s="56">
        <v>9584</v>
      </c>
      <c r="F471" s="56">
        <v>473.96</v>
      </c>
      <c r="G471" s="56">
        <v>1776.89</v>
      </c>
      <c r="H471" s="56">
        <v>72</v>
      </c>
      <c r="I471" s="56">
        <f t="shared" si="49"/>
        <v>1848.89</v>
      </c>
      <c r="J471" s="56">
        <f t="shared" si="50"/>
        <v>7735.11</v>
      </c>
      <c r="K471" s="57">
        <f t="shared" si="51"/>
        <v>0.8070857679465776</v>
      </c>
      <c r="L471" s="57">
        <f t="shared" si="52"/>
        <v>-0.95054674457429056</v>
      </c>
      <c r="M471" s="57">
        <f t="shared" si="53"/>
        <v>-0.7218974332220367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288</v>
      </c>
      <c r="C472" s="51" t="s">
        <v>289</v>
      </c>
      <c r="D472" s="56">
        <v>586459.67000000004</v>
      </c>
      <c r="E472" s="56">
        <v>391160.67</v>
      </c>
      <c r="F472" s="56">
        <v>0</v>
      </c>
      <c r="G472" s="56">
        <v>344542</v>
      </c>
      <c r="H472" s="56">
        <v>0</v>
      </c>
      <c r="I472" s="56">
        <f t="shared" si="49"/>
        <v>344542</v>
      </c>
      <c r="J472" s="56">
        <f t="shared" si="50"/>
        <v>46618.669999999984</v>
      </c>
      <c r="K472" s="57">
        <f t="shared" si="51"/>
        <v>0.11918036135892697</v>
      </c>
      <c r="L472" s="57">
        <f t="shared" si="52"/>
        <v>-1</v>
      </c>
      <c r="M472" s="57">
        <f t="shared" si="53"/>
        <v>0.32122945796160951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290</v>
      </c>
      <c r="C473" s="51" t="s">
        <v>291</v>
      </c>
      <c r="D473" s="56">
        <v>119700</v>
      </c>
      <c r="E473" s="56">
        <v>137916.56</v>
      </c>
      <c r="F473" s="56">
        <v>7655.92</v>
      </c>
      <c r="G473" s="56">
        <v>16929.7</v>
      </c>
      <c r="H473" s="56">
        <v>6076.08</v>
      </c>
      <c r="I473" s="56">
        <f t="shared" si="49"/>
        <v>23005.78</v>
      </c>
      <c r="J473" s="56">
        <f t="shared" si="50"/>
        <v>114910.78</v>
      </c>
      <c r="K473" s="57">
        <f t="shared" si="51"/>
        <v>0.83319059002051676</v>
      </c>
      <c r="L473" s="57">
        <f t="shared" si="52"/>
        <v>-0.944488754649913</v>
      </c>
      <c r="M473" s="57">
        <f t="shared" si="53"/>
        <v>-0.81587018991772997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292</v>
      </c>
      <c r="C474" s="51" t="s">
        <v>293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49"/>
        <v>0</v>
      </c>
      <c r="J474" s="56">
        <f t="shared" si="50"/>
        <v>0</v>
      </c>
      <c r="K474" s="57" t="str">
        <f t="shared" si="51"/>
        <v>NA</v>
      </c>
      <c r="L474" s="57" t="str">
        <f t="shared" si="52"/>
        <v>NA</v>
      </c>
      <c r="M474" s="57" t="str">
        <f t="shared" si="53"/>
        <v>NA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294</v>
      </c>
      <c r="C475" s="51" t="s">
        <v>295</v>
      </c>
      <c r="D475" s="56">
        <v>37620</v>
      </c>
      <c r="E475" s="56">
        <v>63520</v>
      </c>
      <c r="F475" s="56">
        <v>0</v>
      </c>
      <c r="G475" s="56">
        <v>24870.77</v>
      </c>
      <c r="H475" s="56">
        <v>2921.95</v>
      </c>
      <c r="I475" s="56">
        <f t="shared" si="49"/>
        <v>27792.720000000001</v>
      </c>
      <c r="J475" s="56">
        <f t="shared" si="50"/>
        <v>35727.279999999999</v>
      </c>
      <c r="K475" s="57">
        <f t="shared" si="51"/>
        <v>0.56245717884130986</v>
      </c>
      <c r="L475" s="57">
        <f t="shared" si="52"/>
        <v>-1</v>
      </c>
      <c r="M475" s="57">
        <f t="shared" si="53"/>
        <v>-0.41268647670025183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296</v>
      </c>
      <c r="C476" s="51" t="s">
        <v>297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49"/>
        <v>0</v>
      </c>
      <c r="J476" s="56">
        <f t="shared" si="50"/>
        <v>0</v>
      </c>
      <c r="K476" s="57" t="str">
        <f t="shared" si="51"/>
        <v>NA</v>
      </c>
      <c r="L476" s="57" t="str">
        <f t="shared" si="52"/>
        <v>NA</v>
      </c>
      <c r="M476" s="57" t="str">
        <f t="shared" si="53"/>
        <v>NA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302</v>
      </c>
      <c r="C477" s="51" t="s">
        <v>303</v>
      </c>
      <c r="D477" s="56">
        <v>2250</v>
      </c>
      <c r="E477" s="56">
        <v>2250</v>
      </c>
      <c r="F477" s="56">
        <v>0</v>
      </c>
      <c r="G477" s="56">
        <v>0</v>
      </c>
      <c r="H477" s="56">
        <v>1251.8600000000001</v>
      </c>
      <c r="I477" s="56">
        <f t="shared" si="49"/>
        <v>1251.8600000000001</v>
      </c>
      <c r="J477" s="56">
        <f t="shared" si="50"/>
        <v>998.13999999999987</v>
      </c>
      <c r="K477" s="57">
        <f t="shared" si="51"/>
        <v>0.44361777777777772</v>
      </c>
      <c r="L477" s="57">
        <f t="shared" si="52"/>
        <v>-1</v>
      </c>
      <c r="M477" s="57">
        <f t="shared" si="53"/>
        <v>-1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308</v>
      </c>
      <c r="C478" s="51" t="s">
        <v>309</v>
      </c>
      <c r="D478" s="56">
        <v>40500</v>
      </c>
      <c r="E478" s="56">
        <v>54985.4</v>
      </c>
      <c r="F478" s="56">
        <v>0</v>
      </c>
      <c r="G478" s="56">
        <v>9420.85</v>
      </c>
      <c r="H478" s="56">
        <v>20009.34</v>
      </c>
      <c r="I478" s="56">
        <f t="shared" si="49"/>
        <v>29430.190000000002</v>
      </c>
      <c r="J478" s="56">
        <f t="shared" si="50"/>
        <v>25555.21</v>
      </c>
      <c r="K478" s="57">
        <f t="shared" si="51"/>
        <v>0.46476355541652875</v>
      </c>
      <c r="L478" s="57">
        <f t="shared" si="52"/>
        <v>-1</v>
      </c>
      <c r="M478" s="57">
        <f t="shared" si="53"/>
        <v>-0.74299950532323134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344</v>
      </c>
      <c r="C479" s="51" t="s">
        <v>345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49"/>
        <v>0</v>
      </c>
      <c r="J479" s="56">
        <f t="shared" si="50"/>
        <v>0</v>
      </c>
      <c r="K479" s="57" t="str">
        <f t="shared" si="51"/>
        <v>NA</v>
      </c>
      <c r="L479" s="57" t="str">
        <f t="shared" si="52"/>
        <v>NA</v>
      </c>
      <c r="M479" s="57" t="str">
        <f t="shared" si="53"/>
        <v>NA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312</v>
      </c>
      <c r="C480" s="51" t="s">
        <v>313</v>
      </c>
      <c r="D480" s="56">
        <v>279782.08999999997</v>
      </c>
      <c r="E480" s="56">
        <v>298132.08999999997</v>
      </c>
      <c r="F480" s="56">
        <v>6590</v>
      </c>
      <c r="G480" s="56">
        <v>57021.9</v>
      </c>
      <c r="H480" s="56">
        <v>14302.119999999999</v>
      </c>
      <c r="I480" s="56">
        <f t="shared" si="49"/>
        <v>71324.02</v>
      </c>
      <c r="J480" s="56">
        <f t="shared" si="50"/>
        <v>226808.06999999995</v>
      </c>
      <c r="K480" s="57">
        <f t="shared" si="51"/>
        <v>0.76076369370368679</v>
      </c>
      <c r="L480" s="57">
        <f t="shared" si="52"/>
        <v>-0.9778957038807865</v>
      </c>
      <c r="M480" s="57">
        <f t="shared" si="53"/>
        <v>-0.71310418143850263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314</v>
      </c>
      <c r="C481" s="51" t="s">
        <v>315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49"/>
        <v>0</v>
      </c>
      <c r="J481" s="56">
        <f t="shared" si="50"/>
        <v>0</v>
      </c>
      <c r="K481" s="57" t="str">
        <f t="shared" si="51"/>
        <v>NA</v>
      </c>
      <c r="L481" s="57" t="str">
        <f t="shared" si="52"/>
        <v>NA</v>
      </c>
      <c r="M481" s="57" t="str">
        <f t="shared" si="53"/>
        <v>NA</v>
      </c>
      <c r="R481" s="53"/>
      <c r="S481" s="53"/>
      <c r="T481" s="53"/>
      <c r="U481" s="53"/>
      <c r="V481" s="53"/>
    </row>
    <row r="482" spans="1:22" s="51" customFormat="1" x14ac:dyDescent="0.2">
      <c r="A482" s="63" t="s">
        <v>495</v>
      </c>
      <c r="B482" s="71"/>
      <c r="C482" s="63"/>
      <c r="D482" s="64">
        <v>33141661.300000008</v>
      </c>
      <c r="E482" s="64">
        <v>36340988.920000009</v>
      </c>
      <c r="F482" s="64">
        <v>2671104.3099999996</v>
      </c>
      <c r="G482" s="64">
        <v>22485220.449999996</v>
      </c>
      <c r="H482" s="64">
        <v>1990904.8400000003</v>
      </c>
      <c r="I482" s="64">
        <f t="shared" si="49"/>
        <v>24476125.289999995</v>
      </c>
      <c r="J482" s="64">
        <f t="shared" si="50"/>
        <v>11864863.630000014</v>
      </c>
      <c r="K482" s="65">
        <f t="shared" si="51"/>
        <v>0.32648708751759559</v>
      </c>
      <c r="L482" s="65">
        <f t="shared" si="52"/>
        <v>-0.92649885461619952</v>
      </c>
      <c r="M482" s="65">
        <f t="shared" si="53"/>
        <v>-7.1906635528068488E-2</v>
      </c>
      <c r="R482" s="53"/>
      <c r="S482" s="53"/>
      <c r="T482" s="53"/>
      <c r="U482" s="53"/>
      <c r="V482" s="53"/>
    </row>
    <row r="483" spans="1:22" s="51" customFormat="1" x14ac:dyDescent="0.2">
      <c r="A483" s="51" t="s">
        <v>496</v>
      </c>
      <c r="B483" s="66" t="s">
        <v>212</v>
      </c>
      <c r="C483" s="51" t="s">
        <v>213</v>
      </c>
      <c r="D483" s="56">
        <v>38508.870000000003</v>
      </c>
      <c r="E483" s="56">
        <v>38508.870000000003</v>
      </c>
      <c r="F483" s="56">
        <v>0</v>
      </c>
      <c r="G483" s="56">
        <v>0</v>
      </c>
      <c r="H483" s="56">
        <v>0</v>
      </c>
      <c r="I483" s="56">
        <f t="shared" si="49"/>
        <v>0</v>
      </c>
      <c r="J483" s="56">
        <f t="shared" si="50"/>
        <v>38508.870000000003</v>
      </c>
      <c r="K483" s="57">
        <f t="shared" si="51"/>
        <v>1</v>
      </c>
      <c r="L483" s="57">
        <f t="shared" si="52"/>
        <v>-1</v>
      </c>
      <c r="M483" s="57">
        <f t="shared" si="53"/>
        <v>-1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328</v>
      </c>
      <c r="C484" s="51" t="s">
        <v>329</v>
      </c>
      <c r="D484" s="56">
        <v>0</v>
      </c>
      <c r="E484" s="56">
        <v>0</v>
      </c>
      <c r="F484" s="56">
        <v>0</v>
      </c>
      <c r="G484" s="56">
        <v>22010.51</v>
      </c>
      <c r="H484" s="56">
        <v>0</v>
      </c>
      <c r="I484" s="56">
        <f t="shared" si="49"/>
        <v>22010.51</v>
      </c>
      <c r="J484" s="56">
        <f t="shared" si="50"/>
        <v>-22010.51</v>
      </c>
      <c r="K484" s="57" t="str">
        <f t="shared" si="51"/>
        <v>NA</v>
      </c>
      <c r="L484" s="57" t="str">
        <f t="shared" si="52"/>
        <v>NA</v>
      </c>
      <c r="M484" s="57" t="str">
        <f t="shared" si="53"/>
        <v>NA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224</v>
      </c>
      <c r="C485" s="51" t="s">
        <v>225</v>
      </c>
      <c r="D485" s="56">
        <v>1013901.27</v>
      </c>
      <c r="E485" s="56">
        <v>1013901.27</v>
      </c>
      <c r="F485" s="56">
        <v>0</v>
      </c>
      <c r="G485" s="56">
        <v>0</v>
      </c>
      <c r="H485" s="56">
        <v>0</v>
      </c>
      <c r="I485" s="56">
        <f t="shared" si="49"/>
        <v>0</v>
      </c>
      <c r="J485" s="56">
        <f t="shared" si="50"/>
        <v>1013901.27</v>
      </c>
      <c r="K485" s="57">
        <f t="shared" si="51"/>
        <v>1</v>
      </c>
      <c r="L485" s="57">
        <f t="shared" si="52"/>
        <v>-1</v>
      </c>
      <c r="M485" s="57">
        <f t="shared" si="53"/>
        <v>-1</v>
      </c>
      <c r="R485" s="53"/>
      <c r="S485" s="53"/>
      <c r="T485" s="53"/>
      <c r="U485" s="53"/>
      <c r="V485" s="53"/>
    </row>
    <row r="486" spans="1:22" s="51" customFormat="1" x14ac:dyDescent="0.2">
      <c r="B486" s="66" t="s">
        <v>226</v>
      </c>
      <c r="C486" s="51" t="s">
        <v>227</v>
      </c>
      <c r="D486" s="56">
        <v>1261655.8599999999</v>
      </c>
      <c r="E486" s="56">
        <v>1201030.1099999999</v>
      </c>
      <c r="F486" s="56">
        <v>131999.53</v>
      </c>
      <c r="G486" s="56">
        <v>764713.97</v>
      </c>
      <c r="H486" s="56">
        <v>0</v>
      </c>
      <c r="I486" s="56">
        <f t="shared" si="49"/>
        <v>764713.97</v>
      </c>
      <c r="J486" s="56">
        <f t="shared" si="50"/>
        <v>436316.1399999999</v>
      </c>
      <c r="K486" s="57">
        <f t="shared" si="51"/>
        <v>0.36328493046689725</v>
      </c>
      <c r="L486" s="57">
        <f t="shared" si="52"/>
        <v>-0.89009473709197851</v>
      </c>
      <c r="M486" s="57">
        <f t="shared" si="53"/>
        <v>-4.4927395700345818E-2</v>
      </c>
      <c r="R486" s="53"/>
      <c r="S486" s="53"/>
      <c r="T486" s="53"/>
      <c r="U486" s="53"/>
      <c r="V486" s="53"/>
    </row>
    <row r="487" spans="1:22" s="51" customFormat="1" x14ac:dyDescent="0.2">
      <c r="B487" s="66" t="s">
        <v>228</v>
      </c>
      <c r="C487" s="51" t="s">
        <v>229</v>
      </c>
      <c r="D487" s="56">
        <v>0</v>
      </c>
      <c r="E487" s="56">
        <v>30000</v>
      </c>
      <c r="F487" s="56">
        <v>0</v>
      </c>
      <c r="G487" s="56">
        <v>0</v>
      </c>
      <c r="H487" s="56">
        <v>0</v>
      </c>
      <c r="I487" s="56">
        <f t="shared" si="49"/>
        <v>0</v>
      </c>
      <c r="J487" s="56">
        <f t="shared" si="50"/>
        <v>30000</v>
      </c>
      <c r="K487" s="57">
        <f t="shared" si="51"/>
        <v>1</v>
      </c>
      <c r="L487" s="57">
        <f t="shared" si="52"/>
        <v>-1</v>
      </c>
      <c r="M487" s="57">
        <f t="shared" si="53"/>
        <v>-1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232</v>
      </c>
      <c r="C488" s="51" t="s">
        <v>233</v>
      </c>
      <c r="D488" s="56">
        <v>13500</v>
      </c>
      <c r="E488" s="56">
        <v>13500</v>
      </c>
      <c r="F488" s="56">
        <v>1195</v>
      </c>
      <c r="G488" s="56">
        <v>11297.5</v>
      </c>
      <c r="H488" s="56">
        <v>0</v>
      </c>
      <c r="I488" s="56">
        <f t="shared" si="49"/>
        <v>11297.5</v>
      </c>
      <c r="J488" s="56">
        <f t="shared" si="50"/>
        <v>2202.5</v>
      </c>
      <c r="K488" s="57">
        <f t="shared" si="51"/>
        <v>0.16314814814814815</v>
      </c>
      <c r="L488" s="57">
        <f t="shared" si="52"/>
        <v>-0.91148148148148145</v>
      </c>
      <c r="M488" s="57">
        <f t="shared" si="53"/>
        <v>0.25527777777777777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234</v>
      </c>
      <c r="C489" s="51" t="s">
        <v>235</v>
      </c>
      <c r="D489" s="56">
        <v>0</v>
      </c>
      <c r="E489" s="56">
        <v>0</v>
      </c>
      <c r="F489" s="56">
        <v>358.86</v>
      </c>
      <c r="G489" s="56">
        <v>1673.09</v>
      </c>
      <c r="H489" s="56">
        <v>0</v>
      </c>
      <c r="I489" s="56">
        <f t="shared" si="49"/>
        <v>1673.09</v>
      </c>
      <c r="J489" s="56">
        <f t="shared" si="50"/>
        <v>-1673.09</v>
      </c>
      <c r="K489" s="57" t="str">
        <f t="shared" si="51"/>
        <v>NA</v>
      </c>
      <c r="L489" s="57" t="str">
        <f t="shared" si="52"/>
        <v>NA</v>
      </c>
      <c r="M489" s="57" t="str">
        <f t="shared" si="53"/>
        <v>NA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236</v>
      </c>
      <c r="C490" s="51" t="s">
        <v>237</v>
      </c>
      <c r="D490" s="56">
        <v>7962.75</v>
      </c>
      <c r="E490" s="56">
        <v>7962.75</v>
      </c>
      <c r="F490" s="56">
        <v>3997.9</v>
      </c>
      <c r="G490" s="56">
        <v>26347.33</v>
      </c>
      <c r="H490" s="56">
        <v>0</v>
      </c>
      <c r="I490" s="56">
        <f t="shared" si="49"/>
        <v>26347.33</v>
      </c>
      <c r="J490" s="56">
        <f t="shared" si="50"/>
        <v>-18384.580000000002</v>
      </c>
      <c r="K490" s="57">
        <f t="shared" si="51"/>
        <v>-2.3088229568930334</v>
      </c>
      <c r="L490" s="57">
        <f t="shared" si="52"/>
        <v>-0.49792471193997045</v>
      </c>
      <c r="M490" s="57">
        <f t="shared" si="53"/>
        <v>3.9632344353395501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372</v>
      </c>
      <c r="C491" s="51" t="s">
        <v>373</v>
      </c>
      <c r="D491" s="56">
        <v>14000</v>
      </c>
      <c r="E491" s="56">
        <v>14000</v>
      </c>
      <c r="F491" s="56">
        <v>0</v>
      </c>
      <c r="G491" s="56">
        <v>0</v>
      </c>
      <c r="H491" s="56">
        <v>0</v>
      </c>
      <c r="I491" s="56">
        <f t="shared" si="49"/>
        <v>0</v>
      </c>
      <c r="J491" s="56">
        <f t="shared" si="50"/>
        <v>14000</v>
      </c>
      <c r="K491" s="57">
        <f t="shared" si="51"/>
        <v>1</v>
      </c>
      <c r="L491" s="57">
        <f t="shared" si="52"/>
        <v>-1</v>
      </c>
      <c r="M491" s="57">
        <f t="shared" si="53"/>
        <v>-1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250</v>
      </c>
      <c r="C492" s="51" t="s">
        <v>251</v>
      </c>
      <c r="D492" s="56">
        <v>127887.72</v>
      </c>
      <c r="E492" s="56">
        <v>127887.72</v>
      </c>
      <c r="F492" s="56">
        <v>8535.3799999999992</v>
      </c>
      <c r="G492" s="56">
        <v>51675.72</v>
      </c>
      <c r="H492" s="56">
        <v>0</v>
      </c>
      <c r="I492" s="56">
        <f t="shared" si="49"/>
        <v>51675.72</v>
      </c>
      <c r="J492" s="56">
        <f t="shared" si="50"/>
        <v>76212</v>
      </c>
      <c r="K492" s="57">
        <f t="shared" si="51"/>
        <v>0.59592899146219824</v>
      </c>
      <c r="L492" s="57">
        <f t="shared" si="52"/>
        <v>-0.93325879920292576</v>
      </c>
      <c r="M492" s="57">
        <f t="shared" si="53"/>
        <v>-0.39389348719329731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252</v>
      </c>
      <c r="C493" s="51" t="s">
        <v>253</v>
      </c>
      <c r="D493" s="56">
        <v>0</v>
      </c>
      <c r="E493" s="56">
        <v>0</v>
      </c>
      <c r="F493" s="56">
        <v>0</v>
      </c>
      <c r="G493" s="56">
        <v>0</v>
      </c>
      <c r="H493" s="56">
        <v>0</v>
      </c>
      <c r="I493" s="56">
        <f t="shared" si="49"/>
        <v>0</v>
      </c>
      <c r="J493" s="56">
        <f t="shared" si="50"/>
        <v>0</v>
      </c>
      <c r="K493" s="57" t="str">
        <f t="shared" si="51"/>
        <v>NA</v>
      </c>
      <c r="L493" s="57" t="str">
        <f t="shared" si="52"/>
        <v>NA</v>
      </c>
      <c r="M493" s="57" t="str">
        <f t="shared" si="53"/>
        <v>NA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282</v>
      </c>
      <c r="C494" s="51" t="s">
        <v>283</v>
      </c>
      <c r="D494" s="56">
        <v>54000</v>
      </c>
      <c r="E494" s="56">
        <v>54000</v>
      </c>
      <c r="F494" s="56">
        <v>0</v>
      </c>
      <c r="G494" s="56">
        <v>0</v>
      </c>
      <c r="H494" s="56">
        <v>0</v>
      </c>
      <c r="I494" s="56">
        <f t="shared" si="49"/>
        <v>0</v>
      </c>
      <c r="J494" s="56">
        <f t="shared" si="50"/>
        <v>54000</v>
      </c>
      <c r="K494" s="57">
        <f t="shared" si="51"/>
        <v>1</v>
      </c>
      <c r="L494" s="57">
        <f t="shared" si="52"/>
        <v>-1</v>
      </c>
      <c r="M494" s="57">
        <f t="shared" si="53"/>
        <v>-1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314</v>
      </c>
      <c r="C495" s="51" t="s">
        <v>315</v>
      </c>
      <c r="D495" s="56">
        <v>900000</v>
      </c>
      <c r="E495" s="56">
        <v>789000</v>
      </c>
      <c r="F495" s="56">
        <v>0</v>
      </c>
      <c r="G495" s="56">
        <v>0</v>
      </c>
      <c r="H495" s="56">
        <v>0</v>
      </c>
      <c r="I495" s="56">
        <f t="shared" si="49"/>
        <v>0</v>
      </c>
      <c r="J495" s="56">
        <f t="shared" si="50"/>
        <v>789000</v>
      </c>
      <c r="K495" s="57">
        <f t="shared" si="51"/>
        <v>1</v>
      </c>
      <c r="L495" s="57">
        <f t="shared" si="52"/>
        <v>-1</v>
      </c>
      <c r="M495" s="57">
        <f t="shared" si="53"/>
        <v>-1</v>
      </c>
      <c r="R495" s="53"/>
      <c r="S495" s="53"/>
      <c r="T495" s="53"/>
      <c r="U495" s="53"/>
      <c r="V495" s="53"/>
    </row>
    <row r="496" spans="1:22" s="51" customFormat="1" x14ac:dyDescent="0.2">
      <c r="A496" s="63" t="s">
        <v>497</v>
      </c>
      <c r="B496" s="71"/>
      <c r="C496" s="63"/>
      <c r="D496" s="64">
        <v>3431416.47</v>
      </c>
      <c r="E496" s="64">
        <v>3289790.72</v>
      </c>
      <c r="F496" s="64">
        <v>146086.66999999998</v>
      </c>
      <c r="G496" s="64">
        <v>877718.11999999988</v>
      </c>
      <c r="H496" s="64">
        <v>0</v>
      </c>
      <c r="I496" s="64">
        <f t="shared" si="49"/>
        <v>877718.11999999988</v>
      </c>
      <c r="J496" s="64">
        <f t="shared" si="50"/>
        <v>2412072.6000000006</v>
      </c>
      <c r="K496" s="65">
        <f t="shared" si="51"/>
        <v>0.73319940546248497</v>
      </c>
      <c r="L496" s="65">
        <f t="shared" si="52"/>
        <v>-0.95559393212708688</v>
      </c>
      <c r="M496" s="65">
        <f t="shared" si="53"/>
        <v>-0.59979910819372739</v>
      </c>
      <c r="R496" s="53"/>
      <c r="S496" s="53"/>
      <c r="T496" s="53"/>
      <c r="U496" s="53"/>
      <c r="V496" s="53"/>
    </row>
    <row r="497" spans="1:22" s="51" customFormat="1" x14ac:dyDescent="0.2">
      <c r="A497" s="51" t="s">
        <v>498</v>
      </c>
      <c r="B497" s="66" t="s">
        <v>226</v>
      </c>
      <c r="C497" s="51" t="s">
        <v>227</v>
      </c>
      <c r="D497" s="56">
        <v>0</v>
      </c>
      <c r="E497" s="56">
        <v>0</v>
      </c>
      <c r="F497" s="56">
        <v>0</v>
      </c>
      <c r="G497" s="56">
        <v>4500</v>
      </c>
      <c r="H497" s="56">
        <v>0</v>
      </c>
      <c r="I497" s="56">
        <f t="shared" si="49"/>
        <v>4500</v>
      </c>
      <c r="J497" s="56">
        <f t="shared" si="50"/>
        <v>-4500</v>
      </c>
      <c r="K497" s="57" t="str">
        <f t="shared" si="51"/>
        <v>NA</v>
      </c>
      <c r="L497" s="57" t="str">
        <f t="shared" si="52"/>
        <v>NA</v>
      </c>
      <c r="M497" s="57" t="str">
        <f t="shared" si="53"/>
        <v>NA</v>
      </c>
      <c r="R497" s="53"/>
      <c r="S497" s="53"/>
      <c r="T497" s="53"/>
      <c r="U497" s="53"/>
      <c r="V497" s="53"/>
    </row>
    <row r="498" spans="1:22" s="51" customFormat="1" x14ac:dyDescent="0.2">
      <c r="B498" s="66" t="s">
        <v>372</v>
      </c>
      <c r="C498" s="51" t="s">
        <v>373</v>
      </c>
      <c r="D498" s="56">
        <v>335000</v>
      </c>
      <c r="E498" s="56">
        <v>335000</v>
      </c>
      <c r="F498" s="56">
        <v>0</v>
      </c>
      <c r="G498" s="56">
        <v>0</v>
      </c>
      <c r="H498" s="56">
        <v>0</v>
      </c>
      <c r="I498" s="56">
        <f t="shared" si="49"/>
        <v>0</v>
      </c>
      <c r="J498" s="56">
        <f t="shared" si="50"/>
        <v>335000</v>
      </c>
      <c r="K498" s="57">
        <f t="shared" si="51"/>
        <v>1</v>
      </c>
      <c r="L498" s="57">
        <f t="shared" si="52"/>
        <v>-1</v>
      </c>
      <c r="M498" s="57">
        <f t="shared" si="53"/>
        <v>-1</v>
      </c>
      <c r="R498" s="53"/>
      <c r="S498" s="53"/>
      <c r="T498" s="53"/>
      <c r="U498" s="53"/>
      <c r="V498" s="53"/>
    </row>
    <row r="499" spans="1:22" s="51" customFormat="1" x14ac:dyDescent="0.2">
      <c r="B499" s="66" t="s">
        <v>250</v>
      </c>
      <c r="C499" s="51" t="s">
        <v>251</v>
      </c>
      <c r="D499" s="56">
        <v>0</v>
      </c>
      <c r="E499" s="56">
        <v>0</v>
      </c>
      <c r="F499" s="56">
        <v>0</v>
      </c>
      <c r="G499" s="56">
        <v>299.24999999999994</v>
      </c>
      <c r="H499" s="56">
        <v>0</v>
      </c>
      <c r="I499" s="56">
        <f t="shared" si="49"/>
        <v>299.24999999999994</v>
      </c>
      <c r="J499" s="56">
        <f t="shared" si="50"/>
        <v>-299.24999999999994</v>
      </c>
      <c r="K499" s="57" t="str">
        <f t="shared" si="51"/>
        <v>NA</v>
      </c>
      <c r="L499" s="57" t="str">
        <f t="shared" si="52"/>
        <v>NA</v>
      </c>
      <c r="M499" s="57" t="str">
        <f t="shared" si="53"/>
        <v>NA</v>
      </c>
      <c r="R499" s="53"/>
      <c r="S499" s="53"/>
      <c r="T499" s="53"/>
      <c r="U499" s="53"/>
      <c r="V499" s="53"/>
    </row>
    <row r="500" spans="1:22" s="51" customFormat="1" x14ac:dyDescent="0.2">
      <c r="B500" s="66" t="s">
        <v>308</v>
      </c>
      <c r="C500" s="51" t="s">
        <v>309</v>
      </c>
      <c r="D500" s="56">
        <v>0</v>
      </c>
      <c r="E500" s="56">
        <v>0</v>
      </c>
      <c r="F500" s="56">
        <v>0</v>
      </c>
      <c r="G500" s="56">
        <v>0</v>
      </c>
      <c r="H500" s="56">
        <v>0</v>
      </c>
      <c r="I500" s="56">
        <f t="shared" si="49"/>
        <v>0</v>
      </c>
      <c r="J500" s="56">
        <f t="shared" si="50"/>
        <v>0</v>
      </c>
      <c r="K500" s="57" t="str">
        <f t="shared" si="51"/>
        <v>NA</v>
      </c>
      <c r="L500" s="57" t="str">
        <f t="shared" si="52"/>
        <v>NA</v>
      </c>
      <c r="M500" s="57" t="str">
        <f t="shared" si="53"/>
        <v>NA</v>
      </c>
      <c r="R500" s="53"/>
      <c r="S500" s="53"/>
      <c r="T500" s="53"/>
      <c r="U500" s="53"/>
      <c r="V500" s="53"/>
    </row>
    <row r="501" spans="1:22" s="51" customFormat="1" x14ac:dyDescent="0.2">
      <c r="A501" s="63" t="s">
        <v>499</v>
      </c>
      <c r="B501" s="71"/>
      <c r="C501" s="63"/>
      <c r="D501" s="64">
        <v>335000</v>
      </c>
      <c r="E501" s="64">
        <v>335000</v>
      </c>
      <c r="F501" s="64">
        <v>0</v>
      </c>
      <c r="G501" s="64">
        <v>4799.25</v>
      </c>
      <c r="H501" s="64">
        <v>0</v>
      </c>
      <c r="I501" s="64">
        <f t="shared" si="49"/>
        <v>4799.25</v>
      </c>
      <c r="J501" s="64">
        <f t="shared" si="50"/>
        <v>330200.75</v>
      </c>
      <c r="K501" s="65">
        <f t="shared" si="51"/>
        <v>0.98567388059701488</v>
      </c>
      <c r="L501" s="65">
        <f t="shared" si="52"/>
        <v>-1</v>
      </c>
      <c r="M501" s="65">
        <f t="shared" si="53"/>
        <v>-0.97851082089552244</v>
      </c>
      <c r="R501" s="53"/>
      <c r="S501" s="53"/>
      <c r="T501" s="53"/>
      <c r="U501" s="53"/>
      <c r="V501" s="53"/>
    </row>
    <row r="502" spans="1:22" s="51" customFormat="1" x14ac:dyDescent="0.2">
      <c r="A502" s="51" t="s">
        <v>500</v>
      </c>
      <c r="B502" s="66" t="s">
        <v>415</v>
      </c>
      <c r="C502" s="51" t="s">
        <v>416</v>
      </c>
      <c r="D502" s="56">
        <v>39282.44</v>
      </c>
      <c r="E502" s="56">
        <v>39282.44</v>
      </c>
      <c r="F502" s="56">
        <v>0</v>
      </c>
      <c r="G502" s="56">
        <v>0</v>
      </c>
      <c r="H502" s="56">
        <v>0</v>
      </c>
      <c r="I502" s="56">
        <f t="shared" si="49"/>
        <v>0</v>
      </c>
      <c r="J502" s="56">
        <f t="shared" si="50"/>
        <v>39282.44</v>
      </c>
      <c r="K502" s="57">
        <f t="shared" si="51"/>
        <v>1</v>
      </c>
      <c r="L502" s="57">
        <f t="shared" si="52"/>
        <v>-1</v>
      </c>
      <c r="M502" s="57">
        <f t="shared" si="53"/>
        <v>-1</v>
      </c>
      <c r="R502" s="53"/>
      <c r="S502" s="53"/>
      <c r="T502" s="53"/>
      <c r="U502" s="53"/>
      <c r="V502" s="53"/>
    </row>
    <row r="503" spans="1:22" s="51" customFormat="1" x14ac:dyDescent="0.2">
      <c r="B503" s="66" t="s">
        <v>226</v>
      </c>
      <c r="C503" s="51" t="s">
        <v>227</v>
      </c>
      <c r="D503" s="56">
        <v>0</v>
      </c>
      <c r="E503" s="56">
        <v>0</v>
      </c>
      <c r="F503" s="56">
        <v>66484</v>
      </c>
      <c r="G503" s="56">
        <v>413242.73</v>
      </c>
      <c r="H503" s="56">
        <v>0</v>
      </c>
      <c r="I503" s="56">
        <f t="shared" ref="I503:I515" si="54">SUM(G503:H503)</f>
        <v>413242.73</v>
      </c>
      <c r="J503" s="56">
        <f t="shared" ref="J503:J515" si="55">E503-I503</f>
        <v>-413242.73</v>
      </c>
      <c r="K503" s="57" t="str">
        <f t="shared" ref="K503:K515" si="56">IF(E503=0,"NA",J503/E503)</f>
        <v>NA</v>
      </c>
      <c r="L503" s="57" t="str">
        <f t="shared" ref="L503:L515" si="57">IF(E503=0,"NA",(  ( F503 - (E503/$L$6)) / (E503/$L$6)))</f>
        <v>NA</v>
      </c>
      <c r="M503" s="57" t="str">
        <f t="shared" ref="M503:M515" si="58">IF(E503=0,"NA",(  ( G503 - ($M$6*(E503/12))) / ($M$6*(E503/12))))</f>
        <v>NA</v>
      </c>
      <c r="R503" s="53"/>
      <c r="S503" s="53"/>
      <c r="T503" s="53"/>
      <c r="U503" s="53"/>
      <c r="V503" s="53"/>
    </row>
    <row r="504" spans="1:22" s="51" customFormat="1" x14ac:dyDescent="0.2">
      <c r="B504" s="66" t="s">
        <v>232</v>
      </c>
      <c r="C504" s="51" t="s">
        <v>233</v>
      </c>
      <c r="D504" s="56">
        <v>13500</v>
      </c>
      <c r="E504" s="56">
        <v>13500</v>
      </c>
      <c r="F504" s="56">
        <v>7424.47</v>
      </c>
      <c r="G504" s="56">
        <v>32316.7</v>
      </c>
      <c r="H504" s="56">
        <v>0</v>
      </c>
      <c r="I504" s="56">
        <f t="shared" si="54"/>
        <v>32316.7</v>
      </c>
      <c r="J504" s="56">
        <f t="shared" si="55"/>
        <v>-18816.7</v>
      </c>
      <c r="K504" s="57">
        <f t="shared" si="56"/>
        <v>-1.3938296296296298</v>
      </c>
      <c r="L504" s="57">
        <f t="shared" si="57"/>
        <v>-0.45003925925925925</v>
      </c>
      <c r="M504" s="57">
        <f t="shared" si="58"/>
        <v>2.5907444444444447</v>
      </c>
      <c r="R504" s="53"/>
      <c r="S504" s="53"/>
      <c r="T504" s="53"/>
      <c r="U504" s="53"/>
      <c r="V504" s="53"/>
    </row>
    <row r="505" spans="1:22" s="51" customFormat="1" x14ac:dyDescent="0.2">
      <c r="B505" s="66" t="s">
        <v>234</v>
      </c>
      <c r="C505" s="51" t="s">
        <v>235</v>
      </c>
      <c r="D505" s="56">
        <v>0</v>
      </c>
      <c r="E505" s="56">
        <v>0</v>
      </c>
      <c r="F505" s="56">
        <v>930.04</v>
      </c>
      <c r="G505" s="56">
        <v>5795.54</v>
      </c>
      <c r="H505" s="56">
        <v>0</v>
      </c>
      <c r="I505" s="56">
        <f t="shared" si="54"/>
        <v>5795.54</v>
      </c>
      <c r="J505" s="56">
        <f t="shared" si="55"/>
        <v>-5795.54</v>
      </c>
      <c r="K505" s="57" t="str">
        <f t="shared" si="56"/>
        <v>NA</v>
      </c>
      <c r="L505" s="57" t="str">
        <f t="shared" si="57"/>
        <v>NA</v>
      </c>
      <c r="M505" s="57" t="str">
        <f t="shared" si="58"/>
        <v>NA</v>
      </c>
      <c r="R505" s="53"/>
      <c r="S505" s="53"/>
      <c r="T505" s="53"/>
      <c r="U505" s="53"/>
      <c r="V505" s="53"/>
    </row>
    <row r="506" spans="1:22" s="51" customFormat="1" x14ac:dyDescent="0.2">
      <c r="B506" s="66" t="s">
        <v>236</v>
      </c>
      <c r="C506" s="51" t="s">
        <v>237</v>
      </c>
      <c r="D506" s="56">
        <v>7848.63</v>
      </c>
      <c r="E506" s="56">
        <v>7848.63</v>
      </c>
      <c r="F506" s="56">
        <v>0</v>
      </c>
      <c r="G506" s="56">
        <v>0</v>
      </c>
      <c r="H506" s="56">
        <v>0</v>
      </c>
      <c r="I506" s="56">
        <f t="shared" si="54"/>
        <v>0</v>
      </c>
      <c r="J506" s="56">
        <f t="shared" si="55"/>
        <v>7848.63</v>
      </c>
      <c r="K506" s="57">
        <f t="shared" si="56"/>
        <v>1</v>
      </c>
      <c r="L506" s="57">
        <f t="shared" si="57"/>
        <v>-1</v>
      </c>
      <c r="M506" s="57">
        <f t="shared" si="58"/>
        <v>-1</v>
      </c>
      <c r="R506" s="53"/>
      <c r="S506" s="53"/>
      <c r="T506" s="53"/>
      <c r="U506" s="53"/>
      <c r="V506" s="53"/>
    </row>
    <row r="507" spans="1:22" s="51" customFormat="1" x14ac:dyDescent="0.2">
      <c r="B507" s="66" t="s">
        <v>250</v>
      </c>
      <c r="C507" s="51" t="s">
        <v>251</v>
      </c>
      <c r="D507" s="56">
        <v>1040.98</v>
      </c>
      <c r="E507" s="56">
        <v>1040.98</v>
      </c>
      <c r="F507" s="56">
        <v>300.91000000000003</v>
      </c>
      <c r="G507" s="56">
        <v>2233.7399999999998</v>
      </c>
      <c r="H507" s="56">
        <v>0</v>
      </c>
      <c r="I507" s="56">
        <f t="shared" si="54"/>
        <v>2233.7399999999998</v>
      </c>
      <c r="J507" s="56">
        <f t="shared" si="55"/>
        <v>-1192.7599999999998</v>
      </c>
      <c r="K507" s="57">
        <f t="shared" si="56"/>
        <v>-1.1458049145997038</v>
      </c>
      <c r="L507" s="57">
        <f t="shared" si="57"/>
        <v>-0.71093584891160244</v>
      </c>
      <c r="M507" s="57">
        <f t="shared" si="58"/>
        <v>2.2187073718995558</v>
      </c>
      <c r="R507" s="53"/>
      <c r="S507" s="53"/>
      <c r="T507" s="53"/>
      <c r="U507" s="53"/>
      <c r="V507" s="53"/>
    </row>
    <row r="508" spans="1:22" s="51" customFormat="1" x14ac:dyDescent="0.2">
      <c r="A508" s="63" t="s">
        <v>501</v>
      </c>
      <c r="B508" s="71"/>
      <c r="C508" s="63"/>
      <c r="D508" s="64">
        <v>61672.05</v>
      </c>
      <c r="E508" s="64">
        <v>61672.05</v>
      </c>
      <c r="F508" s="64">
        <v>75139.42</v>
      </c>
      <c r="G508" s="64">
        <v>453588.70999999996</v>
      </c>
      <c r="H508" s="64">
        <v>0</v>
      </c>
      <c r="I508" s="64">
        <f t="shared" si="54"/>
        <v>453588.70999999996</v>
      </c>
      <c r="J508" s="64">
        <f t="shared" si="55"/>
        <v>-391916.66</v>
      </c>
      <c r="K508" s="65">
        <f t="shared" si="56"/>
        <v>-6.3548505360207734</v>
      </c>
      <c r="L508" s="65">
        <f t="shared" si="57"/>
        <v>0.21837072061006557</v>
      </c>
      <c r="M508" s="65">
        <f t="shared" si="58"/>
        <v>10.03227580403116</v>
      </c>
      <c r="R508" s="53"/>
      <c r="S508" s="53"/>
      <c r="T508" s="53"/>
      <c r="U508" s="53"/>
      <c r="V508" s="53"/>
    </row>
    <row r="509" spans="1:22" s="51" customFormat="1" x14ac:dyDescent="0.2">
      <c r="A509" s="51" t="s">
        <v>32</v>
      </c>
      <c r="B509" s="66" t="s">
        <v>314</v>
      </c>
      <c r="C509" s="51" t="s">
        <v>315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54"/>
        <v>0</v>
      </c>
      <c r="J509" s="56">
        <f t="shared" si="55"/>
        <v>0</v>
      </c>
      <c r="K509" s="57" t="str">
        <f t="shared" si="56"/>
        <v>NA</v>
      </c>
      <c r="L509" s="57" t="str">
        <f t="shared" si="57"/>
        <v>NA</v>
      </c>
      <c r="M509" s="57" t="str">
        <f t="shared" si="58"/>
        <v>NA</v>
      </c>
      <c r="R509" s="53"/>
      <c r="S509" s="53"/>
      <c r="T509" s="53"/>
      <c r="U509" s="53"/>
      <c r="V509" s="53"/>
    </row>
    <row r="510" spans="1:22" s="51" customFormat="1" x14ac:dyDescent="0.2">
      <c r="B510" s="66" t="s">
        <v>33</v>
      </c>
      <c r="C510" s="51" t="s">
        <v>34</v>
      </c>
      <c r="D510" s="56">
        <v>8341293.6000000006</v>
      </c>
      <c r="E510" s="56">
        <v>7841293.6000000006</v>
      </c>
      <c r="F510" s="56">
        <v>0</v>
      </c>
      <c r="G510" s="56">
        <v>1000000</v>
      </c>
      <c r="H510" s="56">
        <v>0</v>
      </c>
      <c r="I510" s="56">
        <f t="shared" si="54"/>
        <v>1000000</v>
      </c>
      <c r="J510" s="56">
        <f t="shared" si="55"/>
        <v>6841293.6000000006</v>
      </c>
      <c r="K510" s="57">
        <f t="shared" si="56"/>
        <v>0.87247002203820045</v>
      </c>
      <c r="L510" s="57">
        <f t="shared" si="57"/>
        <v>-1</v>
      </c>
      <c r="M510" s="57">
        <f t="shared" si="58"/>
        <v>-0.80870503305730068</v>
      </c>
      <c r="R510" s="53"/>
      <c r="S510" s="53"/>
      <c r="T510" s="53"/>
      <c r="U510" s="53"/>
      <c r="V510" s="53"/>
    </row>
    <row r="511" spans="1:22" s="51" customFormat="1" x14ac:dyDescent="0.2">
      <c r="B511" s="66" t="s">
        <v>489</v>
      </c>
      <c r="C511" s="51" t="s">
        <v>490</v>
      </c>
      <c r="D511" s="56">
        <v>0</v>
      </c>
      <c r="E511" s="56">
        <v>0</v>
      </c>
      <c r="F511" s="56">
        <v>0</v>
      </c>
      <c r="G511" s="56">
        <v>0</v>
      </c>
      <c r="H511" s="56">
        <v>0</v>
      </c>
      <c r="I511" s="56">
        <f t="shared" si="54"/>
        <v>0</v>
      </c>
      <c r="J511" s="56">
        <f t="shared" si="55"/>
        <v>0</v>
      </c>
      <c r="K511" s="57" t="str">
        <f t="shared" si="56"/>
        <v>NA</v>
      </c>
      <c r="L511" s="57" t="str">
        <f t="shared" si="57"/>
        <v>NA</v>
      </c>
      <c r="M511" s="57" t="str">
        <f t="shared" si="58"/>
        <v>NA</v>
      </c>
      <c r="R511" s="53"/>
      <c r="S511" s="53"/>
      <c r="T511" s="53"/>
      <c r="U511" s="53"/>
      <c r="V511" s="53"/>
    </row>
    <row r="512" spans="1:22" s="51" customFormat="1" x14ac:dyDescent="0.2">
      <c r="A512" s="63" t="s">
        <v>35</v>
      </c>
      <c r="B512" s="71"/>
      <c r="C512" s="63"/>
      <c r="D512" s="64">
        <v>8341293.6000000006</v>
      </c>
      <c r="E512" s="64">
        <v>7841293.6000000006</v>
      </c>
      <c r="F512" s="64">
        <v>0</v>
      </c>
      <c r="G512" s="64">
        <v>1000000</v>
      </c>
      <c r="H512" s="64">
        <v>0</v>
      </c>
      <c r="I512" s="64">
        <f t="shared" si="54"/>
        <v>1000000</v>
      </c>
      <c r="J512" s="64">
        <f t="shared" si="55"/>
        <v>6841293.6000000006</v>
      </c>
      <c r="K512" s="65">
        <f t="shared" si="56"/>
        <v>0.87247002203820045</v>
      </c>
      <c r="L512" s="65">
        <f t="shared" si="57"/>
        <v>-1</v>
      </c>
      <c r="M512" s="65">
        <f t="shared" si="58"/>
        <v>-0.80870503305730068</v>
      </c>
      <c r="R512" s="53"/>
      <c r="S512" s="53"/>
      <c r="T512" s="53"/>
      <c r="U512" s="53"/>
      <c r="V512" s="53"/>
    </row>
    <row r="513" spans="1:25" s="51" customFormat="1" x14ac:dyDescent="0.2">
      <c r="A513" s="51" t="s">
        <v>36</v>
      </c>
      <c r="B513" s="66" t="s">
        <v>30</v>
      </c>
      <c r="C513" s="51" t="s">
        <v>31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54"/>
        <v>0</v>
      </c>
      <c r="J513" s="56">
        <f t="shared" si="55"/>
        <v>0</v>
      </c>
      <c r="K513" s="57" t="str">
        <f t="shared" si="56"/>
        <v>NA</v>
      </c>
      <c r="L513" s="57" t="str">
        <f t="shared" si="57"/>
        <v>NA</v>
      </c>
      <c r="M513" s="57" t="str">
        <f t="shared" si="58"/>
        <v>NA</v>
      </c>
      <c r="R513" s="53"/>
      <c r="S513" s="53"/>
      <c r="T513" s="53"/>
      <c r="U513" s="53"/>
      <c r="V513" s="53"/>
    </row>
    <row r="514" spans="1:25" s="51" customFormat="1" x14ac:dyDescent="0.2">
      <c r="B514" s="66" t="s">
        <v>37</v>
      </c>
      <c r="C514" s="51" t="s">
        <v>38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f t="shared" si="54"/>
        <v>0</v>
      </c>
      <c r="J514" s="56">
        <f t="shared" si="55"/>
        <v>0</v>
      </c>
      <c r="K514" s="57" t="str">
        <f t="shared" si="56"/>
        <v>NA</v>
      </c>
      <c r="L514" s="57" t="str">
        <f t="shared" si="57"/>
        <v>NA</v>
      </c>
      <c r="M514" s="57" t="str">
        <f t="shared" si="58"/>
        <v>NA</v>
      </c>
      <c r="R514" s="53"/>
      <c r="S514" s="53"/>
      <c r="T514" s="53"/>
      <c r="U514" s="53"/>
      <c r="V514" s="53"/>
    </row>
    <row r="515" spans="1:25" s="51" customFormat="1" x14ac:dyDescent="0.2">
      <c r="A515" s="63" t="s">
        <v>39</v>
      </c>
      <c r="B515" s="71"/>
      <c r="C515" s="63"/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f t="shared" si="54"/>
        <v>0</v>
      </c>
      <c r="J515" s="64">
        <f t="shared" si="55"/>
        <v>0</v>
      </c>
      <c r="K515" s="65" t="str">
        <f t="shared" si="56"/>
        <v>NA</v>
      </c>
      <c r="L515" s="65" t="str">
        <f t="shared" si="57"/>
        <v>NA</v>
      </c>
      <c r="M515" s="65" t="str">
        <f t="shared" si="58"/>
        <v>NA</v>
      </c>
      <c r="R515" s="53"/>
      <c r="S515" s="53"/>
      <c r="T515" s="53"/>
      <c r="U515" s="53"/>
      <c r="V515" s="53"/>
    </row>
    <row r="516" spans="1:25" s="17" customFormat="1" x14ac:dyDescent="0.2">
      <c r="A516" s="23"/>
      <c r="B516" s="31"/>
      <c r="C516" s="23"/>
      <c r="D516" s="18"/>
      <c r="E516" s="18"/>
      <c r="F516" s="18"/>
      <c r="G516" s="18"/>
      <c r="H516" s="18"/>
      <c r="I516" s="18"/>
      <c r="J516" s="18"/>
      <c r="K516" s="37"/>
      <c r="L516" s="37"/>
      <c r="M516" s="37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</row>
    <row r="517" spans="1:25" ht="15.75" x14ac:dyDescent="0.25">
      <c r="A517" s="25" t="s">
        <v>11</v>
      </c>
      <c r="B517" s="32"/>
      <c r="C517" s="25"/>
      <c r="D517" s="6">
        <f>+D103+D153+D191+D205+D227+D277+D297+D329+D402+D442+D482+D496+D501+D508+D512+D515</f>
        <v>1474367167.4399989</v>
      </c>
      <c r="E517" s="6">
        <f t="shared" ref="E517:J517" si="59">+E103+E153+E191+E205+E227+E277+E297+E329+E402+E442+E482+E496+E501+E508+E512+E515</f>
        <v>1478089191.3599987</v>
      </c>
      <c r="F517" s="6">
        <f t="shared" si="59"/>
        <v>110440234.03</v>
      </c>
      <c r="G517" s="6">
        <f t="shared" si="59"/>
        <v>855177237.00000012</v>
      </c>
      <c r="H517" s="6">
        <f t="shared" si="59"/>
        <v>42721123.850000009</v>
      </c>
      <c r="I517" s="6">
        <f t="shared" si="59"/>
        <v>897898360.85000002</v>
      </c>
      <c r="J517" s="6">
        <f t="shared" si="59"/>
        <v>580190830.50999916</v>
      </c>
      <c r="K517" s="38">
        <f>IF(E517=0,"NA",J517/E517)</f>
        <v>0.39252761869949276</v>
      </c>
      <c r="L517" s="38">
        <f>IF(E517=0,"NA",(  ( F517 - (E517/$L$6)) / (E517/$L$6)))</f>
        <v>-0.92528175249804567</v>
      </c>
      <c r="M517" s="38">
        <f>IF(E517=0,"NA",(  ( G517 - ($M$6*(E517/12))) / ($M$6*(E517/12))))</f>
        <v>-0.13214583869616178</v>
      </c>
    </row>
    <row r="519" spans="1:25" x14ac:dyDescent="0.2">
      <c r="B519" s="67" t="s">
        <v>20</v>
      </c>
      <c r="C519" s="52" t="s">
        <v>21</v>
      </c>
    </row>
    <row r="522" spans="1:25" s="19" customFormat="1" x14ac:dyDescent="0.2">
      <c r="A522" s="24"/>
      <c r="B522" s="33"/>
      <c r="D522" s="33"/>
      <c r="L522" s="68"/>
      <c r="M522" s="68"/>
      <c r="O522" s="53"/>
      <c r="P522" s="53"/>
      <c r="Q522" s="53"/>
      <c r="R522" s="53"/>
      <c r="S522" s="53"/>
      <c r="T522" s="53"/>
      <c r="U522" s="53"/>
      <c r="V522" s="53"/>
      <c r="W522" s="69"/>
      <c r="X522" s="69"/>
      <c r="Y522" s="69"/>
    </row>
    <row r="523" spans="1:25" s="19" customFormat="1" x14ac:dyDescent="0.2">
      <c r="A523" s="24"/>
      <c r="B523" s="33"/>
      <c r="D523" s="33"/>
      <c r="L523" s="68"/>
      <c r="M523" s="68"/>
      <c r="O523" s="53"/>
      <c r="P523" s="53"/>
      <c r="Q523" s="53"/>
      <c r="R523" s="53"/>
      <c r="S523" s="53"/>
      <c r="T523" s="53"/>
      <c r="U523" s="53"/>
      <c r="V523" s="53"/>
      <c r="W523" s="69"/>
      <c r="X523" s="69"/>
      <c r="Y523" s="69"/>
    </row>
    <row r="524" spans="1:25" s="19" customFormat="1" x14ac:dyDescent="0.2">
      <c r="A524" s="24"/>
      <c r="B524" s="33"/>
      <c r="K524" s="70"/>
      <c r="L524" s="68"/>
      <c r="M524" s="68"/>
      <c r="O524" s="53"/>
      <c r="P524" s="53"/>
      <c r="Q524" s="53"/>
      <c r="R524" s="53"/>
      <c r="S524" s="53"/>
      <c r="T524" s="53"/>
      <c r="U524" s="53"/>
      <c r="V524" s="53"/>
      <c r="W524" s="69"/>
      <c r="X524" s="69"/>
      <c r="Y524" s="69"/>
    </row>
    <row r="525" spans="1:25" s="19" customFormat="1" x14ac:dyDescent="0.2">
      <c r="A525" s="24"/>
      <c r="B525" s="33"/>
      <c r="K525" s="70"/>
      <c r="L525" s="68"/>
      <c r="M525" s="68"/>
      <c r="O525" s="53"/>
      <c r="P525" s="53"/>
      <c r="Q525" s="53"/>
      <c r="R525" s="53"/>
      <c r="S525" s="53"/>
      <c r="T525" s="53"/>
      <c r="U525" s="53"/>
      <c r="V525" s="53"/>
      <c r="W525" s="69"/>
      <c r="X525" s="69"/>
      <c r="Y525" s="69"/>
    </row>
    <row r="526" spans="1:25" s="19" customFormat="1" x14ac:dyDescent="0.2">
      <c r="A526" s="24"/>
      <c r="B526" s="33"/>
      <c r="K526" s="70"/>
      <c r="L526" s="68"/>
      <c r="M526" s="68"/>
      <c r="O526" s="53"/>
      <c r="P526" s="53"/>
      <c r="Q526" s="53"/>
      <c r="R526" s="53"/>
      <c r="S526" s="53"/>
      <c r="T526" s="53"/>
      <c r="U526" s="53"/>
      <c r="V526" s="53"/>
      <c r="W526" s="69"/>
      <c r="X526" s="69"/>
      <c r="Y526" s="69"/>
    </row>
    <row r="527" spans="1:25" s="19" customFormat="1" x14ac:dyDescent="0.2">
      <c r="A527" s="24"/>
      <c r="B527" s="33"/>
      <c r="K527" s="70"/>
      <c r="L527" s="68"/>
      <c r="M527" s="68"/>
      <c r="O527" s="53"/>
      <c r="P527" s="53"/>
      <c r="Q527" s="53"/>
      <c r="R527" s="53"/>
      <c r="S527" s="53"/>
      <c r="T527" s="53"/>
      <c r="U527" s="53"/>
      <c r="V527" s="53"/>
      <c r="W527" s="69"/>
      <c r="X527" s="69"/>
      <c r="Y527" s="69"/>
    </row>
    <row r="528" spans="1:25" x14ac:dyDescent="0.2">
      <c r="K528" s="14"/>
    </row>
    <row r="529" spans="11:11" x14ac:dyDescent="0.2">
      <c r="K529" s="14"/>
    </row>
  </sheetData>
  <autoFilter ref="A7:M517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498"/>
  <sheetViews>
    <sheetView workbookViewId="0">
      <pane ySplit="7" topLeftCell="A8" activePane="bottomLeft" state="frozen"/>
      <selection activeCell="A517" activeCellId="1" sqref="A40:M40 A517:M517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4">
        <v>45351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46</v>
      </c>
      <c r="B8" s="51" t="s">
        <v>100</v>
      </c>
      <c r="C8" s="51" t="s">
        <v>101</v>
      </c>
      <c r="D8" s="56">
        <v>0</v>
      </c>
      <c r="E8" s="56">
        <v>0</v>
      </c>
      <c r="F8" s="56">
        <v>2000.83</v>
      </c>
      <c r="G8" s="56">
        <v>31080.52</v>
      </c>
      <c r="H8" s="56">
        <v>0</v>
      </c>
      <c r="I8" s="56">
        <f t="shared" ref="I8" si="0">SUM(G8:H8)</f>
        <v>31080.52</v>
      </c>
      <c r="J8" s="56">
        <f t="shared" ref="J8" si="1">E8-I8</f>
        <v>-31080.52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102</v>
      </c>
      <c r="C9" s="51" t="s">
        <v>103</v>
      </c>
      <c r="D9" s="56">
        <v>0</v>
      </c>
      <c r="E9" s="56">
        <v>0</v>
      </c>
      <c r="F9" s="56">
        <v>42719.1</v>
      </c>
      <c r="G9" s="56">
        <v>362745.37</v>
      </c>
      <c r="H9" s="56">
        <v>0</v>
      </c>
      <c r="I9" s="56">
        <f t="shared" ref="I9:I11" si="2">SUM(G9:H9)</f>
        <v>362745.37</v>
      </c>
      <c r="J9" s="56">
        <f t="shared" ref="J9:J11" si="3">E9-I9</f>
        <v>-362745.37</v>
      </c>
      <c r="K9" s="57" t="str">
        <f t="shared" ref="K9:K11" si="4">IF(E9=0,"NA",J9/E9)</f>
        <v>NA</v>
      </c>
      <c r="L9" s="57" t="str">
        <f t="shared" ref="L9:L11" si="5">IF(E9=0,"NA",(  ( F9 - (E9/$L$6)) / (E9/$L$6)))</f>
        <v>NA</v>
      </c>
      <c r="M9" s="57" t="str">
        <f t="shared" ref="M9:M1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58038.68</v>
      </c>
      <c r="E10" s="56">
        <v>58038.68</v>
      </c>
      <c r="F10" s="56">
        <v>47302.6</v>
      </c>
      <c r="G10" s="56">
        <v>76320.48000000001</v>
      </c>
      <c r="H10" s="56">
        <v>0</v>
      </c>
      <c r="I10" s="56">
        <f t="shared" si="2"/>
        <v>76320.48000000001</v>
      </c>
      <c r="J10" s="56">
        <f t="shared" si="3"/>
        <v>-18281.80000000001</v>
      </c>
      <c r="K10" s="57">
        <f t="shared" si="4"/>
        <v>-0.31499338027673973</v>
      </c>
      <c r="L10" s="57">
        <f t="shared" si="5"/>
        <v>-0.18498146408567531</v>
      </c>
      <c r="M10" s="57">
        <f t="shared" si="6"/>
        <v>0.97249007041510971</v>
      </c>
      <c r="R10" s="53"/>
      <c r="S10" s="53"/>
      <c r="T10" s="53"/>
      <c r="U10" s="53"/>
      <c r="V10" s="53"/>
    </row>
    <row r="11" spans="1:22" s="51" customFormat="1" x14ac:dyDescent="0.2">
      <c r="B11" s="51" t="s">
        <v>104</v>
      </c>
      <c r="C11" s="51" t="s">
        <v>105</v>
      </c>
      <c r="D11" s="56">
        <v>0</v>
      </c>
      <c r="E11" s="56">
        <v>0</v>
      </c>
      <c r="F11" s="56">
        <v>14483.05</v>
      </c>
      <c r="G11" s="56">
        <v>5708509.0199999996</v>
      </c>
      <c r="H11" s="56">
        <v>0</v>
      </c>
      <c r="I11" s="56">
        <f t="shared" si="2"/>
        <v>5708509.0199999996</v>
      </c>
      <c r="J11" s="56">
        <f t="shared" si="3"/>
        <v>-5708509.0199999996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106</v>
      </c>
      <c r="C12" s="51" t="s">
        <v>107</v>
      </c>
      <c r="D12" s="56">
        <v>0</v>
      </c>
      <c r="E12" s="56">
        <v>0</v>
      </c>
      <c r="F12" s="56">
        <v>0</v>
      </c>
      <c r="G12" s="56">
        <v>200</v>
      </c>
      <c r="H12" s="56">
        <v>0</v>
      </c>
      <c r="I12" s="56">
        <f t="shared" ref="I12:I34" si="7">SUM(G12:H12)</f>
        <v>200</v>
      </c>
      <c r="J12" s="56">
        <f t="shared" ref="J12:J34" si="8">E12-I12</f>
        <v>-200</v>
      </c>
      <c r="K12" s="57" t="str">
        <f t="shared" ref="K12:K34" si="9">IF(E12=0,"NA",J12/E12)</f>
        <v>NA</v>
      </c>
      <c r="L12" s="57" t="str">
        <f t="shared" ref="L12:L34" si="10">IF(E12=0,"NA",(  ( F12 - (E12/$L$6)) / (E12/$L$6)))</f>
        <v>NA</v>
      </c>
      <c r="M12" s="57" t="str">
        <f t="shared" ref="M12:M34" si="11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57</v>
      </c>
      <c r="C13" s="51" t="s">
        <v>58</v>
      </c>
      <c r="D13" s="56">
        <v>0</v>
      </c>
      <c r="E13" s="56">
        <v>0</v>
      </c>
      <c r="F13" s="56">
        <v>4090</v>
      </c>
      <c r="G13" s="56">
        <v>73409.37</v>
      </c>
      <c r="H13" s="56">
        <v>0</v>
      </c>
      <c r="I13" s="56">
        <f t="shared" si="7"/>
        <v>73409.37</v>
      </c>
      <c r="J13" s="56">
        <f t="shared" si="8"/>
        <v>-73409.37</v>
      </c>
      <c r="K13" s="57" t="str">
        <f t="shared" si="9"/>
        <v>NA</v>
      </c>
      <c r="L13" s="57" t="str">
        <f t="shared" si="10"/>
        <v>NA</v>
      </c>
      <c r="M13" s="57" t="str">
        <f t="shared" si="11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108</v>
      </c>
      <c r="C14" s="51" t="s">
        <v>109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7"/>
        <v>0</v>
      </c>
      <c r="J14" s="56">
        <f t="shared" si="8"/>
        <v>0</v>
      </c>
      <c r="K14" s="57" t="str">
        <f t="shared" si="9"/>
        <v>NA</v>
      </c>
      <c r="L14" s="57" t="str">
        <f t="shared" si="10"/>
        <v>NA</v>
      </c>
      <c r="M14" s="57" t="str">
        <f t="shared" si="11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110</v>
      </c>
      <c r="C15" s="51" t="s">
        <v>111</v>
      </c>
      <c r="D15" s="56">
        <v>5650</v>
      </c>
      <c r="E15" s="56">
        <v>5650</v>
      </c>
      <c r="F15" s="56">
        <v>0</v>
      </c>
      <c r="G15" s="56">
        <v>0</v>
      </c>
      <c r="H15" s="56">
        <v>0</v>
      </c>
      <c r="I15" s="56">
        <f t="shared" ref="I15:I20" si="12">SUM(G15:H15)</f>
        <v>0</v>
      </c>
      <c r="J15" s="56">
        <f t="shared" ref="J15:J20" si="13">E15-I15</f>
        <v>5650</v>
      </c>
      <c r="K15" s="57">
        <f t="shared" ref="K15:K20" si="14">IF(E15=0,"NA",J15/E15)</f>
        <v>1</v>
      </c>
      <c r="L15" s="57">
        <f t="shared" ref="L15:L20" si="15">IF(E15=0,"NA",(  ( F15 - (E15/$L$6)) / (E15/$L$6)))</f>
        <v>-1</v>
      </c>
      <c r="M15" s="57">
        <f t="shared" ref="M15:M20" si="16">IF(E15=0,"NA",(  ( G15 - ($M$6*(E15/12))) / ($M$6*(E15/12))))</f>
        <v>-1</v>
      </c>
      <c r="R15" s="53"/>
      <c r="S15" s="53"/>
      <c r="T15" s="53"/>
      <c r="U15" s="53"/>
      <c r="V15" s="53"/>
    </row>
    <row r="16" spans="1:22" s="51" customFormat="1" x14ac:dyDescent="0.2">
      <c r="B16" s="51" t="s">
        <v>59</v>
      </c>
      <c r="C16" s="51" t="s">
        <v>60</v>
      </c>
      <c r="D16" s="56">
        <v>0</v>
      </c>
      <c r="E16" s="56">
        <v>0</v>
      </c>
      <c r="F16" s="56">
        <v>0</v>
      </c>
      <c r="G16" s="56">
        <v>8410.5</v>
      </c>
      <c r="H16" s="56">
        <v>0</v>
      </c>
      <c r="I16" s="56">
        <f t="shared" si="12"/>
        <v>8410.5</v>
      </c>
      <c r="J16" s="56">
        <f t="shared" si="13"/>
        <v>-8410.5</v>
      </c>
      <c r="K16" s="57" t="str">
        <f t="shared" si="14"/>
        <v>NA</v>
      </c>
      <c r="L16" s="57" t="str">
        <f t="shared" si="15"/>
        <v>NA</v>
      </c>
      <c r="M16" s="57" t="str">
        <f t="shared" si="1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112</v>
      </c>
      <c r="C17" s="51" t="s">
        <v>113</v>
      </c>
      <c r="D17" s="56">
        <v>0</v>
      </c>
      <c r="E17" s="56">
        <v>0</v>
      </c>
      <c r="F17" s="56">
        <v>2943.9</v>
      </c>
      <c r="G17" s="56">
        <v>37241.25</v>
      </c>
      <c r="H17" s="56">
        <v>0</v>
      </c>
      <c r="I17" s="56">
        <f t="shared" si="12"/>
        <v>37241.25</v>
      </c>
      <c r="J17" s="56">
        <f t="shared" si="13"/>
        <v>-37241.25</v>
      </c>
      <c r="K17" s="57" t="str">
        <f t="shared" si="14"/>
        <v>NA</v>
      </c>
      <c r="L17" s="57" t="str">
        <f t="shared" si="15"/>
        <v>NA</v>
      </c>
      <c r="M17" s="57" t="str">
        <f t="shared" si="16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114</v>
      </c>
      <c r="C18" s="51" t="s">
        <v>115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12"/>
        <v>0</v>
      </c>
      <c r="J18" s="56">
        <f t="shared" si="13"/>
        <v>0</v>
      </c>
      <c r="K18" s="57" t="str">
        <f t="shared" si="14"/>
        <v>NA</v>
      </c>
      <c r="L18" s="57" t="str">
        <f t="shared" si="15"/>
        <v>NA</v>
      </c>
      <c r="M18" s="57" t="str">
        <f t="shared" si="1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116</v>
      </c>
      <c r="C19" s="51" t="s">
        <v>117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12"/>
        <v>0</v>
      </c>
      <c r="J19" s="56">
        <f t="shared" si="13"/>
        <v>0</v>
      </c>
      <c r="K19" s="57" t="str">
        <f t="shared" si="14"/>
        <v>NA</v>
      </c>
      <c r="L19" s="57" t="str">
        <f t="shared" si="15"/>
        <v>NA</v>
      </c>
      <c r="M19" s="57" t="str">
        <f t="shared" si="1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61</v>
      </c>
      <c r="C20" s="51" t="s">
        <v>62</v>
      </c>
      <c r="D20" s="56">
        <v>1800</v>
      </c>
      <c r="E20" s="56">
        <v>16800</v>
      </c>
      <c r="F20" s="56">
        <v>0</v>
      </c>
      <c r="G20" s="56">
        <v>0</v>
      </c>
      <c r="H20" s="56">
        <v>0</v>
      </c>
      <c r="I20" s="56">
        <f t="shared" si="12"/>
        <v>0</v>
      </c>
      <c r="J20" s="56">
        <f t="shared" si="13"/>
        <v>16800</v>
      </c>
      <c r="K20" s="57">
        <f t="shared" si="14"/>
        <v>1</v>
      </c>
      <c r="L20" s="57">
        <f t="shared" si="15"/>
        <v>-1</v>
      </c>
      <c r="M20" s="57">
        <f t="shared" si="16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118</v>
      </c>
      <c r="C21" s="51" t="s">
        <v>119</v>
      </c>
      <c r="D21" s="56">
        <v>0</v>
      </c>
      <c r="E21" s="56">
        <v>0</v>
      </c>
      <c r="F21" s="56">
        <v>1525</v>
      </c>
      <c r="G21" s="56">
        <v>4657.8</v>
      </c>
      <c r="H21" s="56">
        <v>0</v>
      </c>
      <c r="I21" s="56">
        <f t="shared" si="7"/>
        <v>4657.8</v>
      </c>
      <c r="J21" s="56">
        <f t="shared" si="8"/>
        <v>-4657.8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69</v>
      </c>
      <c r="C22" s="51" t="s">
        <v>70</v>
      </c>
      <c r="D22" s="56">
        <v>10353167.550000001</v>
      </c>
      <c r="E22" s="56">
        <v>10418688.58</v>
      </c>
      <c r="F22" s="56">
        <v>3043230.1399999997</v>
      </c>
      <c r="G22" s="56">
        <v>23192747.450000003</v>
      </c>
      <c r="H22" s="56">
        <v>0</v>
      </c>
      <c r="I22" s="56">
        <f t="shared" si="7"/>
        <v>23192747.450000003</v>
      </c>
      <c r="J22" s="56">
        <f t="shared" si="8"/>
        <v>-12774058.870000003</v>
      </c>
      <c r="K22" s="57">
        <f t="shared" si="9"/>
        <v>-1.2260716664975893</v>
      </c>
      <c r="L22" s="57">
        <f t="shared" si="10"/>
        <v>-0.70790660296326857</v>
      </c>
      <c r="M22" s="57">
        <f t="shared" si="11"/>
        <v>2.3391074997463841</v>
      </c>
      <c r="R22" s="53"/>
      <c r="S22" s="53"/>
      <c r="T22" s="53"/>
      <c r="U22" s="53"/>
      <c r="V22" s="53"/>
    </row>
    <row r="23" spans="1:22" s="51" customFormat="1" x14ac:dyDescent="0.2">
      <c r="B23" s="51" t="s">
        <v>120</v>
      </c>
      <c r="C23" s="51" t="s">
        <v>121</v>
      </c>
      <c r="D23" s="56">
        <v>412268</v>
      </c>
      <c r="E23" s="56">
        <v>412268</v>
      </c>
      <c r="F23" s="56">
        <v>109787.7</v>
      </c>
      <c r="G23" s="56">
        <v>371749.03</v>
      </c>
      <c r="H23" s="56">
        <v>0</v>
      </c>
      <c r="I23" s="56">
        <f t="shared" si="7"/>
        <v>371749.03</v>
      </c>
      <c r="J23" s="56">
        <f t="shared" si="8"/>
        <v>40518.969999999972</v>
      </c>
      <c r="K23" s="57">
        <f t="shared" si="9"/>
        <v>9.8283082849020473E-2</v>
      </c>
      <c r="L23" s="57">
        <f t="shared" si="10"/>
        <v>-0.73369822542617902</v>
      </c>
      <c r="M23" s="57">
        <f t="shared" si="11"/>
        <v>0.35257537572646941</v>
      </c>
      <c r="R23" s="53"/>
      <c r="S23" s="53"/>
      <c r="T23" s="53"/>
      <c r="U23" s="53"/>
      <c r="V23" s="53"/>
    </row>
    <row r="24" spans="1:22" s="51" customFormat="1" x14ac:dyDescent="0.2">
      <c r="A24" s="63" t="s">
        <v>73</v>
      </c>
      <c r="B24" s="63"/>
      <c r="C24" s="63"/>
      <c r="D24" s="64">
        <v>10830924.23</v>
      </c>
      <c r="E24" s="64">
        <v>10911445.26</v>
      </c>
      <c r="F24" s="64">
        <v>3268082.32</v>
      </c>
      <c r="G24" s="64">
        <v>29867070.790000003</v>
      </c>
      <c r="H24" s="64">
        <v>0</v>
      </c>
      <c r="I24" s="64">
        <f t="shared" si="7"/>
        <v>29867070.790000003</v>
      </c>
      <c r="J24" s="64">
        <f t="shared" si="8"/>
        <v>-18955625.530000001</v>
      </c>
      <c r="K24" s="65">
        <f t="shared" si="9"/>
        <v>-1.7372240870317119</v>
      </c>
      <c r="L24" s="65">
        <f t="shared" si="10"/>
        <v>-0.70049042614177026</v>
      </c>
      <c r="M24" s="65">
        <f t="shared" si="11"/>
        <v>3.1058361305475684</v>
      </c>
      <c r="R24" s="53"/>
      <c r="S24" s="53"/>
      <c r="T24" s="53"/>
      <c r="U24" s="53"/>
      <c r="V24" s="53"/>
    </row>
    <row r="25" spans="1:22" s="51" customFormat="1" x14ac:dyDescent="0.2">
      <c r="A25" s="51" t="s">
        <v>22</v>
      </c>
      <c r="B25" s="51" t="s">
        <v>23</v>
      </c>
      <c r="C25" s="51" t="s">
        <v>24</v>
      </c>
      <c r="D25" s="56">
        <v>0</v>
      </c>
      <c r="E25" s="56">
        <v>0</v>
      </c>
      <c r="F25" s="56">
        <v>1302.69</v>
      </c>
      <c r="G25" s="56">
        <v>10727.92</v>
      </c>
      <c r="H25" s="56">
        <v>0</v>
      </c>
      <c r="I25" s="56">
        <f t="shared" si="7"/>
        <v>10727.92</v>
      </c>
      <c r="J25" s="56">
        <f t="shared" si="8"/>
        <v>-10727.92</v>
      </c>
      <c r="K25" s="57" t="str">
        <f t="shared" si="9"/>
        <v>NA</v>
      </c>
      <c r="L25" s="57" t="str">
        <f t="shared" si="10"/>
        <v>NA</v>
      </c>
      <c r="M25" s="57" t="str">
        <f t="shared" si="11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25</v>
      </c>
      <c r="B26" s="63"/>
      <c r="C26" s="63"/>
      <c r="D26" s="64">
        <v>0</v>
      </c>
      <c r="E26" s="64">
        <v>0</v>
      </c>
      <c r="F26" s="64">
        <v>1302.69</v>
      </c>
      <c r="G26" s="64">
        <v>10727.92</v>
      </c>
      <c r="H26" s="64">
        <v>0</v>
      </c>
      <c r="I26" s="64">
        <f t="shared" si="7"/>
        <v>10727.92</v>
      </c>
      <c r="J26" s="64">
        <f t="shared" si="8"/>
        <v>-10727.92</v>
      </c>
      <c r="K26" s="65" t="str">
        <f t="shared" si="9"/>
        <v>NA</v>
      </c>
      <c r="L26" s="65" t="str">
        <f t="shared" si="10"/>
        <v>NA</v>
      </c>
      <c r="M26" s="65" t="str">
        <f t="shared" si="11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74</v>
      </c>
      <c r="B27" s="51" t="s">
        <v>122</v>
      </c>
      <c r="C27" s="51" t="s">
        <v>123</v>
      </c>
      <c r="D27" s="56">
        <v>13374640</v>
      </c>
      <c r="E27" s="56">
        <v>13494640</v>
      </c>
      <c r="F27" s="56">
        <v>1451731.93</v>
      </c>
      <c r="G27" s="56">
        <v>10454029.73</v>
      </c>
      <c r="H27" s="56">
        <v>0</v>
      </c>
      <c r="I27" s="56">
        <f t="shared" si="7"/>
        <v>10454029.73</v>
      </c>
      <c r="J27" s="56">
        <f t="shared" si="8"/>
        <v>3040610.2699999996</v>
      </c>
      <c r="K27" s="57">
        <f t="shared" si="9"/>
        <v>0.22531985069627641</v>
      </c>
      <c r="L27" s="57">
        <f t="shared" si="10"/>
        <v>-0.89242158886787648</v>
      </c>
      <c r="M27" s="57">
        <f t="shared" si="11"/>
        <v>0.16202022395558546</v>
      </c>
      <c r="R27" s="53"/>
      <c r="S27" s="53"/>
      <c r="T27" s="53"/>
      <c r="U27" s="53"/>
      <c r="V27" s="53"/>
    </row>
    <row r="28" spans="1:22" s="51" customFormat="1" x14ac:dyDescent="0.2">
      <c r="B28" s="51" t="s">
        <v>85</v>
      </c>
      <c r="C28" s="51" t="s">
        <v>86</v>
      </c>
      <c r="D28" s="56">
        <v>1648756</v>
      </c>
      <c r="E28" s="56">
        <v>9136117</v>
      </c>
      <c r="F28" s="56">
        <v>0</v>
      </c>
      <c r="G28" s="56">
        <v>1195440.8499999999</v>
      </c>
      <c r="H28" s="56">
        <v>0</v>
      </c>
      <c r="I28" s="56">
        <f t="shared" si="7"/>
        <v>1195440.8499999999</v>
      </c>
      <c r="J28" s="56">
        <f t="shared" si="8"/>
        <v>7940676.1500000004</v>
      </c>
      <c r="K28" s="57">
        <f t="shared" si="9"/>
        <v>0.86915219562096246</v>
      </c>
      <c r="L28" s="57">
        <f t="shared" si="10"/>
        <v>-1</v>
      </c>
      <c r="M28" s="57">
        <f t="shared" si="11"/>
        <v>-0.8037282934314437</v>
      </c>
      <c r="R28" s="53"/>
      <c r="S28" s="53"/>
      <c r="T28" s="53"/>
      <c r="U28" s="53"/>
      <c r="V28" s="53"/>
    </row>
    <row r="29" spans="1:22" s="51" customFormat="1" x14ac:dyDescent="0.2">
      <c r="B29" s="51" t="s">
        <v>91</v>
      </c>
      <c r="C29" s="51" t="s">
        <v>92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7"/>
        <v>0</v>
      </c>
      <c r="J29" s="56">
        <f t="shared" si="8"/>
        <v>0</v>
      </c>
      <c r="K29" s="57" t="str">
        <f t="shared" si="9"/>
        <v>NA</v>
      </c>
      <c r="L29" s="57" t="str">
        <f t="shared" si="10"/>
        <v>NA</v>
      </c>
      <c r="M29" s="57" t="str">
        <f t="shared" si="11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93</v>
      </c>
      <c r="B30" s="63"/>
      <c r="C30" s="63"/>
      <c r="D30" s="64">
        <v>15023396</v>
      </c>
      <c r="E30" s="64">
        <v>22630757</v>
      </c>
      <c r="F30" s="64">
        <v>1451731.93</v>
      </c>
      <c r="G30" s="64">
        <v>11649470.58</v>
      </c>
      <c r="H30" s="64">
        <v>0</v>
      </c>
      <c r="I30" s="64">
        <f t="shared" si="7"/>
        <v>11649470.58</v>
      </c>
      <c r="J30" s="64">
        <f t="shared" si="8"/>
        <v>10981286.42</v>
      </c>
      <c r="K30" s="65">
        <f t="shared" si="9"/>
        <v>0.48523725565167791</v>
      </c>
      <c r="L30" s="65">
        <f t="shared" si="10"/>
        <v>-0.93585137563007725</v>
      </c>
      <c r="M30" s="65">
        <f t="shared" si="11"/>
        <v>-0.22785588347751692</v>
      </c>
      <c r="R30" s="53"/>
      <c r="S30" s="53"/>
      <c r="T30" s="53"/>
      <c r="U30" s="53"/>
      <c r="V30" s="53"/>
    </row>
    <row r="31" spans="1:22" s="51" customFormat="1" x14ac:dyDescent="0.2">
      <c r="A31" s="51" t="s">
        <v>124</v>
      </c>
      <c r="B31" s="51" t="s">
        <v>125</v>
      </c>
      <c r="C31" s="51" t="s">
        <v>126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7"/>
        <v>0</v>
      </c>
      <c r="J31" s="56">
        <f t="shared" si="8"/>
        <v>0</v>
      </c>
      <c r="K31" s="57" t="str">
        <f t="shared" si="9"/>
        <v>NA</v>
      </c>
      <c r="L31" s="57" t="str">
        <f t="shared" si="10"/>
        <v>NA</v>
      </c>
      <c r="M31" s="57" t="str">
        <f t="shared" si="11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127</v>
      </c>
      <c r="C32" s="51" t="s">
        <v>128</v>
      </c>
      <c r="D32" s="56">
        <v>78195418.379999995</v>
      </c>
      <c r="E32" s="56">
        <v>105034534.14</v>
      </c>
      <c r="F32" s="56">
        <v>3926058.07</v>
      </c>
      <c r="G32" s="56">
        <v>48518207.260000005</v>
      </c>
      <c r="H32" s="56">
        <v>0</v>
      </c>
      <c r="I32" s="56">
        <f t="shared" si="7"/>
        <v>48518207.260000005</v>
      </c>
      <c r="J32" s="56">
        <f t="shared" si="8"/>
        <v>56516326.879999995</v>
      </c>
      <c r="K32" s="57">
        <f t="shared" si="9"/>
        <v>0.53807376157511844</v>
      </c>
      <c r="L32" s="57">
        <f t="shared" si="10"/>
        <v>-0.96262126449985519</v>
      </c>
      <c r="M32" s="57">
        <f t="shared" si="11"/>
        <v>-0.30711064236267765</v>
      </c>
      <c r="R32" s="53"/>
      <c r="S32" s="53"/>
      <c r="T32" s="53"/>
      <c r="U32" s="53"/>
      <c r="V32" s="53"/>
    </row>
    <row r="33" spans="1:22" s="51" customFormat="1" x14ac:dyDescent="0.2">
      <c r="B33" s="51" t="s">
        <v>129</v>
      </c>
      <c r="C33" s="51" t="s">
        <v>130</v>
      </c>
      <c r="D33" s="56">
        <v>2828756.77</v>
      </c>
      <c r="E33" s="56">
        <v>3222710.97</v>
      </c>
      <c r="F33" s="56">
        <v>59251.53</v>
      </c>
      <c r="G33" s="56">
        <v>1159254</v>
      </c>
      <c r="H33" s="56">
        <v>0</v>
      </c>
      <c r="I33" s="56">
        <f t="shared" si="7"/>
        <v>1159254</v>
      </c>
      <c r="J33" s="56">
        <f t="shared" si="8"/>
        <v>2063456.9700000002</v>
      </c>
      <c r="K33" s="57">
        <f t="shared" si="9"/>
        <v>0.64028607877299037</v>
      </c>
      <c r="L33" s="57">
        <f t="shared" si="10"/>
        <v>-0.98161438287467651</v>
      </c>
      <c r="M33" s="57">
        <f t="shared" si="11"/>
        <v>-0.46042911815948545</v>
      </c>
      <c r="R33" s="53"/>
      <c r="S33" s="53"/>
      <c r="T33" s="53"/>
      <c r="U33" s="53"/>
      <c r="V33" s="53"/>
    </row>
    <row r="34" spans="1:22" s="51" customFormat="1" x14ac:dyDescent="0.2">
      <c r="B34" s="51" t="s">
        <v>131</v>
      </c>
      <c r="C34" s="51" t="s">
        <v>132</v>
      </c>
      <c r="D34" s="56">
        <v>351475415</v>
      </c>
      <c r="E34" s="56">
        <v>543294530.86000001</v>
      </c>
      <c r="F34" s="56">
        <v>52879</v>
      </c>
      <c r="G34" s="56">
        <v>80910929.620000005</v>
      </c>
      <c r="H34" s="56">
        <v>0</v>
      </c>
      <c r="I34" s="56">
        <f t="shared" si="7"/>
        <v>80910929.620000005</v>
      </c>
      <c r="J34" s="56">
        <f t="shared" si="8"/>
        <v>462383601.24000001</v>
      </c>
      <c r="K34" s="57">
        <f t="shared" si="9"/>
        <v>0.85107354294194115</v>
      </c>
      <c r="L34" s="57">
        <f t="shared" si="10"/>
        <v>-0.99990266973621789</v>
      </c>
      <c r="M34" s="57">
        <f t="shared" si="11"/>
        <v>-0.77661031441291173</v>
      </c>
      <c r="R34" s="53"/>
      <c r="S34" s="53"/>
      <c r="T34" s="53"/>
      <c r="U34" s="53"/>
      <c r="V34" s="53"/>
    </row>
    <row r="35" spans="1:22" s="51" customFormat="1" x14ac:dyDescent="0.2">
      <c r="B35" s="51" t="s">
        <v>133</v>
      </c>
      <c r="C35" s="51" t="s">
        <v>134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ref="I35:I38" si="17">SUM(G35:H35)</f>
        <v>0</v>
      </c>
      <c r="J35" s="56">
        <f t="shared" ref="J35:J38" si="18">E35-I35</f>
        <v>1107150.6200000001</v>
      </c>
      <c r="K35" s="57">
        <f t="shared" ref="K35:K38" si="19">IF(E35=0,"NA",J35/E35)</f>
        <v>1</v>
      </c>
      <c r="L35" s="57">
        <f t="shared" ref="L35:L38" si="20">IF(E35=0,"NA",(  ( F35 - (E35/$L$6)) / (E35/$L$6)))</f>
        <v>-1</v>
      </c>
      <c r="M35" s="57">
        <f t="shared" ref="M35:M38" si="21">IF(E35=0,"NA",(  ( G35 - ($M$6*(E35/12))) / ($M$6*(E35/12))))</f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135</v>
      </c>
      <c r="B36" s="63"/>
      <c r="C36" s="63"/>
      <c r="D36" s="64">
        <v>432832557.76999998</v>
      </c>
      <c r="E36" s="64">
        <v>652658926.59000003</v>
      </c>
      <c r="F36" s="64">
        <v>4038188.5999999996</v>
      </c>
      <c r="G36" s="64">
        <v>130588390.88000001</v>
      </c>
      <c r="H36" s="64">
        <v>0</v>
      </c>
      <c r="I36" s="64">
        <f t="shared" si="17"/>
        <v>130588390.88000001</v>
      </c>
      <c r="J36" s="64">
        <f t="shared" si="18"/>
        <v>522070535.71000004</v>
      </c>
      <c r="K36" s="65">
        <f t="shared" si="19"/>
        <v>0.79991326930546136</v>
      </c>
      <c r="L36" s="65">
        <f t="shared" si="20"/>
        <v>-0.99381271222152945</v>
      </c>
      <c r="M36" s="65">
        <f t="shared" si="21"/>
        <v>-0.69986990395819204</v>
      </c>
      <c r="R36" s="53"/>
      <c r="S36" s="53"/>
      <c r="T36" s="53"/>
      <c r="U36" s="53"/>
      <c r="V36" s="53"/>
    </row>
    <row r="37" spans="1:22" s="51" customFormat="1" x14ac:dyDescent="0.2">
      <c r="A37" s="51" t="s">
        <v>26</v>
      </c>
      <c r="B37" s="51" t="s">
        <v>27</v>
      </c>
      <c r="C37" s="51" t="s">
        <v>28</v>
      </c>
      <c r="D37" s="56">
        <v>4998766</v>
      </c>
      <c r="E37" s="56">
        <v>5498766</v>
      </c>
      <c r="F37" s="56">
        <v>109787.7</v>
      </c>
      <c r="G37" s="56">
        <v>1871749.03</v>
      </c>
      <c r="H37" s="56">
        <v>0</v>
      </c>
      <c r="I37" s="56">
        <f t="shared" si="17"/>
        <v>1871749.03</v>
      </c>
      <c r="J37" s="56">
        <f t="shared" si="18"/>
        <v>3627016.9699999997</v>
      </c>
      <c r="K37" s="57">
        <f t="shared" si="19"/>
        <v>0.65960562242510401</v>
      </c>
      <c r="L37" s="57">
        <f t="shared" si="20"/>
        <v>-0.98003412038264581</v>
      </c>
      <c r="M37" s="57">
        <f t="shared" si="21"/>
        <v>-0.48940843363765613</v>
      </c>
      <c r="R37" s="53"/>
      <c r="S37" s="53"/>
      <c r="T37" s="53"/>
      <c r="U37" s="53"/>
      <c r="V37" s="53"/>
    </row>
    <row r="38" spans="1:22" s="51" customFormat="1" x14ac:dyDescent="0.2">
      <c r="B38" s="51" t="s">
        <v>96</v>
      </c>
      <c r="C38" s="51" t="s">
        <v>97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7"/>
        <v>0</v>
      </c>
      <c r="J38" s="56">
        <f t="shared" si="18"/>
        <v>0</v>
      </c>
      <c r="K38" s="57" t="str">
        <f t="shared" si="19"/>
        <v>NA</v>
      </c>
      <c r="L38" s="57" t="str">
        <f t="shared" si="20"/>
        <v>NA</v>
      </c>
      <c r="M38" s="57" t="str">
        <f t="shared" si="21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29</v>
      </c>
      <c r="B39" s="63"/>
      <c r="C39" s="63"/>
      <c r="D39" s="64">
        <v>4998766</v>
      </c>
      <c r="E39" s="64">
        <v>5498766</v>
      </c>
      <c r="F39" s="64">
        <v>109787.7</v>
      </c>
      <c r="G39" s="64">
        <v>1871749.03</v>
      </c>
      <c r="H39" s="64">
        <v>0</v>
      </c>
      <c r="I39" s="64">
        <f t="shared" ref="I39" si="22">SUM(G39:H39)</f>
        <v>1871749.03</v>
      </c>
      <c r="J39" s="64">
        <f t="shared" ref="J39" si="23">E39-I39</f>
        <v>3627016.9699999997</v>
      </c>
      <c r="K39" s="65">
        <f t="shared" ref="K39" si="24">IF(E39=0,"NA",J39/E39)</f>
        <v>0.65960562242510401</v>
      </c>
      <c r="L39" s="65">
        <f t="shared" ref="L39" si="25">IF(E39=0,"NA",(  ( F39 - (E39/$L$6)) / (E39/$L$6)))</f>
        <v>-0.98003412038264581</v>
      </c>
      <c r="M39" s="65">
        <f t="shared" ref="M39" si="26">IF(E39=0,"NA",(  ( G39 - ($M$6*(E39/12))) / ($M$6*(E39/12))))</f>
        <v>-0.48940843363765613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463685644</v>
      </c>
      <c r="E41" s="6">
        <f t="shared" ref="E41:J41" si="27">+E24+E26+E30+E36+E39</f>
        <v>691699894.85000002</v>
      </c>
      <c r="F41" s="6">
        <f t="shared" si="27"/>
        <v>8869093.2399999984</v>
      </c>
      <c r="G41" s="6">
        <f t="shared" si="27"/>
        <v>173987409.20000002</v>
      </c>
      <c r="H41" s="6">
        <f t="shared" si="27"/>
        <v>0</v>
      </c>
      <c r="I41" s="6">
        <f t="shared" si="27"/>
        <v>173987409.20000002</v>
      </c>
      <c r="J41" s="6">
        <f t="shared" si="27"/>
        <v>517712485.65000004</v>
      </c>
      <c r="K41" s="38">
        <f t="shared" ref="K41" si="28">IF(E41=0,"NA",J41/E41)</f>
        <v>0.74846402248227839</v>
      </c>
      <c r="L41" s="38">
        <f t="shared" ref="L41" si="29">IF(E41=0,"NA",(  ( F41 - (E41/$L$6)) / (E41/$L$6)))</f>
        <v>-0.98717783057936803</v>
      </c>
      <c r="M41" s="38">
        <f t="shared" ref="M41" si="30">IF(E41=0,"NA",(  ( G41 - ($M$6*(E41/12))) / ($M$6*(E41/12))))</f>
        <v>-0.62269603372341753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194</v>
      </c>
      <c r="B43" s="51" t="s">
        <v>195</v>
      </c>
      <c r="C43" s="51" t="s">
        <v>196</v>
      </c>
      <c r="D43" s="56">
        <v>15983462.780000001</v>
      </c>
      <c r="E43" s="56">
        <v>23679155.419999998</v>
      </c>
      <c r="F43" s="56">
        <v>1380863.6900000009</v>
      </c>
      <c r="G43" s="56">
        <v>8703301.8799999952</v>
      </c>
      <c r="H43" s="56">
        <v>149.32</v>
      </c>
      <c r="I43" s="56">
        <f t="shared" ref="I43" si="31">SUM(G43:H43)</f>
        <v>8703451.1999999955</v>
      </c>
      <c r="J43" s="56">
        <f t="shared" ref="J43" si="32">E43-I43</f>
        <v>14975704.220000003</v>
      </c>
      <c r="K43" s="57">
        <f t="shared" ref="K43" si="33">IF(E43=0,"NA",J43/E43)</f>
        <v>0.63244249866070623</v>
      </c>
      <c r="L43" s="57">
        <f t="shared" ref="L43" si="34">IF(E43=0,"NA",(  ( F43 - (E43/$L$6)) / (E43/$L$6)))</f>
        <v>-0.94168441967175531</v>
      </c>
      <c r="M43" s="57">
        <f t="shared" ref="M43" si="35">IF(E43=0,"NA",(  ( G43 - ($M$6*(E43/12))) / ($M$6*(E43/12))))</f>
        <v>-0.44867320694329077</v>
      </c>
      <c r="R43" s="53"/>
      <c r="S43" s="53"/>
      <c r="T43" s="53"/>
      <c r="U43" s="53"/>
      <c r="V43" s="53"/>
    </row>
    <row r="44" spans="1:22" s="51" customFormat="1" x14ac:dyDescent="0.2">
      <c r="B44" s="51" t="s">
        <v>502</v>
      </c>
      <c r="C44" s="51" t="s">
        <v>503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73" si="36">SUM(G44:H44)</f>
        <v>0</v>
      </c>
      <c r="J44" s="56">
        <f t="shared" ref="J44:J73" si="37">E44-I44</f>
        <v>0</v>
      </c>
      <c r="K44" s="57" t="str">
        <f t="shared" ref="K44:K73" si="38">IF(E44=0,"NA",J44/E44)</f>
        <v>NA</v>
      </c>
      <c r="L44" s="57" t="str">
        <f t="shared" ref="L44:L73" si="39">IF(E44=0,"NA",(  ( F44 - (E44/$L$6)) / (E44/$L$6)))</f>
        <v>NA</v>
      </c>
      <c r="M44" s="57" t="str">
        <f t="shared" ref="M44:M73" si="40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197</v>
      </c>
      <c r="C45" s="51" t="s">
        <v>198</v>
      </c>
      <c r="D45" s="56">
        <v>76000</v>
      </c>
      <c r="E45" s="56">
        <v>25455.75</v>
      </c>
      <c r="F45" s="56">
        <v>13209.24</v>
      </c>
      <c r="G45" s="56">
        <v>162789.38</v>
      </c>
      <c r="H45" s="56">
        <v>0</v>
      </c>
      <c r="I45" s="56">
        <f t="shared" si="36"/>
        <v>162789.38</v>
      </c>
      <c r="J45" s="56">
        <f t="shared" si="37"/>
        <v>-137333.63</v>
      </c>
      <c r="K45" s="57">
        <f t="shared" si="38"/>
        <v>-5.3949944511554362</v>
      </c>
      <c r="L45" s="57">
        <f t="shared" si="39"/>
        <v>-0.48109012698506232</v>
      </c>
      <c r="M45" s="57">
        <f t="shared" si="40"/>
        <v>8.5924916767331556</v>
      </c>
      <c r="R45" s="53"/>
      <c r="S45" s="53"/>
      <c r="T45" s="53"/>
      <c r="U45" s="53"/>
      <c r="V45" s="53"/>
    </row>
    <row r="46" spans="1:22" s="51" customFormat="1" x14ac:dyDescent="0.2">
      <c r="B46" s="51" t="s">
        <v>199</v>
      </c>
      <c r="C46" s="51" t="s">
        <v>198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36"/>
        <v>0</v>
      </c>
      <c r="J46" s="56">
        <f t="shared" si="37"/>
        <v>0</v>
      </c>
      <c r="K46" s="57" t="str">
        <f t="shared" si="38"/>
        <v>NA</v>
      </c>
      <c r="L46" s="57" t="str">
        <f t="shared" si="39"/>
        <v>NA</v>
      </c>
      <c r="M46" s="57" t="str">
        <f t="shared" si="40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200</v>
      </c>
      <c r="C47" s="51" t="s">
        <v>201</v>
      </c>
      <c r="D47" s="56">
        <v>0</v>
      </c>
      <c r="E47" s="56">
        <v>66705</v>
      </c>
      <c r="F47" s="56">
        <v>0</v>
      </c>
      <c r="G47" s="56">
        <v>0</v>
      </c>
      <c r="H47" s="56">
        <v>0</v>
      </c>
      <c r="I47" s="56">
        <f t="shared" si="36"/>
        <v>0</v>
      </c>
      <c r="J47" s="56">
        <f t="shared" si="37"/>
        <v>66705</v>
      </c>
      <c r="K47" s="57">
        <f t="shared" si="38"/>
        <v>1</v>
      </c>
      <c r="L47" s="57">
        <f t="shared" si="39"/>
        <v>-1</v>
      </c>
      <c r="M47" s="57">
        <f t="shared" si="40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202</v>
      </c>
      <c r="C48" s="51" t="s">
        <v>203</v>
      </c>
      <c r="D48" s="56">
        <v>153500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6"/>
        <v>0</v>
      </c>
      <c r="J48" s="56">
        <f t="shared" si="37"/>
        <v>0</v>
      </c>
      <c r="K48" s="57" t="str">
        <f t="shared" si="38"/>
        <v>NA</v>
      </c>
      <c r="L48" s="57" t="str">
        <f t="shared" si="39"/>
        <v>NA</v>
      </c>
      <c r="M48" s="57" t="str">
        <f t="shared" si="40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204</v>
      </c>
      <c r="C49" s="51" t="s">
        <v>205</v>
      </c>
      <c r="D49" s="56">
        <v>450000</v>
      </c>
      <c r="E49" s="56">
        <v>973081</v>
      </c>
      <c r="F49" s="56">
        <v>493</v>
      </c>
      <c r="G49" s="56">
        <v>334609.56</v>
      </c>
      <c r="H49" s="56">
        <v>0</v>
      </c>
      <c r="I49" s="56">
        <f t="shared" si="36"/>
        <v>334609.56</v>
      </c>
      <c r="J49" s="56">
        <f t="shared" si="37"/>
        <v>638471.43999999994</v>
      </c>
      <c r="K49" s="57">
        <f t="shared" si="38"/>
        <v>0.6561339086879715</v>
      </c>
      <c r="L49" s="57">
        <f t="shared" si="39"/>
        <v>-0.99949336180646831</v>
      </c>
      <c r="M49" s="57">
        <f t="shared" si="40"/>
        <v>-0.48420086303195725</v>
      </c>
      <c r="R49" s="53"/>
      <c r="S49" s="53"/>
      <c r="T49" s="53"/>
      <c r="U49" s="53"/>
      <c r="V49" s="53"/>
    </row>
    <row r="50" spans="2:22" s="51" customFormat="1" x14ac:dyDescent="0.2">
      <c r="B50" s="51" t="s">
        <v>206</v>
      </c>
      <c r="C50" s="51" t="s">
        <v>207</v>
      </c>
      <c r="D50" s="56">
        <v>36978.629999999997</v>
      </c>
      <c r="E50" s="56">
        <v>65652</v>
      </c>
      <c r="F50" s="56">
        <v>3116.92</v>
      </c>
      <c r="G50" s="56">
        <v>20201.519999999997</v>
      </c>
      <c r="H50" s="56">
        <v>0</v>
      </c>
      <c r="I50" s="56">
        <f t="shared" si="36"/>
        <v>20201.519999999997</v>
      </c>
      <c r="J50" s="56">
        <f t="shared" si="37"/>
        <v>45450.48</v>
      </c>
      <c r="K50" s="57">
        <f t="shared" si="38"/>
        <v>0.69229391336135992</v>
      </c>
      <c r="L50" s="57">
        <f t="shared" si="39"/>
        <v>-0.95252360933406444</v>
      </c>
      <c r="M50" s="57">
        <f t="shared" si="40"/>
        <v>-0.53844087004203989</v>
      </c>
      <c r="R50" s="53"/>
      <c r="S50" s="53"/>
      <c r="T50" s="53"/>
      <c r="U50" s="53"/>
      <c r="V50" s="53"/>
    </row>
    <row r="51" spans="2:22" s="51" customFormat="1" x14ac:dyDescent="0.2">
      <c r="B51" s="51" t="s">
        <v>208</v>
      </c>
      <c r="C51" s="51" t="s">
        <v>209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6"/>
        <v>0</v>
      </c>
      <c r="J51" s="56">
        <f t="shared" si="37"/>
        <v>0</v>
      </c>
      <c r="K51" s="57" t="str">
        <f t="shared" si="38"/>
        <v>NA</v>
      </c>
      <c r="L51" s="57" t="str">
        <f t="shared" si="39"/>
        <v>NA</v>
      </c>
      <c r="M51" s="57" t="str">
        <f t="shared" si="40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210</v>
      </c>
      <c r="C52" s="51" t="s">
        <v>211</v>
      </c>
      <c r="D52" s="56">
        <v>5135538.8300000057</v>
      </c>
      <c r="E52" s="56">
        <v>6811043.1500000013</v>
      </c>
      <c r="F52" s="56">
        <v>413838.47999999957</v>
      </c>
      <c r="G52" s="56">
        <v>2968610.3099999973</v>
      </c>
      <c r="H52" s="56">
        <v>0</v>
      </c>
      <c r="I52" s="56">
        <f t="shared" si="36"/>
        <v>2968610.3099999973</v>
      </c>
      <c r="J52" s="56">
        <f t="shared" si="37"/>
        <v>3842432.840000004</v>
      </c>
      <c r="K52" s="57">
        <f t="shared" si="38"/>
        <v>0.56414748157923555</v>
      </c>
      <c r="L52" s="57">
        <f t="shared" si="39"/>
        <v>-0.93924007367358997</v>
      </c>
      <c r="M52" s="57">
        <f t="shared" si="40"/>
        <v>-0.34622122236885333</v>
      </c>
      <c r="R52" s="53"/>
      <c r="S52" s="53"/>
      <c r="T52" s="53"/>
      <c r="U52" s="53"/>
      <c r="V52" s="53"/>
    </row>
    <row r="53" spans="2:22" s="51" customFormat="1" x14ac:dyDescent="0.2">
      <c r="B53" s="51" t="s">
        <v>214</v>
      </c>
      <c r="C53" s="51" t="s">
        <v>215</v>
      </c>
      <c r="D53" s="56">
        <v>67164.78</v>
      </c>
      <c r="E53" s="56">
        <v>329734</v>
      </c>
      <c r="F53" s="56">
        <v>33798.94</v>
      </c>
      <c r="G53" s="56">
        <v>213102.83000000002</v>
      </c>
      <c r="H53" s="56">
        <v>0</v>
      </c>
      <c r="I53" s="56">
        <f t="shared" si="36"/>
        <v>213102.83000000002</v>
      </c>
      <c r="J53" s="56">
        <f t="shared" si="37"/>
        <v>116631.16999999998</v>
      </c>
      <c r="K53" s="57">
        <f t="shared" si="38"/>
        <v>0.35371290191487681</v>
      </c>
      <c r="L53" s="57">
        <f t="shared" si="39"/>
        <v>-0.89749634553913149</v>
      </c>
      <c r="M53" s="57">
        <f t="shared" si="40"/>
        <v>-3.0569352872315145E-2</v>
      </c>
      <c r="R53" s="53"/>
      <c r="S53" s="53"/>
      <c r="T53" s="53"/>
      <c r="U53" s="53"/>
      <c r="V53" s="53"/>
    </row>
    <row r="54" spans="2:22" s="51" customFormat="1" x14ac:dyDescent="0.2">
      <c r="B54" s="51" t="s">
        <v>216</v>
      </c>
      <c r="C54" s="51" t="s">
        <v>217</v>
      </c>
      <c r="D54" s="56">
        <v>181519.54</v>
      </c>
      <c r="E54" s="56">
        <v>181520</v>
      </c>
      <c r="F54" s="56">
        <v>15325.82</v>
      </c>
      <c r="G54" s="56">
        <v>94454.930000000008</v>
      </c>
      <c r="H54" s="56">
        <v>0</v>
      </c>
      <c r="I54" s="56">
        <f t="shared" si="36"/>
        <v>94454.930000000008</v>
      </c>
      <c r="J54" s="56">
        <f t="shared" si="37"/>
        <v>87065.069999999992</v>
      </c>
      <c r="K54" s="57">
        <f t="shared" si="38"/>
        <v>0.47964450198325248</v>
      </c>
      <c r="L54" s="57">
        <f t="shared" si="39"/>
        <v>-0.91556952401939173</v>
      </c>
      <c r="M54" s="57">
        <f t="shared" si="40"/>
        <v>-0.21946675297487872</v>
      </c>
      <c r="R54" s="53"/>
      <c r="S54" s="53"/>
      <c r="T54" s="53"/>
      <c r="U54" s="53"/>
      <c r="V54" s="53"/>
    </row>
    <row r="55" spans="2:22" s="51" customFormat="1" x14ac:dyDescent="0.2">
      <c r="B55" s="51" t="s">
        <v>320</v>
      </c>
      <c r="C55" s="51" t="s">
        <v>321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36"/>
        <v>0</v>
      </c>
      <c r="J55" s="56">
        <f t="shared" si="37"/>
        <v>0</v>
      </c>
      <c r="K55" s="57" t="str">
        <f t="shared" si="38"/>
        <v>NA</v>
      </c>
      <c r="L55" s="57" t="str">
        <f t="shared" si="39"/>
        <v>NA</v>
      </c>
      <c r="M55" s="57" t="str">
        <f t="shared" si="40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218</v>
      </c>
      <c r="C56" s="51" t="s">
        <v>219</v>
      </c>
      <c r="D56" s="56">
        <v>0</v>
      </c>
      <c r="E56" s="56">
        <v>126712</v>
      </c>
      <c r="F56" s="56">
        <v>0</v>
      </c>
      <c r="G56" s="56">
        <v>0</v>
      </c>
      <c r="H56" s="56">
        <v>0</v>
      </c>
      <c r="I56" s="56">
        <f t="shared" si="36"/>
        <v>0</v>
      </c>
      <c r="J56" s="56">
        <f t="shared" si="37"/>
        <v>126712</v>
      </c>
      <c r="K56" s="57">
        <f t="shared" si="38"/>
        <v>1</v>
      </c>
      <c r="L56" s="57">
        <f t="shared" si="39"/>
        <v>-1</v>
      </c>
      <c r="M56" s="57">
        <f t="shared" si="40"/>
        <v>-1</v>
      </c>
      <c r="R56" s="53"/>
      <c r="S56" s="53"/>
      <c r="T56" s="53"/>
      <c r="U56" s="53"/>
      <c r="V56" s="53"/>
    </row>
    <row r="57" spans="2:22" s="51" customFormat="1" x14ac:dyDescent="0.2">
      <c r="B57" s="51" t="s">
        <v>220</v>
      </c>
      <c r="C57" s="51" t="s">
        <v>221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36"/>
        <v>0</v>
      </c>
      <c r="J57" s="56">
        <f t="shared" si="37"/>
        <v>0</v>
      </c>
      <c r="K57" s="57" t="str">
        <f t="shared" si="38"/>
        <v>NA</v>
      </c>
      <c r="L57" s="57" t="str">
        <f t="shared" si="39"/>
        <v>NA</v>
      </c>
      <c r="M57" s="57" t="str">
        <f t="shared" si="4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224</v>
      </c>
      <c r="C58" s="51" t="s">
        <v>225</v>
      </c>
      <c r="D58" s="56">
        <v>0</v>
      </c>
      <c r="E58" s="56">
        <v>8000</v>
      </c>
      <c r="F58" s="56">
        <v>0</v>
      </c>
      <c r="G58" s="56">
        <v>0</v>
      </c>
      <c r="H58" s="56">
        <v>0</v>
      </c>
      <c r="I58" s="56">
        <f t="shared" si="36"/>
        <v>0</v>
      </c>
      <c r="J58" s="56">
        <f t="shared" si="37"/>
        <v>8000</v>
      </c>
      <c r="K58" s="57">
        <f t="shared" si="38"/>
        <v>1</v>
      </c>
      <c r="L58" s="57">
        <f t="shared" si="39"/>
        <v>-1</v>
      </c>
      <c r="M58" s="57">
        <f t="shared" si="40"/>
        <v>-1</v>
      </c>
      <c r="R58" s="53"/>
      <c r="S58" s="53"/>
      <c r="T58" s="53"/>
      <c r="U58" s="53"/>
      <c r="V58" s="53"/>
    </row>
    <row r="59" spans="2:22" s="51" customFormat="1" x14ac:dyDescent="0.2">
      <c r="B59" s="51" t="s">
        <v>330</v>
      </c>
      <c r="C59" s="51" t="s">
        <v>331</v>
      </c>
      <c r="D59" s="56">
        <v>0</v>
      </c>
      <c r="E59" s="56">
        <v>2437775</v>
      </c>
      <c r="F59" s="56">
        <v>389021.67999999993</v>
      </c>
      <c r="G59" s="56">
        <v>2531846.1799999997</v>
      </c>
      <c r="H59" s="56">
        <v>0</v>
      </c>
      <c r="I59" s="56">
        <f t="shared" si="36"/>
        <v>2531846.1799999997</v>
      </c>
      <c r="J59" s="56">
        <f t="shared" si="37"/>
        <v>-94071.179999999702</v>
      </c>
      <c r="K59" s="57">
        <f t="shared" si="38"/>
        <v>-3.8588950990144581E-2</v>
      </c>
      <c r="L59" s="57">
        <f t="shared" si="39"/>
        <v>-0.84041936602024392</v>
      </c>
      <c r="M59" s="57">
        <f t="shared" si="40"/>
        <v>0.55788342648521694</v>
      </c>
      <c r="R59" s="53"/>
      <c r="S59" s="53"/>
      <c r="T59" s="53"/>
      <c r="U59" s="53"/>
      <c r="V59" s="53"/>
    </row>
    <row r="60" spans="2:22" s="51" customFormat="1" x14ac:dyDescent="0.2">
      <c r="B60" s="51" t="s">
        <v>226</v>
      </c>
      <c r="C60" s="51" t="s">
        <v>227</v>
      </c>
      <c r="D60" s="56">
        <v>22339807</v>
      </c>
      <c r="E60" s="56">
        <v>68071086.969999999</v>
      </c>
      <c r="F60" s="56">
        <v>319055.99999999994</v>
      </c>
      <c r="G60" s="56">
        <v>17637090.5</v>
      </c>
      <c r="H60" s="56">
        <v>0</v>
      </c>
      <c r="I60" s="56">
        <f t="shared" si="36"/>
        <v>17637090.5</v>
      </c>
      <c r="J60" s="56">
        <f t="shared" si="37"/>
        <v>50433996.469999999</v>
      </c>
      <c r="K60" s="57">
        <f t="shared" si="38"/>
        <v>0.74090188235464871</v>
      </c>
      <c r="L60" s="57">
        <f t="shared" si="39"/>
        <v>-0.99531289987861349</v>
      </c>
      <c r="M60" s="57">
        <f t="shared" si="40"/>
        <v>-0.61135282353197307</v>
      </c>
      <c r="R60" s="53"/>
      <c r="S60" s="53"/>
      <c r="T60" s="53"/>
      <c r="U60" s="53"/>
      <c r="V60" s="53"/>
    </row>
    <row r="61" spans="2:22" s="51" customFormat="1" x14ac:dyDescent="0.2">
      <c r="B61" s="51" t="s">
        <v>228</v>
      </c>
      <c r="C61" s="51" t="s">
        <v>229</v>
      </c>
      <c r="D61" s="56">
        <v>110348.75</v>
      </c>
      <c r="E61" s="56">
        <v>110348.75</v>
      </c>
      <c r="F61" s="56">
        <v>0</v>
      </c>
      <c r="G61" s="56">
        <v>62432.649999999994</v>
      </c>
      <c r="H61" s="56">
        <v>0</v>
      </c>
      <c r="I61" s="56">
        <f t="shared" si="36"/>
        <v>62432.649999999994</v>
      </c>
      <c r="J61" s="56">
        <f t="shared" si="37"/>
        <v>47916.100000000006</v>
      </c>
      <c r="K61" s="57">
        <f t="shared" si="38"/>
        <v>0.43422422093589647</v>
      </c>
      <c r="L61" s="57">
        <f t="shared" si="39"/>
        <v>-1</v>
      </c>
      <c r="M61" s="57">
        <f t="shared" si="40"/>
        <v>-0.15133633140384464</v>
      </c>
      <c r="R61" s="53"/>
      <c r="S61" s="53"/>
      <c r="T61" s="53"/>
      <c r="U61" s="53"/>
      <c r="V61" s="53"/>
    </row>
    <row r="62" spans="2:22" s="51" customFormat="1" x14ac:dyDescent="0.2">
      <c r="B62" s="51" t="s">
        <v>230</v>
      </c>
      <c r="C62" s="51" t="s">
        <v>231</v>
      </c>
      <c r="D62" s="56">
        <v>0</v>
      </c>
      <c r="E62" s="56">
        <v>16919</v>
      </c>
      <c r="F62" s="56">
        <v>0</v>
      </c>
      <c r="G62" s="56">
        <v>0</v>
      </c>
      <c r="H62" s="56">
        <v>0</v>
      </c>
      <c r="I62" s="56">
        <f t="shared" si="36"/>
        <v>0</v>
      </c>
      <c r="J62" s="56">
        <f t="shared" si="37"/>
        <v>16919</v>
      </c>
      <c r="K62" s="57">
        <f t="shared" si="38"/>
        <v>1</v>
      </c>
      <c r="L62" s="57">
        <f t="shared" si="39"/>
        <v>-1</v>
      </c>
      <c r="M62" s="57">
        <f t="shared" si="40"/>
        <v>-1</v>
      </c>
      <c r="R62" s="53"/>
      <c r="S62" s="53"/>
      <c r="T62" s="53"/>
      <c r="U62" s="53"/>
      <c r="V62" s="53"/>
    </row>
    <row r="63" spans="2:22" s="51" customFormat="1" x14ac:dyDescent="0.2">
      <c r="B63" s="51" t="s">
        <v>232</v>
      </c>
      <c r="C63" s="51" t="s">
        <v>233</v>
      </c>
      <c r="D63" s="56">
        <v>5435997.75</v>
      </c>
      <c r="E63" s="56">
        <v>12747190</v>
      </c>
      <c r="F63" s="56">
        <v>430073.01999999984</v>
      </c>
      <c r="G63" s="56">
        <v>2439740.0199999982</v>
      </c>
      <c r="H63" s="56">
        <v>0</v>
      </c>
      <c r="I63" s="56">
        <f t="shared" si="36"/>
        <v>2439740.0199999982</v>
      </c>
      <c r="J63" s="56">
        <f t="shared" si="37"/>
        <v>10307449.980000002</v>
      </c>
      <c r="K63" s="57">
        <f t="shared" si="38"/>
        <v>0.80860565975717025</v>
      </c>
      <c r="L63" s="57">
        <f t="shared" si="39"/>
        <v>-0.96626134701059607</v>
      </c>
      <c r="M63" s="57">
        <f t="shared" si="40"/>
        <v>-0.71290848963575526</v>
      </c>
      <c r="R63" s="53"/>
      <c r="S63" s="53"/>
      <c r="T63" s="53"/>
      <c r="U63" s="53"/>
      <c r="V63" s="53"/>
    </row>
    <row r="64" spans="2:22" s="51" customFormat="1" x14ac:dyDescent="0.2">
      <c r="B64" s="51" t="s">
        <v>234</v>
      </c>
      <c r="C64" s="51" t="s">
        <v>235</v>
      </c>
      <c r="D64" s="56">
        <v>0</v>
      </c>
      <c r="E64" s="56">
        <v>0</v>
      </c>
      <c r="F64" s="56">
        <v>668.8</v>
      </c>
      <c r="G64" s="56">
        <v>2625.4700000000003</v>
      </c>
      <c r="H64" s="56">
        <v>0</v>
      </c>
      <c r="I64" s="56">
        <f t="shared" si="36"/>
        <v>2625.4700000000003</v>
      </c>
      <c r="J64" s="56">
        <f t="shared" si="37"/>
        <v>-2625.4700000000003</v>
      </c>
      <c r="K64" s="57" t="str">
        <f t="shared" si="38"/>
        <v>NA</v>
      </c>
      <c r="L64" s="57" t="str">
        <f t="shared" si="39"/>
        <v>NA</v>
      </c>
      <c r="M64" s="57" t="str">
        <f t="shared" si="40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236</v>
      </c>
      <c r="C65" s="51" t="s">
        <v>237</v>
      </c>
      <c r="D65" s="56">
        <v>4033819.31</v>
      </c>
      <c r="E65" s="56">
        <v>15142815.759999996</v>
      </c>
      <c r="F65" s="56">
        <v>338352.89</v>
      </c>
      <c r="G65" s="56">
        <v>2529787.3400000003</v>
      </c>
      <c r="H65" s="56">
        <v>0</v>
      </c>
      <c r="I65" s="56">
        <f t="shared" si="36"/>
        <v>2529787.3400000003</v>
      </c>
      <c r="J65" s="56">
        <f t="shared" si="37"/>
        <v>12613028.419999996</v>
      </c>
      <c r="K65" s="57">
        <f t="shared" si="38"/>
        <v>0.83293811533503059</v>
      </c>
      <c r="L65" s="57">
        <f t="shared" si="39"/>
        <v>-0.97765588016372984</v>
      </c>
      <c r="M65" s="57">
        <f t="shared" si="40"/>
        <v>-0.74940717300254589</v>
      </c>
      <c r="R65" s="53"/>
      <c r="S65" s="53"/>
      <c r="T65" s="53"/>
      <c r="U65" s="53"/>
      <c r="V65" s="53"/>
    </row>
    <row r="66" spans="2:22" s="51" customFormat="1" x14ac:dyDescent="0.2">
      <c r="B66" s="51" t="s">
        <v>250</v>
      </c>
      <c r="C66" s="51" t="s">
        <v>251</v>
      </c>
      <c r="D66" s="56">
        <v>1196732.9400000004</v>
      </c>
      <c r="E66" s="56">
        <v>4570494.5100000016</v>
      </c>
      <c r="F66" s="56">
        <v>87130.719999999987</v>
      </c>
      <c r="G66" s="56">
        <v>961548.92999999993</v>
      </c>
      <c r="H66" s="56">
        <v>0</v>
      </c>
      <c r="I66" s="56">
        <f t="shared" si="36"/>
        <v>961548.92999999993</v>
      </c>
      <c r="J66" s="56">
        <f t="shared" si="37"/>
        <v>3608945.5800000019</v>
      </c>
      <c r="K66" s="57">
        <f t="shared" si="38"/>
        <v>0.78961818510093795</v>
      </c>
      <c r="L66" s="57">
        <f t="shared" si="39"/>
        <v>-0.98093625978340804</v>
      </c>
      <c r="M66" s="57">
        <f t="shared" si="40"/>
        <v>-0.68442727765140687</v>
      </c>
      <c r="R66" s="53"/>
      <c r="S66" s="53"/>
      <c r="T66" s="53"/>
      <c r="U66" s="53"/>
      <c r="V66" s="53"/>
    </row>
    <row r="67" spans="2:22" s="51" customFormat="1" x14ac:dyDescent="0.2">
      <c r="B67" s="51" t="s">
        <v>252</v>
      </c>
      <c r="C67" s="51" t="s">
        <v>253</v>
      </c>
      <c r="D67" s="56">
        <v>36181028.060000002</v>
      </c>
      <c r="E67" s="56">
        <v>5963336.54</v>
      </c>
      <c r="F67" s="56">
        <v>124785.93000000001</v>
      </c>
      <c r="G67" s="56">
        <v>535699.55999999994</v>
      </c>
      <c r="H67" s="56">
        <v>664249.05000000005</v>
      </c>
      <c r="I67" s="56">
        <f t="shared" si="36"/>
        <v>1199948.6099999999</v>
      </c>
      <c r="J67" s="56">
        <f t="shared" si="37"/>
        <v>4763387.93</v>
      </c>
      <c r="K67" s="57">
        <f t="shared" si="38"/>
        <v>0.79877898858279084</v>
      </c>
      <c r="L67" s="57">
        <f t="shared" si="39"/>
        <v>-0.97907447799348923</v>
      </c>
      <c r="M67" s="57">
        <f t="shared" si="40"/>
        <v>-0.86525172030622977</v>
      </c>
      <c r="R67" s="53"/>
      <c r="S67" s="53"/>
      <c r="T67" s="53"/>
      <c r="U67" s="53"/>
      <c r="V67" s="53"/>
    </row>
    <row r="68" spans="2:22" s="51" customFormat="1" x14ac:dyDescent="0.2">
      <c r="B68" s="51" t="s">
        <v>258</v>
      </c>
      <c r="C68" s="51" t="s">
        <v>259</v>
      </c>
      <c r="D68" s="56">
        <v>2008053</v>
      </c>
      <c r="E68" s="56">
        <v>10161226.299999999</v>
      </c>
      <c r="F68" s="56">
        <v>249165.77</v>
      </c>
      <c r="G68" s="56">
        <v>1471108.1199999999</v>
      </c>
      <c r="H68" s="56">
        <v>21959.119999999999</v>
      </c>
      <c r="I68" s="56">
        <f t="shared" si="36"/>
        <v>1493067.24</v>
      </c>
      <c r="J68" s="56">
        <f t="shared" si="37"/>
        <v>8668159.0599999987</v>
      </c>
      <c r="K68" s="57">
        <f t="shared" si="38"/>
        <v>0.85306229819918489</v>
      </c>
      <c r="L68" s="57">
        <f t="shared" si="39"/>
        <v>-0.97547876972290248</v>
      </c>
      <c r="M68" s="57">
        <f t="shared" si="40"/>
        <v>-0.78283505210389814</v>
      </c>
      <c r="R68" s="53"/>
      <c r="S68" s="53"/>
      <c r="T68" s="53"/>
      <c r="U68" s="53"/>
      <c r="V68" s="53"/>
    </row>
    <row r="69" spans="2:22" s="51" customFormat="1" x14ac:dyDescent="0.2">
      <c r="B69" s="51" t="s">
        <v>504</v>
      </c>
      <c r="C69" s="51" t="s">
        <v>505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36"/>
        <v>0</v>
      </c>
      <c r="J69" s="56">
        <f t="shared" si="37"/>
        <v>0</v>
      </c>
      <c r="K69" s="57" t="str">
        <f t="shared" si="38"/>
        <v>NA</v>
      </c>
      <c r="L69" s="57" t="str">
        <f t="shared" si="39"/>
        <v>NA</v>
      </c>
      <c r="M69" s="57" t="str">
        <f t="shared" si="40"/>
        <v>NA</v>
      </c>
      <c r="R69" s="53"/>
      <c r="S69" s="53"/>
      <c r="T69" s="53"/>
      <c r="U69" s="53"/>
      <c r="V69" s="53"/>
    </row>
    <row r="70" spans="2:22" s="51" customFormat="1" x14ac:dyDescent="0.2">
      <c r="B70" s="51" t="s">
        <v>375</v>
      </c>
      <c r="C70" s="51" t="s">
        <v>376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36"/>
        <v>0</v>
      </c>
      <c r="J70" s="56">
        <f t="shared" si="37"/>
        <v>0</v>
      </c>
      <c r="K70" s="57" t="str">
        <f t="shared" si="38"/>
        <v>NA</v>
      </c>
      <c r="L70" s="57" t="str">
        <f t="shared" si="39"/>
        <v>NA</v>
      </c>
      <c r="M70" s="57" t="str">
        <f t="shared" si="40"/>
        <v>NA</v>
      </c>
      <c r="R70" s="53"/>
      <c r="S70" s="53"/>
      <c r="T70" s="53"/>
      <c r="U70" s="53"/>
      <c r="V70" s="53"/>
    </row>
    <row r="71" spans="2:22" s="51" customFormat="1" x14ac:dyDescent="0.2">
      <c r="B71" s="51" t="s">
        <v>433</v>
      </c>
      <c r="C71" s="51" t="s">
        <v>434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36"/>
        <v>0</v>
      </c>
      <c r="J71" s="56">
        <f t="shared" si="37"/>
        <v>0</v>
      </c>
      <c r="K71" s="57" t="str">
        <f t="shared" si="38"/>
        <v>NA</v>
      </c>
      <c r="L71" s="57" t="str">
        <f t="shared" si="39"/>
        <v>NA</v>
      </c>
      <c r="M71" s="57" t="str">
        <f t="shared" si="40"/>
        <v>NA</v>
      </c>
      <c r="R71" s="53"/>
      <c r="S71" s="53"/>
      <c r="T71" s="53"/>
      <c r="U71" s="53"/>
      <c r="V71" s="53"/>
    </row>
    <row r="72" spans="2:22" s="51" customFormat="1" x14ac:dyDescent="0.2">
      <c r="B72" s="51" t="s">
        <v>260</v>
      </c>
      <c r="C72" s="51" t="s">
        <v>261</v>
      </c>
      <c r="D72" s="56">
        <v>15080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36"/>
        <v>0</v>
      </c>
      <c r="J72" s="56">
        <f t="shared" si="37"/>
        <v>0</v>
      </c>
      <c r="K72" s="57" t="str">
        <f t="shared" si="38"/>
        <v>NA</v>
      </c>
      <c r="L72" s="57" t="str">
        <f t="shared" si="39"/>
        <v>NA</v>
      </c>
      <c r="M72" s="57" t="str">
        <f t="shared" si="40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338</v>
      </c>
      <c r="C73" s="51" t="s">
        <v>339</v>
      </c>
      <c r="D73" s="56">
        <v>450000</v>
      </c>
      <c r="E73" s="56">
        <v>450000</v>
      </c>
      <c r="F73" s="56">
        <v>0</v>
      </c>
      <c r="G73" s="56">
        <v>0</v>
      </c>
      <c r="H73" s="56">
        <v>0</v>
      </c>
      <c r="I73" s="56">
        <f t="shared" si="36"/>
        <v>0</v>
      </c>
      <c r="J73" s="56">
        <f t="shared" si="37"/>
        <v>450000</v>
      </c>
      <c r="K73" s="57">
        <f t="shared" si="38"/>
        <v>1</v>
      </c>
      <c r="L73" s="57">
        <f t="shared" si="39"/>
        <v>-1</v>
      </c>
      <c r="M73" s="57">
        <f t="shared" si="40"/>
        <v>-1</v>
      </c>
      <c r="R73" s="53"/>
      <c r="S73" s="53"/>
      <c r="T73" s="53"/>
      <c r="U73" s="53"/>
      <c r="V73" s="53"/>
    </row>
    <row r="74" spans="2:22" s="51" customFormat="1" x14ac:dyDescent="0.2">
      <c r="B74" s="51" t="s">
        <v>262</v>
      </c>
      <c r="C74" s="51" t="s">
        <v>263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ref="I74:I137" si="41">SUM(G74:H74)</f>
        <v>0</v>
      </c>
      <c r="J74" s="56">
        <f t="shared" ref="J74:J137" si="42">E74-I74</f>
        <v>0</v>
      </c>
      <c r="K74" s="57" t="str">
        <f t="shared" ref="K74:K137" si="43">IF(E74=0,"NA",J74/E74)</f>
        <v>NA</v>
      </c>
      <c r="L74" s="57" t="str">
        <f t="shared" ref="L74:L137" si="44">IF(E74=0,"NA",(  ( F74 - (E74/$L$6)) / (E74/$L$6)))</f>
        <v>NA</v>
      </c>
      <c r="M74" s="57" t="str">
        <f t="shared" ref="M74:M137" si="45">IF(E74=0,"NA",(  ( G74 - ($M$6*(E74/12))) / ($M$6*(E74/12))))</f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264</v>
      </c>
      <c r="C75" s="51" t="s">
        <v>265</v>
      </c>
      <c r="D75" s="56">
        <v>0</v>
      </c>
      <c r="E75" s="56">
        <v>0</v>
      </c>
      <c r="F75" s="56">
        <v>519</v>
      </c>
      <c r="G75" s="56">
        <v>3081</v>
      </c>
      <c r="H75" s="56">
        <v>0</v>
      </c>
      <c r="I75" s="56">
        <f t="shared" si="41"/>
        <v>3081</v>
      </c>
      <c r="J75" s="56">
        <f t="shared" si="42"/>
        <v>-3081</v>
      </c>
      <c r="K75" s="57" t="str">
        <f t="shared" si="43"/>
        <v>NA</v>
      </c>
      <c r="L75" s="57" t="str">
        <f t="shared" si="44"/>
        <v>NA</v>
      </c>
      <c r="M75" s="57" t="str">
        <f t="shared" si="45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506</v>
      </c>
      <c r="C76" s="51" t="s">
        <v>507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41"/>
        <v>0</v>
      </c>
      <c r="J76" s="56">
        <f t="shared" si="42"/>
        <v>0</v>
      </c>
      <c r="K76" s="57" t="str">
        <f t="shared" si="43"/>
        <v>NA</v>
      </c>
      <c r="L76" s="57" t="str">
        <f t="shared" si="44"/>
        <v>NA</v>
      </c>
      <c r="M76" s="57" t="str">
        <f t="shared" si="45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340</v>
      </c>
      <c r="C77" s="51" t="s">
        <v>341</v>
      </c>
      <c r="D77" s="56">
        <v>0</v>
      </c>
      <c r="E77" s="56">
        <v>0</v>
      </c>
      <c r="F77" s="56">
        <v>0</v>
      </c>
      <c r="G77" s="56">
        <v>3148.5</v>
      </c>
      <c r="H77" s="56">
        <v>0</v>
      </c>
      <c r="I77" s="56">
        <f t="shared" si="41"/>
        <v>3148.5</v>
      </c>
      <c r="J77" s="56">
        <f t="shared" si="42"/>
        <v>-3148.5</v>
      </c>
      <c r="K77" s="57" t="str">
        <f t="shared" si="43"/>
        <v>NA</v>
      </c>
      <c r="L77" s="57" t="str">
        <f t="shared" si="44"/>
        <v>NA</v>
      </c>
      <c r="M77" s="57" t="str">
        <f t="shared" si="45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266</v>
      </c>
      <c r="C78" s="51" t="s">
        <v>267</v>
      </c>
      <c r="D78" s="56">
        <v>502000</v>
      </c>
      <c r="E78" s="56">
        <v>1120439.1600000001</v>
      </c>
      <c r="F78" s="56">
        <v>0</v>
      </c>
      <c r="G78" s="56">
        <v>0</v>
      </c>
      <c r="H78" s="56">
        <v>1000</v>
      </c>
      <c r="I78" s="56">
        <f t="shared" si="41"/>
        <v>1000</v>
      </c>
      <c r="J78" s="56">
        <f t="shared" si="42"/>
        <v>1119439.1600000001</v>
      </c>
      <c r="K78" s="57">
        <f t="shared" si="43"/>
        <v>0.99910749281558486</v>
      </c>
      <c r="L78" s="57">
        <f t="shared" si="44"/>
        <v>-1</v>
      </c>
      <c r="M78" s="57">
        <f t="shared" si="45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268</v>
      </c>
      <c r="C79" s="51" t="s">
        <v>269</v>
      </c>
      <c r="D79" s="56">
        <v>6738605.8200000003</v>
      </c>
      <c r="E79" s="56">
        <v>10096139.220000001</v>
      </c>
      <c r="F79" s="56">
        <v>471750.11</v>
      </c>
      <c r="G79" s="56">
        <v>5591867.8799999999</v>
      </c>
      <c r="H79" s="56">
        <v>494045.2</v>
      </c>
      <c r="I79" s="56">
        <f t="shared" si="41"/>
        <v>6085913.0800000001</v>
      </c>
      <c r="J79" s="56">
        <f t="shared" si="42"/>
        <v>4010226.1400000006</v>
      </c>
      <c r="K79" s="57">
        <f t="shared" si="43"/>
        <v>0.3972039264331777</v>
      </c>
      <c r="L79" s="57">
        <f t="shared" si="44"/>
        <v>-0.9532742071280591</v>
      </c>
      <c r="M79" s="57">
        <f t="shared" si="45"/>
        <v>-0.16920699712775958</v>
      </c>
      <c r="R79" s="53"/>
      <c r="S79" s="53"/>
      <c r="T79" s="53"/>
      <c r="U79" s="53"/>
      <c r="V79" s="53"/>
    </row>
    <row r="80" spans="2:22" s="51" customFormat="1" x14ac:dyDescent="0.2">
      <c r="B80" s="51" t="s">
        <v>508</v>
      </c>
      <c r="C80" s="51" t="s">
        <v>509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41"/>
        <v>0</v>
      </c>
      <c r="J80" s="56">
        <f t="shared" si="42"/>
        <v>0</v>
      </c>
      <c r="K80" s="57" t="str">
        <f t="shared" si="43"/>
        <v>NA</v>
      </c>
      <c r="L80" s="57" t="str">
        <f t="shared" si="44"/>
        <v>NA</v>
      </c>
      <c r="M80" s="57" t="str">
        <f t="shared" si="4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270</v>
      </c>
      <c r="C81" s="51" t="s">
        <v>271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41"/>
        <v>0</v>
      </c>
      <c r="J81" s="56">
        <f t="shared" si="42"/>
        <v>0</v>
      </c>
      <c r="K81" s="57" t="str">
        <f t="shared" si="43"/>
        <v>NA</v>
      </c>
      <c r="L81" s="57" t="str">
        <f t="shared" si="44"/>
        <v>NA</v>
      </c>
      <c r="M81" s="57" t="str">
        <f t="shared" si="45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272</v>
      </c>
      <c r="C82" s="51" t="s">
        <v>273</v>
      </c>
      <c r="D82" s="56">
        <v>1000</v>
      </c>
      <c r="E82" s="56">
        <v>100</v>
      </c>
      <c r="F82" s="56">
        <v>0</v>
      </c>
      <c r="G82" s="56">
        <v>0</v>
      </c>
      <c r="H82" s="56">
        <v>0</v>
      </c>
      <c r="I82" s="56">
        <f t="shared" si="41"/>
        <v>0</v>
      </c>
      <c r="J82" s="56">
        <f t="shared" si="42"/>
        <v>100</v>
      </c>
      <c r="K82" s="57">
        <f t="shared" si="43"/>
        <v>1</v>
      </c>
      <c r="L82" s="57">
        <f t="shared" si="44"/>
        <v>-1</v>
      </c>
      <c r="M82" s="57">
        <f t="shared" si="45"/>
        <v>-1</v>
      </c>
      <c r="R82" s="53"/>
      <c r="S82" s="53"/>
      <c r="T82" s="53"/>
      <c r="U82" s="53"/>
      <c r="V82" s="53"/>
    </row>
    <row r="83" spans="2:22" s="51" customFormat="1" x14ac:dyDescent="0.2">
      <c r="B83" s="51" t="s">
        <v>274</v>
      </c>
      <c r="C83" s="51" t="s">
        <v>275</v>
      </c>
      <c r="D83" s="56">
        <v>398626</v>
      </c>
      <c r="E83" s="56">
        <v>139363.79999999999</v>
      </c>
      <c r="F83" s="56">
        <v>12953.779999999999</v>
      </c>
      <c r="G83" s="56">
        <v>54068.56</v>
      </c>
      <c r="H83" s="56">
        <v>0</v>
      </c>
      <c r="I83" s="56">
        <f t="shared" si="41"/>
        <v>54068.56</v>
      </c>
      <c r="J83" s="56">
        <f t="shared" si="42"/>
        <v>85295.239999999991</v>
      </c>
      <c r="K83" s="57">
        <f t="shared" si="43"/>
        <v>0.6120329669541158</v>
      </c>
      <c r="L83" s="57">
        <f t="shared" si="44"/>
        <v>-0.90705061142133037</v>
      </c>
      <c r="M83" s="57">
        <f t="shared" si="45"/>
        <v>-0.41804945043117364</v>
      </c>
      <c r="R83" s="53"/>
      <c r="S83" s="53"/>
      <c r="T83" s="53"/>
      <c r="U83" s="53"/>
      <c r="V83" s="53"/>
    </row>
    <row r="84" spans="2:22" s="51" customFormat="1" x14ac:dyDescent="0.2">
      <c r="B84" s="51" t="s">
        <v>280</v>
      </c>
      <c r="C84" s="51" t="s">
        <v>281</v>
      </c>
      <c r="D84" s="56">
        <v>28000</v>
      </c>
      <c r="E84" s="56">
        <v>0</v>
      </c>
      <c r="F84" s="56">
        <v>383.2</v>
      </c>
      <c r="G84" s="56">
        <v>41992.92</v>
      </c>
      <c r="H84" s="56">
        <v>0</v>
      </c>
      <c r="I84" s="56">
        <f t="shared" si="41"/>
        <v>41992.92</v>
      </c>
      <c r="J84" s="56">
        <f t="shared" si="42"/>
        <v>-41992.92</v>
      </c>
      <c r="K84" s="57" t="str">
        <f t="shared" si="43"/>
        <v>NA</v>
      </c>
      <c r="L84" s="57" t="str">
        <f t="shared" si="44"/>
        <v>NA</v>
      </c>
      <c r="M84" s="57" t="str">
        <f t="shared" si="45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282</v>
      </c>
      <c r="C85" s="51" t="s">
        <v>283</v>
      </c>
      <c r="D85" s="56">
        <v>14236941.75</v>
      </c>
      <c r="E85" s="56">
        <v>6775713.3900000006</v>
      </c>
      <c r="F85" s="56">
        <v>448011.85999999981</v>
      </c>
      <c r="G85" s="56">
        <v>2689479.49</v>
      </c>
      <c r="H85" s="56">
        <v>450336.4200000001</v>
      </c>
      <c r="I85" s="56">
        <f t="shared" si="41"/>
        <v>3139815.91</v>
      </c>
      <c r="J85" s="56">
        <f t="shared" si="42"/>
        <v>3635897.4800000004</v>
      </c>
      <c r="K85" s="57">
        <f t="shared" si="43"/>
        <v>0.53660733132042948</v>
      </c>
      <c r="L85" s="57">
        <f t="shared" si="44"/>
        <v>-0.9338797504833658</v>
      </c>
      <c r="M85" s="57">
        <f t="shared" si="45"/>
        <v>-0.40460597979927254</v>
      </c>
      <c r="R85" s="53"/>
      <c r="S85" s="53"/>
      <c r="T85" s="53"/>
      <c r="U85" s="53"/>
      <c r="V85" s="53"/>
    </row>
    <row r="86" spans="2:22" s="51" customFormat="1" x14ac:dyDescent="0.2">
      <c r="B86" s="51" t="s">
        <v>510</v>
      </c>
      <c r="C86" s="51" t="s">
        <v>511</v>
      </c>
      <c r="D86" s="56">
        <v>4313025.7299999995</v>
      </c>
      <c r="E86" s="56">
        <v>4178849.1799999988</v>
      </c>
      <c r="F86" s="56">
        <v>0</v>
      </c>
      <c r="G86" s="56">
        <v>112500</v>
      </c>
      <c r="H86" s="56">
        <v>0</v>
      </c>
      <c r="I86" s="56">
        <f t="shared" si="41"/>
        <v>112500</v>
      </c>
      <c r="J86" s="56">
        <f t="shared" si="42"/>
        <v>4066349.1799999988</v>
      </c>
      <c r="K86" s="57">
        <f t="shared" si="43"/>
        <v>0.97307871254640488</v>
      </c>
      <c r="L86" s="57">
        <f t="shared" si="44"/>
        <v>-1</v>
      </c>
      <c r="M86" s="57">
        <f t="shared" si="45"/>
        <v>-0.95961806881960743</v>
      </c>
      <c r="R86" s="53"/>
      <c r="S86" s="53"/>
      <c r="T86" s="53"/>
      <c r="U86" s="53"/>
      <c r="V86" s="53"/>
    </row>
    <row r="87" spans="2:22" s="51" customFormat="1" x14ac:dyDescent="0.2">
      <c r="B87" s="51" t="s">
        <v>286</v>
      </c>
      <c r="C87" s="51" t="s">
        <v>287</v>
      </c>
      <c r="D87" s="56">
        <v>287782.90000000002</v>
      </c>
      <c r="E87" s="56">
        <v>349457.37000000005</v>
      </c>
      <c r="F87" s="56">
        <v>11666.6</v>
      </c>
      <c r="G87" s="56">
        <v>177086.45999999996</v>
      </c>
      <c r="H87" s="56">
        <v>22918.32</v>
      </c>
      <c r="I87" s="56">
        <f t="shared" si="41"/>
        <v>200004.77999999997</v>
      </c>
      <c r="J87" s="56">
        <f t="shared" si="42"/>
        <v>149452.59000000008</v>
      </c>
      <c r="K87" s="57">
        <f t="shared" si="43"/>
        <v>0.42767044804349114</v>
      </c>
      <c r="L87" s="57">
        <f t="shared" si="44"/>
        <v>-0.96661509814487534</v>
      </c>
      <c r="M87" s="57">
        <f t="shared" si="45"/>
        <v>-0.23987955955829493</v>
      </c>
      <c r="R87" s="53"/>
      <c r="S87" s="53"/>
      <c r="T87" s="53"/>
      <c r="U87" s="53"/>
      <c r="V87" s="53"/>
    </row>
    <row r="88" spans="2:22" s="51" customFormat="1" x14ac:dyDescent="0.2">
      <c r="B88" s="51" t="s">
        <v>288</v>
      </c>
      <c r="C88" s="51" t="s">
        <v>289</v>
      </c>
      <c r="D88" s="56">
        <v>689466</v>
      </c>
      <c r="E88" s="56">
        <v>409004.52</v>
      </c>
      <c r="F88" s="56">
        <v>0</v>
      </c>
      <c r="G88" s="56">
        <v>56889.64</v>
      </c>
      <c r="H88" s="56">
        <v>5471</v>
      </c>
      <c r="I88" s="56">
        <f t="shared" si="41"/>
        <v>62360.639999999999</v>
      </c>
      <c r="J88" s="56">
        <f t="shared" si="42"/>
        <v>346643.88</v>
      </c>
      <c r="K88" s="57">
        <f t="shared" si="43"/>
        <v>0.84753068254600217</v>
      </c>
      <c r="L88" s="57">
        <f t="shared" si="44"/>
        <v>-1</v>
      </c>
      <c r="M88" s="57">
        <f t="shared" si="45"/>
        <v>-0.79136059425455729</v>
      </c>
      <c r="R88" s="53"/>
      <c r="S88" s="53"/>
      <c r="T88" s="53"/>
      <c r="U88" s="53"/>
      <c r="V88" s="53"/>
    </row>
    <row r="89" spans="2:22" s="51" customFormat="1" x14ac:dyDescent="0.2">
      <c r="B89" s="51" t="s">
        <v>290</v>
      </c>
      <c r="C89" s="51" t="s">
        <v>291</v>
      </c>
      <c r="D89" s="56">
        <v>1376107.02</v>
      </c>
      <c r="E89" s="56">
        <v>5757991.3100000005</v>
      </c>
      <c r="F89" s="56">
        <v>204774.13</v>
      </c>
      <c r="G89" s="56">
        <v>1239978.8600000006</v>
      </c>
      <c r="H89" s="56">
        <v>457239.06000000011</v>
      </c>
      <c r="I89" s="56">
        <f t="shared" si="41"/>
        <v>1697217.9200000006</v>
      </c>
      <c r="J89" s="56">
        <f t="shared" si="42"/>
        <v>4060773.3899999997</v>
      </c>
      <c r="K89" s="57">
        <f t="shared" si="43"/>
        <v>0.70524131965041104</v>
      </c>
      <c r="L89" s="57">
        <f t="shared" si="44"/>
        <v>-0.9644365336841747</v>
      </c>
      <c r="M89" s="57">
        <f t="shared" si="45"/>
        <v>-0.67697619015684118</v>
      </c>
      <c r="R89" s="53"/>
      <c r="S89" s="53"/>
      <c r="T89" s="53"/>
      <c r="U89" s="53"/>
      <c r="V89" s="53"/>
    </row>
    <row r="90" spans="2:22" s="51" customFormat="1" x14ac:dyDescent="0.2">
      <c r="B90" s="51" t="s">
        <v>294</v>
      </c>
      <c r="C90" s="51" t="s">
        <v>295</v>
      </c>
      <c r="D90" s="56">
        <v>1330466.48</v>
      </c>
      <c r="E90" s="56">
        <v>38446010.259999998</v>
      </c>
      <c r="F90" s="56">
        <v>382794.12999999995</v>
      </c>
      <c r="G90" s="56">
        <v>1704252.1799999995</v>
      </c>
      <c r="H90" s="56">
        <v>7461640.0499999998</v>
      </c>
      <c r="I90" s="56">
        <f t="shared" si="41"/>
        <v>9165892.2299999986</v>
      </c>
      <c r="J90" s="56">
        <f t="shared" si="42"/>
        <v>29280118.030000001</v>
      </c>
      <c r="K90" s="57">
        <f t="shared" si="43"/>
        <v>0.76159054819957805</v>
      </c>
      <c r="L90" s="57">
        <f t="shared" si="44"/>
        <v>-0.99004333278248458</v>
      </c>
      <c r="M90" s="57">
        <f t="shared" si="45"/>
        <v>-0.93350731967473599</v>
      </c>
      <c r="R90" s="53"/>
      <c r="S90" s="53"/>
      <c r="T90" s="53"/>
      <c r="U90" s="53"/>
      <c r="V90" s="53"/>
    </row>
    <row r="91" spans="2:22" s="51" customFormat="1" x14ac:dyDescent="0.2">
      <c r="B91" s="51" t="s">
        <v>298</v>
      </c>
      <c r="C91" s="51" t="s">
        <v>299</v>
      </c>
      <c r="D91" s="56">
        <v>5900</v>
      </c>
      <c r="E91" s="56">
        <v>4675425.8899999997</v>
      </c>
      <c r="F91" s="56">
        <v>0</v>
      </c>
      <c r="G91" s="56">
        <v>3593803.48</v>
      </c>
      <c r="H91" s="56">
        <v>1980</v>
      </c>
      <c r="I91" s="56">
        <f t="shared" si="41"/>
        <v>3595783.48</v>
      </c>
      <c r="J91" s="56">
        <f t="shared" si="42"/>
        <v>1079642.4099999997</v>
      </c>
      <c r="K91" s="57">
        <f t="shared" si="43"/>
        <v>0.23091851638781932</v>
      </c>
      <c r="L91" s="57">
        <f t="shared" si="44"/>
        <v>-1</v>
      </c>
      <c r="M91" s="57">
        <f t="shared" si="45"/>
        <v>0.1529869891703064</v>
      </c>
      <c r="R91" s="53"/>
      <c r="S91" s="53"/>
      <c r="T91" s="53"/>
      <c r="U91" s="53"/>
      <c r="V91" s="53"/>
    </row>
    <row r="92" spans="2:22" s="51" customFormat="1" x14ac:dyDescent="0.2">
      <c r="B92" s="51" t="s">
        <v>300</v>
      </c>
      <c r="C92" s="51" t="s">
        <v>301</v>
      </c>
      <c r="D92" s="56">
        <v>11352784.449999999</v>
      </c>
      <c r="E92" s="56">
        <v>24020700.740000002</v>
      </c>
      <c r="F92" s="56">
        <v>0</v>
      </c>
      <c r="G92" s="56">
        <v>14025624.069999998</v>
      </c>
      <c r="H92" s="56">
        <v>2678.4</v>
      </c>
      <c r="I92" s="56">
        <f t="shared" si="41"/>
        <v>14028302.469999999</v>
      </c>
      <c r="J92" s="56">
        <f t="shared" si="42"/>
        <v>9992398.2700000033</v>
      </c>
      <c r="K92" s="57">
        <f t="shared" si="43"/>
        <v>0.41599112274690458</v>
      </c>
      <c r="L92" s="57">
        <f t="shared" si="44"/>
        <v>-1</v>
      </c>
      <c r="M92" s="57">
        <f t="shared" si="45"/>
        <v>-0.12415393985712689</v>
      </c>
      <c r="R92" s="53"/>
      <c r="S92" s="53"/>
      <c r="T92" s="53"/>
      <c r="U92" s="53"/>
      <c r="V92" s="53"/>
    </row>
    <row r="93" spans="2:22" s="51" customFormat="1" x14ac:dyDescent="0.2">
      <c r="B93" s="51" t="s">
        <v>302</v>
      </c>
      <c r="C93" s="51" t="s">
        <v>303</v>
      </c>
      <c r="D93" s="56">
        <v>410512.23</v>
      </c>
      <c r="E93" s="56">
        <v>2796728.2</v>
      </c>
      <c r="F93" s="56">
        <v>69163.97</v>
      </c>
      <c r="G93" s="56">
        <v>284205.02999999997</v>
      </c>
      <c r="H93" s="56">
        <v>79324.690000000017</v>
      </c>
      <c r="I93" s="56">
        <f t="shared" si="41"/>
        <v>363529.72</v>
      </c>
      <c r="J93" s="56">
        <f t="shared" si="42"/>
        <v>2433198.4800000004</v>
      </c>
      <c r="K93" s="57">
        <f t="shared" si="43"/>
        <v>0.87001607092172928</v>
      </c>
      <c r="L93" s="57">
        <f t="shared" si="44"/>
        <v>-0.97526968476951026</v>
      </c>
      <c r="M93" s="57">
        <f t="shared" si="45"/>
        <v>-0.84756918995560593</v>
      </c>
      <c r="R93" s="53"/>
      <c r="S93" s="53"/>
      <c r="T93" s="53"/>
      <c r="U93" s="53"/>
      <c r="V93" s="53"/>
    </row>
    <row r="94" spans="2:22" s="51" customFormat="1" x14ac:dyDescent="0.2">
      <c r="B94" s="51" t="s">
        <v>308</v>
      </c>
      <c r="C94" s="51" t="s">
        <v>309</v>
      </c>
      <c r="D94" s="56">
        <v>494768</v>
      </c>
      <c r="E94" s="56">
        <v>361816</v>
      </c>
      <c r="F94" s="56">
        <v>0</v>
      </c>
      <c r="G94" s="56">
        <v>61111.09</v>
      </c>
      <c r="H94" s="56">
        <v>8977.9699999999993</v>
      </c>
      <c r="I94" s="56">
        <f t="shared" si="41"/>
        <v>70089.06</v>
      </c>
      <c r="J94" s="56">
        <f t="shared" si="42"/>
        <v>291726.94</v>
      </c>
      <c r="K94" s="57">
        <f t="shared" si="43"/>
        <v>0.80628534945939379</v>
      </c>
      <c r="L94" s="57">
        <f t="shared" si="44"/>
        <v>-1</v>
      </c>
      <c r="M94" s="57">
        <f t="shared" si="45"/>
        <v>-0.74664847602096096</v>
      </c>
      <c r="R94" s="53"/>
      <c r="S94" s="53"/>
      <c r="T94" s="53"/>
      <c r="U94" s="53"/>
      <c r="V94" s="53"/>
    </row>
    <row r="95" spans="2:22" s="51" customFormat="1" x14ac:dyDescent="0.2">
      <c r="B95" s="51" t="s">
        <v>310</v>
      </c>
      <c r="C95" s="51" t="s">
        <v>311</v>
      </c>
      <c r="D95" s="56">
        <v>42282</v>
      </c>
      <c r="E95" s="56">
        <v>66830</v>
      </c>
      <c r="F95" s="56">
        <v>0</v>
      </c>
      <c r="G95" s="56">
        <v>289480</v>
      </c>
      <c r="H95" s="56">
        <v>66420</v>
      </c>
      <c r="I95" s="56">
        <f t="shared" si="41"/>
        <v>355900</v>
      </c>
      <c r="J95" s="56">
        <f t="shared" si="42"/>
        <v>-289070</v>
      </c>
      <c r="K95" s="57">
        <f t="shared" si="43"/>
        <v>-4.3254526410294778</v>
      </c>
      <c r="L95" s="57">
        <f t="shared" si="44"/>
        <v>-1</v>
      </c>
      <c r="M95" s="57">
        <f t="shared" si="45"/>
        <v>5.4973814155319465</v>
      </c>
      <c r="R95" s="53"/>
      <c r="S95" s="53"/>
      <c r="T95" s="53"/>
      <c r="U95" s="53"/>
      <c r="V95" s="53"/>
    </row>
    <row r="96" spans="2:22" s="51" customFormat="1" x14ac:dyDescent="0.2">
      <c r="B96" s="51" t="s">
        <v>312</v>
      </c>
      <c r="C96" s="51" t="s">
        <v>313</v>
      </c>
      <c r="D96" s="56">
        <v>117434</v>
      </c>
      <c r="E96" s="56">
        <v>42575.99</v>
      </c>
      <c r="F96" s="56">
        <v>-9530.0499999999993</v>
      </c>
      <c r="G96" s="56">
        <v>316142.33</v>
      </c>
      <c r="H96" s="56">
        <v>2400</v>
      </c>
      <c r="I96" s="56">
        <f t="shared" si="41"/>
        <v>318542.33</v>
      </c>
      <c r="J96" s="56">
        <f t="shared" si="42"/>
        <v>-275966.34000000003</v>
      </c>
      <c r="K96" s="57">
        <f t="shared" si="43"/>
        <v>-6.4817363025498649</v>
      </c>
      <c r="L96" s="57">
        <f t="shared" si="44"/>
        <v>-1.2238362513707843</v>
      </c>
      <c r="M96" s="57">
        <f t="shared" si="45"/>
        <v>10.138049755272867</v>
      </c>
      <c r="R96" s="53"/>
      <c r="S96" s="53"/>
      <c r="T96" s="53"/>
      <c r="U96" s="53"/>
      <c r="V96" s="53"/>
    </row>
    <row r="97" spans="1:22" s="51" customFormat="1" x14ac:dyDescent="0.2">
      <c r="B97" s="51" t="s">
        <v>314</v>
      </c>
      <c r="C97" s="51" t="s">
        <v>315</v>
      </c>
      <c r="D97" s="56">
        <v>0</v>
      </c>
      <c r="E97" s="56">
        <v>0</v>
      </c>
      <c r="F97" s="56">
        <v>33638.5</v>
      </c>
      <c r="G97" s="56">
        <v>298366.65000000002</v>
      </c>
      <c r="H97" s="56">
        <v>0</v>
      </c>
      <c r="I97" s="56">
        <f t="shared" si="41"/>
        <v>298366.65000000002</v>
      </c>
      <c r="J97" s="56">
        <f t="shared" si="42"/>
        <v>-298366.65000000002</v>
      </c>
      <c r="K97" s="57" t="str">
        <f t="shared" si="43"/>
        <v>NA</v>
      </c>
      <c r="L97" s="57" t="str">
        <f t="shared" si="44"/>
        <v>NA</v>
      </c>
      <c r="M97" s="57" t="str">
        <f t="shared" si="45"/>
        <v>NA</v>
      </c>
      <c r="R97" s="53"/>
      <c r="S97" s="53"/>
      <c r="T97" s="53"/>
      <c r="U97" s="53"/>
      <c r="V97" s="53"/>
    </row>
    <row r="98" spans="1:22" s="51" customFormat="1" x14ac:dyDescent="0.2">
      <c r="A98" s="63" t="s">
        <v>316</v>
      </c>
      <c r="B98" s="63"/>
      <c r="C98" s="63"/>
      <c r="D98" s="64">
        <v>136180733.75</v>
      </c>
      <c r="E98" s="64">
        <v>251175396.17999998</v>
      </c>
      <c r="F98" s="64">
        <v>5425026.1299999999</v>
      </c>
      <c r="G98" s="64">
        <v>71212027.320000008</v>
      </c>
      <c r="H98" s="64">
        <v>9740788.5999999996</v>
      </c>
      <c r="I98" s="64">
        <f t="shared" si="41"/>
        <v>80952815.920000002</v>
      </c>
      <c r="J98" s="64">
        <f t="shared" si="42"/>
        <v>170222580.25999999</v>
      </c>
      <c r="K98" s="65">
        <f t="shared" si="43"/>
        <v>0.67770403808983459</v>
      </c>
      <c r="L98" s="65">
        <f t="shared" si="44"/>
        <v>-0.97840144292591358</v>
      </c>
      <c r="M98" s="65">
        <f t="shared" si="45"/>
        <v>-0.57472729174695547</v>
      </c>
      <c r="R98" s="53"/>
      <c r="S98" s="53"/>
      <c r="T98" s="53"/>
      <c r="U98" s="53"/>
      <c r="V98" s="53"/>
    </row>
    <row r="99" spans="1:22" s="51" customFormat="1" x14ac:dyDescent="0.2">
      <c r="A99" s="51" t="s">
        <v>317</v>
      </c>
      <c r="B99" s="51" t="s">
        <v>197</v>
      </c>
      <c r="C99" s="51" t="s">
        <v>198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41"/>
        <v>0</v>
      </c>
      <c r="J99" s="56">
        <f t="shared" si="42"/>
        <v>0</v>
      </c>
      <c r="K99" s="57" t="str">
        <f t="shared" si="43"/>
        <v>NA</v>
      </c>
      <c r="L99" s="57" t="str">
        <f t="shared" si="44"/>
        <v>NA</v>
      </c>
      <c r="M99" s="57" t="str">
        <f t="shared" si="45"/>
        <v>NA</v>
      </c>
      <c r="R99" s="53"/>
      <c r="S99" s="53"/>
      <c r="T99" s="53"/>
      <c r="U99" s="53"/>
      <c r="V99" s="53"/>
    </row>
    <row r="100" spans="1:22" s="51" customFormat="1" x14ac:dyDescent="0.2">
      <c r="B100" s="51" t="s">
        <v>199</v>
      </c>
      <c r="C100" s="51" t="s">
        <v>198</v>
      </c>
      <c r="D100" s="56">
        <v>0</v>
      </c>
      <c r="E100" s="56">
        <v>1642.5</v>
      </c>
      <c r="F100" s="56">
        <v>400</v>
      </c>
      <c r="G100" s="56">
        <v>4515</v>
      </c>
      <c r="H100" s="56">
        <v>0</v>
      </c>
      <c r="I100" s="56">
        <f t="shared" si="41"/>
        <v>4515</v>
      </c>
      <c r="J100" s="56">
        <f t="shared" si="42"/>
        <v>-2872.5</v>
      </c>
      <c r="K100" s="57">
        <f t="shared" si="43"/>
        <v>-1.7488584474885844</v>
      </c>
      <c r="L100" s="57">
        <f t="shared" si="44"/>
        <v>-0.75646879756468799</v>
      </c>
      <c r="M100" s="57">
        <f t="shared" si="45"/>
        <v>3.1232876712328768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202</v>
      </c>
      <c r="C101" s="51" t="s">
        <v>203</v>
      </c>
      <c r="D101" s="56">
        <v>0</v>
      </c>
      <c r="E101" s="56">
        <v>1960</v>
      </c>
      <c r="F101" s="56">
        <v>6000</v>
      </c>
      <c r="G101" s="56">
        <v>252000</v>
      </c>
      <c r="H101" s="56">
        <v>0</v>
      </c>
      <c r="I101" s="56">
        <f t="shared" si="41"/>
        <v>252000</v>
      </c>
      <c r="J101" s="56">
        <f t="shared" si="42"/>
        <v>-250040</v>
      </c>
      <c r="K101" s="57">
        <f t="shared" si="43"/>
        <v>-127.57142857142857</v>
      </c>
      <c r="L101" s="57">
        <f t="shared" si="44"/>
        <v>2.0612244897959182</v>
      </c>
      <c r="M101" s="57">
        <f t="shared" si="45"/>
        <v>191.85714285714286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210</v>
      </c>
      <c r="C102" s="51" t="s">
        <v>211</v>
      </c>
      <c r="D102" s="56">
        <v>0</v>
      </c>
      <c r="E102" s="56">
        <v>0</v>
      </c>
      <c r="F102" s="56">
        <v>36005.339999999997</v>
      </c>
      <c r="G102" s="56">
        <v>207122.36000000002</v>
      </c>
      <c r="H102" s="56">
        <v>0</v>
      </c>
      <c r="I102" s="56">
        <f t="shared" si="41"/>
        <v>207122.36000000002</v>
      </c>
      <c r="J102" s="56">
        <f t="shared" si="42"/>
        <v>-207122.36000000002</v>
      </c>
      <c r="K102" s="57" t="str">
        <f t="shared" si="43"/>
        <v>NA</v>
      </c>
      <c r="L102" s="57" t="str">
        <f t="shared" si="44"/>
        <v>NA</v>
      </c>
      <c r="M102" s="57" t="str">
        <f t="shared" si="45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212</v>
      </c>
      <c r="C103" s="51" t="s">
        <v>213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41"/>
        <v>0</v>
      </c>
      <c r="J103" s="56">
        <f t="shared" si="42"/>
        <v>0</v>
      </c>
      <c r="K103" s="57" t="str">
        <f t="shared" si="43"/>
        <v>NA</v>
      </c>
      <c r="L103" s="57" t="str">
        <f t="shared" si="44"/>
        <v>NA</v>
      </c>
      <c r="M103" s="57" t="str">
        <f t="shared" si="45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214</v>
      </c>
      <c r="C104" s="51" t="s">
        <v>215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41"/>
        <v>0</v>
      </c>
      <c r="J104" s="56">
        <f t="shared" si="42"/>
        <v>0</v>
      </c>
      <c r="K104" s="57" t="str">
        <f t="shared" si="43"/>
        <v>NA</v>
      </c>
      <c r="L104" s="57" t="str">
        <f t="shared" si="44"/>
        <v>NA</v>
      </c>
      <c r="M104" s="57" t="str">
        <f t="shared" si="45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318</v>
      </c>
      <c r="C105" s="51" t="s">
        <v>319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41"/>
        <v>0</v>
      </c>
      <c r="J105" s="56">
        <f t="shared" si="42"/>
        <v>0</v>
      </c>
      <c r="K105" s="57" t="str">
        <f t="shared" si="43"/>
        <v>NA</v>
      </c>
      <c r="L105" s="57" t="str">
        <f t="shared" si="44"/>
        <v>NA</v>
      </c>
      <c r="M105" s="57" t="str">
        <f t="shared" si="45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320</v>
      </c>
      <c r="C106" s="51" t="s">
        <v>321</v>
      </c>
      <c r="D106" s="56">
        <v>76504.44</v>
      </c>
      <c r="E106" s="56">
        <v>77510</v>
      </c>
      <c r="F106" s="56">
        <v>6446.16</v>
      </c>
      <c r="G106" s="56">
        <v>39976.960000000006</v>
      </c>
      <c r="H106" s="56">
        <v>0</v>
      </c>
      <c r="I106" s="56">
        <f t="shared" si="41"/>
        <v>39976.960000000006</v>
      </c>
      <c r="J106" s="56">
        <f t="shared" si="42"/>
        <v>37533.039999999994</v>
      </c>
      <c r="K106" s="57">
        <f t="shared" si="43"/>
        <v>0.48423480841181776</v>
      </c>
      <c r="L106" s="57">
        <f t="shared" si="44"/>
        <v>-0.91683447297122944</v>
      </c>
      <c r="M106" s="57">
        <f t="shared" si="45"/>
        <v>-0.22635221261772664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218</v>
      </c>
      <c r="C107" s="51" t="s">
        <v>219</v>
      </c>
      <c r="D107" s="56">
        <v>127235.51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41"/>
        <v>0</v>
      </c>
      <c r="J107" s="56">
        <f t="shared" si="42"/>
        <v>0</v>
      </c>
      <c r="K107" s="57" t="str">
        <f t="shared" si="43"/>
        <v>NA</v>
      </c>
      <c r="L107" s="57" t="str">
        <f t="shared" si="44"/>
        <v>NA</v>
      </c>
      <c r="M107" s="57" t="str">
        <f t="shared" si="45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364</v>
      </c>
      <c r="C108" s="51" t="s">
        <v>365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41"/>
        <v>0</v>
      </c>
      <c r="J108" s="56">
        <f t="shared" si="42"/>
        <v>0</v>
      </c>
      <c r="K108" s="57" t="str">
        <f t="shared" si="43"/>
        <v>NA</v>
      </c>
      <c r="L108" s="57" t="str">
        <f t="shared" si="44"/>
        <v>NA</v>
      </c>
      <c r="M108" s="57" t="str">
        <f t="shared" si="45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322</v>
      </c>
      <c r="C109" s="51" t="s">
        <v>323</v>
      </c>
      <c r="D109" s="56">
        <v>793567.13</v>
      </c>
      <c r="E109" s="56">
        <v>1035107</v>
      </c>
      <c r="F109" s="56">
        <v>89981.18</v>
      </c>
      <c r="G109" s="56">
        <v>586092.90999999992</v>
      </c>
      <c r="H109" s="56">
        <v>0</v>
      </c>
      <c r="I109" s="56">
        <f t="shared" ref="I109:I116" si="46">SUM(G109:H109)</f>
        <v>586092.90999999992</v>
      </c>
      <c r="J109" s="56">
        <f t="shared" ref="J109:J116" si="47">E109-I109</f>
        <v>449014.09000000008</v>
      </c>
      <c r="K109" s="57">
        <f t="shared" ref="K109:K116" si="48">IF(E109=0,"NA",J109/E109)</f>
        <v>0.43378519322157039</v>
      </c>
      <c r="L109" s="57">
        <f t="shared" ref="L109:L116" si="49">IF(E109=0,"NA",(  ( F109 - (E109/$L$6)) / (E109/$L$6)))</f>
        <v>-0.91307064873486521</v>
      </c>
      <c r="M109" s="57">
        <f t="shared" ref="M109:M116" si="50">IF(E109=0,"NA",(  ( G109 - ($M$6*(E109/12))) / ($M$6*(E109/12))))</f>
        <v>-0.15067778983235566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220</v>
      </c>
      <c r="C110" s="51" t="s">
        <v>221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46"/>
        <v>0</v>
      </c>
      <c r="J110" s="56">
        <f t="shared" si="47"/>
        <v>0</v>
      </c>
      <c r="K110" s="57" t="str">
        <f t="shared" si="48"/>
        <v>NA</v>
      </c>
      <c r="L110" s="57" t="str">
        <f t="shared" si="49"/>
        <v>NA</v>
      </c>
      <c r="M110" s="57" t="str">
        <f t="shared" si="50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222</v>
      </c>
      <c r="C111" s="51" t="s">
        <v>223</v>
      </c>
      <c r="D111" s="56">
        <v>0</v>
      </c>
      <c r="E111" s="56">
        <v>133406</v>
      </c>
      <c r="F111" s="56">
        <v>0</v>
      </c>
      <c r="G111" s="56">
        <v>128668.7</v>
      </c>
      <c r="H111" s="56">
        <v>0</v>
      </c>
      <c r="I111" s="56">
        <f t="shared" si="46"/>
        <v>128668.7</v>
      </c>
      <c r="J111" s="56">
        <f t="shared" si="47"/>
        <v>4737.3000000000029</v>
      </c>
      <c r="K111" s="57">
        <f t="shared" si="48"/>
        <v>3.5510396833725644E-2</v>
      </c>
      <c r="L111" s="57">
        <f t="shared" si="49"/>
        <v>-1</v>
      </c>
      <c r="M111" s="57">
        <f t="shared" si="50"/>
        <v>0.44673440474941162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324</v>
      </c>
      <c r="C112" s="51" t="s">
        <v>325</v>
      </c>
      <c r="D112" s="56">
        <v>0</v>
      </c>
      <c r="E112" s="56">
        <v>85816</v>
      </c>
      <c r="F112" s="56">
        <v>0</v>
      </c>
      <c r="G112" s="56">
        <v>0</v>
      </c>
      <c r="H112" s="56">
        <v>0</v>
      </c>
      <c r="I112" s="56">
        <f t="shared" si="46"/>
        <v>0</v>
      </c>
      <c r="J112" s="56">
        <f t="shared" si="47"/>
        <v>85816</v>
      </c>
      <c r="K112" s="57">
        <f t="shared" si="48"/>
        <v>1</v>
      </c>
      <c r="L112" s="57">
        <f t="shared" si="49"/>
        <v>-1</v>
      </c>
      <c r="M112" s="57">
        <f t="shared" si="50"/>
        <v>-1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326</v>
      </c>
      <c r="C113" s="51" t="s">
        <v>327</v>
      </c>
      <c r="D113" s="56">
        <v>129819.26000000001</v>
      </c>
      <c r="E113" s="56">
        <v>222765</v>
      </c>
      <c r="F113" s="56">
        <v>20535.72</v>
      </c>
      <c r="G113" s="56">
        <v>91177.15</v>
      </c>
      <c r="H113" s="56">
        <v>0</v>
      </c>
      <c r="I113" s="56">
        <f t="shared" si="46"/>
        <v>91177.15</v>
      </c>
      <c r="J113" s="56">
        <f t="shared" si="47"/>
        <v>131587.85</v>
      </c>
      <c r="K113" s="57">
        <f t="shared" si="48"/>
        <v>0.59070253406055706</v>
      </c>
      <c r="L113" s="57">
        <f t="shared" si="49"/>
        <v>-0.90781442327116013</v>
      </c>
      <c r="M113" s="57">
        <f t="shared" si="50"/>
        <v>-0.38605380109083565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328</v>
      </c>
      <c r="C114" s="51" t="s">
        <v>329</v>
      </c>
      <c r="D114" s="56">
        <v>1243957.4700000004</v>
      </c>
      <c r="E114" s="56">
        <v>1589588</v>
      </c>
      <c r="F114" s="56">
        <v>72107.09</v>
      </c>
      <c r="G114" s="56">
        <v>569729.01000000024</v>
      </c>
      <c r="H114" s="56">
        <v>0</v>
      </c>
      <c r="I114" s="56">
        <f t="shared" si="46"/>
        <v>569729.01000000024</v>
      </c>
      <c r="J114" s="56">
        <f t="shared" si="47"/>
        <v>1019858.9899999998</v>
      </c>
      <c r="K114" s="57">
        <f t="shared" si="48"/>
        <v>0.64158699612729819</v>
      </c>
      <c r="L114" s="57">
        <f t="shared" si="49"/>
        <v>-0.9546378747197386</v>
      </c>
      <c r="M114" s="57">
        <f t="shared" si="50"/>
        <v>-0.46238049419094734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512</v>
      </c>
      <c r="C115" s="51" t="s">
        <v>513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46"/>
        <v>0</v>
      </c>
      <c r="J115" s="56">
        <f t="shared" si="47"/>
        <v>0</v>
      </c>
      <c r="K115" s="57" t="str">
        <f t="shared" si="48"/>
        <v>NA</v>
      </c>
      <c r="L115" s="57" t="str">
        <f t="shared" si="49"/>
        <v>NA</v>
      </c>
      <c r="M115" s="57" t="str">
        <f t="shared" si="50"/>
        <v>NA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350</v>
      </c>
      <c r="C116" s="51" t="s">
        <v>351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f t="shared" si="46"/>
        <v>0</v>
      </c>
      <c r="J116" s="56">
        <f t="shared" si="47"/>
        <v>0</v>
      </c>
      <c r="K116" s="57" t="str">
        <f t="shared" si="48"/>
        <v>NA</v>
      </c>
      <c r="L116" s="57" t="str">
        <f t="shared" si="49"/>
        <v>NA</v>
      </c>
      <c r="M116" s="57" t="str">
        <f t="shared" si="50"/>
        <v>NA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224</v>
      </c>
      <c r="C117" s="51" t="s">
        <v>225</v>
      </c>
      <c r="D117" s="56">
        <v>274169.63</v>
      </c>
      <c r="E117" s="56">
        <v>16000</v>
      </c>
      <c r="F117" s="56">
        <v>25619.760000000002</v>
      </c>
      <c r="G117" s="56">
        <v>183313.4</v>
      </c>
      <c r="H117" s="56">
        <v>0</v>
      </c>
      <c r="I117" s="56">
        <f t="shared" si="41"/>
        <v>183313.4</v>
      </c>
      <c r="J117" s="56">
        <f t="shared" si="42"/>
        <v>-167313.4</v>
      </c>
      <c r="K117" s="57">
        <f t="shared" si="43"/>
        <v>-10.4570875</v>
      </c>
      <c r="L117" s="57">
        <f t="shared" si="44"/>
        <v>0.60123500000000007</v>
      </c>
      <c r="M117" s="57">
        <f t="shared" si="45"/>
        <v>16.18563125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330</v>
      </c>
      <c r="C118" s="51" t="s">
        <v>331</v>
      </c>
      <c r="D118" s="56">
        <v>368685.02</v>
      </c>
      <c r="E118" s="56">
        <v>5339024.99</v>
      </c>
      <c r="F118" s="56">
        <v>192342.02</v>
      </c>
      <c r="G118" s="56">
        <v>421323.99</v>
      </c>
      <c r="H118" s="56">
        <v>0</v>
      </c>
      <c r="I118" s="56">
        <f t="shared" si="41"/>
        <v>421323.99</v>
      </c>
      <c r="J118" s="56">
        <f t="shared" si="42"/>
        <v>4917701</v>
      </c>
      <c r="K118" s="57">
        <f t="shared" si="43"/>
        <v>0.92108596779577911</v>
      </c>
      <c r="L118" s="57">
        <f t="shared" si="44"/>
        <v>-0.96397431734066497</v>
      </c>
      <c r="M118" s="57">
        <f t="shared" si="45"/>
        <v>-0.88162895169366873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226</v>
      </c>
      <c r="C119" s="51" t="s">
        <v>227</v>
      </c>
      <c r="D119" s="56">
        <v>3397116.12</v>
      </c>
      <c r="E119" s="56">
        <v>19151841.489999991</v>
      </c>
      <c r="F119" s="56">
        <v>1040693.9100000001</v>
      </c>
      <c r="G119" s="56">
        <v>8066336.9199999999</v>
      </c>
      <c r="H119" s="56">
        <v>16117.4</v>
      </c>
      <c r="I119" s="56">
        <f t="shared" si="41"/>
        <v>8082454.3200000003</v>
      </c>
      <c r="J119" s="56">
        <f t="shared" si="42"/>
        <v>11069387.169999991</v>
      </c>
      <c r="K119" s="57">
        <f t="shared" si="43"/>
        <v>0.57798030418013846</v>
      </c>
      <c r="L119" s="57">
        <f t="shared" si="44"/>
        <v>-0.94566089581811796</v>
      </c>
      <c r="M119" s="57">
        <f t="shared" si="45"/>
        <v>-0.36823279441208417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228</v>
      </c>
      <c r="C120" s="51" t="s">
        <v>229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f t="shared" si="41"/>
        <v>0</v>
      </c>
      <c r="J120" s="56">
        <f t="shared" si="42"/>
        <v>0</v>
      </c>
      <c r="K120" s="57" t="str">
        <f t="shared" si="43"/>
        <v>NA</v>
      </c>
      <c r="L120" s="57" t="str">
        <f t="shared" si="44"/>
        <v>NA</v>
      </c>
      <c r="M120" s="57" t="str">
        <f t="shared" si="45"/>
        <v>NA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230</v>
      </c>
      <c r="C121" s="51" t="s">
        <v>231</v>
      </c>
      <c r="D121" s="56">
        <v>0</v>
      </c>
      <c r="E121" s="56">
        <v>57964</v>
      </c>
      <c r="F121" s="56">
        <v>0</v>
      </c>
      <c r="G121" s="56">
        <v>0</v>
      </c>
      <c r="H121" s="56">
        <v>0</v>
      </c>
      <c r="I121" s="56">
        <f t="shared" si="41"/>
        <v>0</v>
      </c>
      <c r="J121" s="56">
        <f t="shared" si="42"/>
        <v>57964</v>
      </c>
      <c r="K121" s="57">
        <f t="shared" si="43"/>
        <v>1</v>
      </c>
      <c r="L121" s="57">
        <f t="shared" si="44"/>
        <v>-1</v>
      </c>
      <c r="M121" s="57">
        <f t="shared" si="45"/>
        <v>-1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232</v>
      </c>
      <c r="C122" s="51" t="s">
        <v>233</v>
      </c>
      <c r="D122" s="56">
        <v>922500.56</v>
      </c>
      <c r="E122" s="56">
        <v>2910485.5300000003</v>
      </c>
      <c r="F122" s="56">
        <v>259823.15000000002</v>
      </c>
      <c r="G122" s="56">
        <v>1423217.8900000001</v>
      </c>
      <c r="H122" s="56">
        <v>0</v>
      </c>
      <c r="I122" s="56">
        <f t="shared" si="41"/>
        <v>1423217.8900000001</v>
      </c>
      <c r="J122" s="56">
        <f t="shared" si="42"/>
        <v>1487267.6400000001</v>
      </c>
      <c r="K122" s="57">
        <f t="shared" si="43"/>
        <v>0.51100327580051563</v>
      </c>
      <c r="L122" s="57">
        <f t="shared" si="44"/>
        <v>-0.91072858898563225</v>
      </c>
      <c r="M122" s="57">
        <f t="shared" si="45"/>
        <v>-0.26650491370077345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234</v>
      </c>
      <c r="C123" s="51" t="s">
        <v>235</v>
      </c>
      <c r="D123" s="56">
        <v>0</v>
      </c>
      <c r="E123" s="56">
        <v>0</v>
      </c>
      <c r="F123" s="56">
        <v>2143.5499999999997</v>
      </c>
      <c r="G123" s="56">
        <v>8059.3200000000006</v>
      </c>
      <c r="H123" s="56">
        <v>0</v>
      </c>
      <c r="I123" s="56">
        <f t="shared" si="41"/>
        <v>8059.3200000000006</v>
      </c>
      <c r="J123" s="56">
        <f t="shared" si="42"/>
        <v>-8059.3200000000006</v>
      </c>
      <c r="K123" s="57" t="str">
        <f t="shared" si="43"/>
        <v>NA</v>
      </c>
      <c r="L123" s="57" t="str">
        <f t="shared" si="44"/>
        <v>NA</v>
      </c>
      <c r="M123" s="57" t="str">
        <f t="shared" si="45"/>
        <v>NA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236</v>
      </c>
      <c r="C124" s="51" t="s">
        <v>237</v>
      </c>
      <c r="D124" s="56">
        <v>832211.45999999985</v>
      </c>
      <c r="E124" s="56">
        <v>3438403.7800000003</v>
      </c>
      <c r="F124" s="56">
        <v>273649.66999999993</v>
      </c>
      <c r="G124" s="56">
        <v>1558477.9900000005</v>
      </c>
      <c r="H124" s="56">
        <v>0</v>
      </c>
      <c r="I124" s="56">
        <f t="shared" si="41"/>
        <v>1558477.9900000005</v>
      </c>
      <c r="J124" s="56">
        <f t="shared" si="42"/>
        <v>1879925.7899999998</v>
      </c>
      <c r="K124" s="57">
        <f t="shared" si="43"/>
        <v>0.54674375387058227</v>
      </c>
      <c r="L124" s="57">
        <f t="shared" si="44"/>
        <v>-0.92041374791648234</v>
      </c>
      <c r="M124" s="57">
        <f t="shared" si="45"/>
        <v>-0.32011563080587341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248</v>
      </c>
      <c r="C125" s="51" t="s">
        <v>249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f t="shared" si="41"/>
        <v>0</v>
      </c>
      <c r="J125" s="56">
        <f t="shared" si="42"/>
        <v>0</v>
      </c>
      <c r="K125" s="57" t="str">
        <f t="shared" si="43"/>
        <v>NA</v>
      </c>
      <c r="L125" s="57" t="str">
        <f t="shared" si="44"/>
        <v>NA</v>
      </c>
      <c r="M125" s="57" t="str">
        <f t="shared" si="45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250</v>
      </c>
      <c r="C126" s="51" t="s">
        <v>251</v>
      </c>
      <c r="D126" s="56">
        <v>175155.41</v>
      </c>
      <c r="E126" s="56">
        <v>924658.57000000018</v>
      </c>
      <c r="F126" s="56">
        <v>51996.850000000013</v>
      </c>
      <c r="G126" s="56">
        <v>356338.85000000044</v>
      </c>
      <c r="H126" s="56">
        <v>0</v>
      </c>
      <c r="I126" s="56">
        <f t="shared" si="41"/>
        <v>356338.85000000044</v>
      </c>
      <c r="J126" s="56">
        <f t="shared" si="42"/>
        <v>568319.71999999974</v>
      </c>
      <c r="K126" s="57">
        <f t="shared" si="43"/>
        <v>0.61462656426793261</v>
      </c>
      <c r="L126" s="57">
        <f t="shared" si="44"/>
        <v>-0.94376643261955606</v>
      </c>
      <c r="M126" s="57">
        <f t="shared" si="45"/>
        <v>-0.4219398464018988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252</v>
      </c>
      <c r="C127" s="51" t="s">
        <v>253</v>
      </c>
      <c r="D127" s="56">
        <v>32355780</v>
      </c>
      <c r="E127" s="56">
        <v>10458031.620000001</v>
      </c>
      <c r="F127" s="56">
        <v>819572.82000000007</v>
      </c>
      <c r="G127" s="56">
        <v>2186824.54</v>
      </c>
      <c r="H127" s="56">
        <v>1445328.22</v>
      </c>
      <c r="I127" s="56">
        <f t="shared" si="41"/>
        <v>3632152.76</v>
      </c>
      <c r="J127" s="56">
        <f t="shared" si="42"/>
        <v>6825878.8600000013</v>
      </c>
      <c r="K127" s="57">
        <f t="shared" si="43"/>
        <v>0.65269250543727086</v>
      </c>
      <c r="L127" s="57">
        <f t="shared" si="44"/>
        <v>-0.92163221055550792</v>
      </c>
      <c r="M127" s="57">
        <f t="shared" si="45"/>
        <v>-0.68634281008226672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260</v>
      </c>
      <c r="C128" s="51" t="s">
        <v>261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f t="shared" si="41"/>
        <v>0</v>
      </c>
      <c r="J128" s="56">
        <f t="shared" si="42"/>
        <v>0</v>
      </c>
      <c r="K128" s="57" t="str">
        <f t="shared" si="43"/>
        <v>NA</v>
      </c>
      <c r="L128" s="57" t="str">
        <f t="shared" si="44"/>
        <v>NA</v>
      </c>
      <c r="M128" s="57" t="str">
        <f t="shared" si="45"/>
        <v>NA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340</v>
      </c>
      <c r="C129" s="51" t="s">
        <v>341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f t="shared" si="41"/>
        <v>0</v>
      </c>
      <c r="J129" s="56">
        <f t="shared" si="42"/>
        <v>0</v>
      </c>
      <c r="K129" s="57" t="str">
        <f t="shared" si="43"/>
        <v>NA</v>
      </c>
      <c r="L129" s="57" t="str">
        <f t="shared" si="44"/>
        <v>NA</v>
      </c>
      <c r="M129" s="57" t="str">
        <f t="shared" si="45"/>
        <v>NA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266</v>
      </c>
      <c r="C130" s="51" t="s">
        <v>267</v>
      </c>
      <c r="D130" s="56">
        <v>83727</v>
      </c>
      <c r="E130" s="56">
        <v>87716</v>
      </c>
      <c r="F130" s="56">
        <v>11981</v>
      </c>
      <c r="G130" s="56">
        <v>45774.92</v>
      </c>
      <c r="H130" s="56">
        <v>8318.75</v>
      </c>
      <c r="I130" s="56">
        <f t="shared" si="41"/>
        <v>54093.67</v>
      </c>
      <c r="J130" s="56">
        <f t="shared" si="42"/>
        <v>33622.33</v>
      </c>
      <c r="K130" s="57">
        <f t="shared" si="43"/>
        <v>0.38330897441743811</v>
      </c>
      <c r="L130" s="57">
        <f t="shared" si="44"/>
        <v>-0.86341146427105664</v>
      </c>
      <c r="M130" s="57">
        <f t="shared" si="45"/>
        <v>-0.21721943545077302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268</v>
      </c>
      <c r="C131" s="51" t="s">
        <v>269</v>
      </c>
      <c r="D131" s="56">
        <v>857320</v>
      </c>
      <c r="E131" s="56">
        <v>2098493</v>
      </c>
      <c r="F131" s="56">
        <v>24659.95</v>
      </c>
      <c r="G131" s="56">
        <v>971404.9</v>
      </c>
      <c r="H131" s="56">
        <v>114350.5</v>
      </c>
      <c r="I131" s="56">
        <f t="shared" si="41"/>
        <v>1085755.3999999999</v>
      </c>
      <c r="J131" s="56">
        <f t="shared" si="42"/>
        <v>1012737.6000000001</v>
      </c>
      <c r="K131" s="57">
        <f t="shared" si="43"/>
        <v>0.48260232462057301</v>
      </c>
      <c r="L131" s="57">
        <f t="shared" si="44"/>
        <v>-0.98824873373416067</v>
      </c>
      <c r="M131" s="57">
        <f t="shared" si="45"/>
        <v>-0.30564107195020424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274</v>
      </c>
      <c r="C132" s="51" t="s">
        <v>275</v>
      </c>
      <c r="D132" s="56">
        <v>36500</v>
      </c>
      <c r="E132" s="56">
        <v>54185</v>
      </c>
      <c r="F132" s="56">
        <v>1455.63</v>
      </c>
      <c r="G132" s="56">
        <v>2516.35</v>
      </c>
      <c r="H132" s="56">
        <v>0</v>
      </c>
      <c r="I132" s="56">
        <f t="shared" si="41"/>
        <v>2516.35</v>
      </c>
      <c r="J132" s="56">
        <f t="shared" si="42"/>
        <v>51668.65</v>
      </c>
      <c r="K132" s="57">
        <f t="shared" si="43"/>
        <v>0.95356002583740895</v>
      </c>
      <c r="L132" s="57">
        <f t="shared" si="44"/>
        <v>-0.97313592322598508</v>
      </c>
      <c r="M132" s="57">
        <f t="shared" si="45"/>
        <v>-0.93034003875611337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280</v>
      </c>
      <c r="C133" s="51" t="s">
        <v>281</v>
      </c>
      <c r="D133" s="56">
        <v>8000</v>
      </c>
      <c r="E133" s="56">
        <v>14923</v>
      </c>
      <c r="F133" s="56">
        <v>0</v>
      </c>
      <c r="G133" s="56">
        <v>0</v>
      </c>
      <c r="H133" s="56">
        <v>0</v>
      </c>
      <c r="I133" s="56">
        <f t="shared" si="41"/>
        <v>0</v>
      </c>
      <c r="J133" s="56">
        <f t="shared" si="42"/>
        <v>14923</v>
      </c>
      <c r="K133" s="57">
        <f t="shared" si="43"/>
        <v>1</v>
      </c>
      <c r="L133" s="57">
        <f t="shared" si="44"/>
        <v>-1</v>
      </c>
      <c r="M133" s="57">
        <f t="shared" si="45"/>
        <v>-1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282</v>
      </c>
      <c r="C134" s="51" t="s">
        <v>283</v>
      </c>
      <c r="D134" s="56">
        <v>530388.69999999995</v>
      </c>
      <c r="E134" s="56">
        <v>863652.82000000007</v>
      </c>
      <c r="F134" s="56">
        <v>20183.239999999998</v>
      </c>
      <c r="G134" s="56">
        <v>576422.75</v>
      </c>
      <c r="H134" s="56">
        <v>131381.81</v>
      </c>
      <c r="I134" s="56">
        <f t="shared" si="41"/>
        <v>707804.56</v>
      </c>
      <c r="J134" s="56">
        <f t="shared" si="42"/>
        <v>155848.26</v>
      </c>
      <c r="K134" s="57">
        <f t="shared" si="43"/>
        <v>0.1804524415262142</v>
      </c>
      <c r="L134" s="57">
        <f t="shared" si="44"/>
        <v>-0.97663037793357754</v>
      </c>
      <c r="M134" s="57">
        <f t="shared" si="45"/>
        <v>1.1362262442446219E-3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286</v>
      </c>
      <c r="C135" s="51" t="s">
        <v>287</v>
      </c>
      <c r="D135" s="56">
        <v>5260</v>
      </c>
      <c r="E135" s="56">
        <v>9435</v>
      </c>
      <c r="F135" s="56">
        <v>0</v>
      </c>
      <c r="G135" s="56">
        <v>6209.48</v>
      </c>
      <c r="H135" s="56">
        <v>0</v>
      </c>
      <c r="I135" s="56">
        <f t="shared" si="41"/>
        <v>6209.48</v>
      </c>
      <c r="J135" s="56">
        <f t="shared" si="42"/>
        <v>3225.5200000000004</v>
      </c>
      <c r="K135" s="57">
        <f t="shared" si="43"/>
        <v>0.34186751457339698</v>
      </c>
      <c r="L135" s="57">
        <f t="shared" si="44"/>
        <v>-1</v>
      </c>
      <c r="M135" s="57">
        <f t="shared" si="45"/>
        <v>-1.280127186009546E-2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288</v>
      </c>
      <c r="C136" s="51" t="s">
        <v>289</v>
      </c>
      <c r="D136" s="56">
        <v>4741.6000000000004</v>
      </c>
      <c r="E136" s="56">
        <v>6000</v>
      </c>
      <c r="F136" s="56">
        <v>0</v>
      </c>
      <c r="G136" s="56">
        <v>12000</v>
      </c>
      <c r="H136" s="56">
        <v>641.66999999999996</v>
      </c>
      <c r="I136" s="56">
        <f t="shared" si="41"/>
        <v>12641.67</v>
      </c>
      <c r="J136" s="56">
        <f t="shared" si="42"/>
        <v>-6641.67</v>
      </c>
      <c r="K136" s="57">
        <f t="shared" si="43"/>
        <v>-1.1069450000000001</v>
      </c>
      <c r="L136" s="57">
        <f t="shared" si="44"/>
        <v>-1</v>
      </c>
      <c r="M136" s="57">
        <f t="shared" si="45"/>
        <v>2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290</v>
      </c>
      <c r="C137" s="51" t="s">
        <v>291</v>
      </c>
      <c r="D137" s="56">
        <v>48131.02</v>
      </c>
      <c r="E137" s="56">
        <v>176054.78999999998</v>
      </c>
      <c r="F137" s="56">
        <v>6486.2</v>
      </c>
      <c r="G137" s="56">
        <v>103966.91</v>
      </c>
      <c r="H137" s="56">
        <v>2858.46</v>
      </c>
      <c r="I137" s="56">
        <f t="shared" si="41"/>
        <v>106825.37000000001</v>
      </c>
      <c r="J137" s="56">
        <f t="shared" si="42"/>
        <v>69229.419999999969</v>
      </c>
      <c r="K137" s="57">
        <f t="shared" si="43"/>
        <v>0.39322656316252447</v>
      </c>
      <c r="L137" s="57">
        <f t="shared" si="44"/>
        <v>-0.96315806005619042</v>
      </c>
      <c r="M137" s="57">
        <f t="shared" si="45"/>
        <v>-0.11419413808621723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294</v>
      </c>
      <c r="C138" s="51" t="s">
        <v>295</v>
      </c>
      <c r="D138" s="56">
        <v>96034</v>
      </c>
      <c r="E138" s="56">
        <v>166932</v>
      </c>
      <c r="F138" s="56">
        <v>5965.69</v>
      </c>
      <c r="G138" s="56">
        <v>54070.610000000008</v>
      </c>
      <c r="H138" s="56">
        <v>8291.33</v>
      </c>
      <c r="I138" s="56">
        <f t="shared" ref="I138:I185" si="51">SUM(G138:H138)</f>
        <v>62361.94000000001</v>
      </c>
      <c r="J138" s="56">
        <f t="shared" ref="J138:J185" si="52">E138-I138</f>
        <v>104570.06</v>
      </c>
      <c r="K138" s="57">
        <f t="shared" ref="K138:K185" si="53">IF(E138=0,"NA",J138/E138)</f>
        <v>0.62642309443366162</v>
      </c>
      <c r="L138" s="57">
        <f t="shared" ref="L138:L185" si="54">IF(E138=0,"NA",(  ( F138 - (E138/$L$6)) / (E138/$L$6)))</f>
        <v>-0.9642627536961158</v>
      </c>
      <c r="M138" s="57">
        <f t="shared" ref="M138:M185" si="55">IF(E138=0,"NA",(  ( G138 - ($M$6*(E138/12))) / ($M$6*(E138/12))))</f>
        <v>-0.51413800230033779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358</v>
      </c>
      <c r="C139" s="51" t="s">
        <v>359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51"/>
        <v>0</v>
      </c>
      <c r="J139" s="56">
        <f t="shared" si="52"/>
        <v>0</v>
      </c>
      <c r="K139" s="57" t="str">
        <f t="shared" si="53"/>
        <v>NA</v>
      </c>
      <c r="L139" s="57" t="str">
        <f t="shared" si="54"/>
        <v>NA</v>
      </c>
      <c r="M139" s="57" t="str">
        <f t="shared" si="55"/>
        <v>NA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300</v>
      </c>
      <c r="C140" s="51" t="s">
        <v>301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51"/>
        <v>0</v>
      </c>
      <c r="J140" s="56">
        <f t="shared" si="52"/>
        <v>0</v>
      </c>
      <c r="K140" s="57" t="str">
        <f t="shared" si="53"/>
        <v>NA</v>
      </c>
      <c r="L140" s="57" t="str">
        <f t="shared" si="54"/>
        <v>NA</v>
      </c>
      <c r="M140" s="57" t="str">
        <f t="shared" si="55"/>
        <v>NA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302</v>
      </c>
      <c r="C141" s="51" t="s">
        <v>303</v>
      </c>
      <c r="D141" s="56">
        <v>95116</v>
      </c>
      <c r="E141" s="56">
        <v>111541</v>
      </c>
      <c r="F141" s="56">
        <v>7271</v>
      </c>
      <c r="G141" s="56">
        <v>28269.409999999996</v>
      </c>
      <c r="H141" s="56">
        <v>4382.7000000000007</v>
      </c>
      <c r="I141" s="56">
        <f t="shared" si="51"/>
        <v>32652.109999999997</v>
      </c>
      <c r="J141" s="56">
        <f t="shared" si="52"/>
        <v>78888.89</v>
      </c>
      <c r="K141" s="57">
        <f t="shared" si="53"/>
        <v>0.70726360710411418</v>
      </c>
      <c r="L141" s="57">
        <f t="shared" si="54"/>
        <v>-0.93481320769941101</v>
      </c>
      <c r="M141" s="57">
        <f t="shared" si="55"/>
        <v>-0.61983382791977848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304</v>
      </c>
      <c r="C142" s="51" t="s">
        <v>305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51"/>
        <v>0</v>
      </c>
      <c r="J142" s="56">
        <f t="shared" si="52"/>
        <v>0</v>
      </c>
      <c r="K142" s="57" t="str">
        <f t="shared" si="53"/>
        <v>NA</v>
      </c>
      <c r="L142" s="57" t="str">
        <f t="shared" si="54"/>
        <v>NA</v>
      </c>
      <c r="M142" s="57" t="str">
        <f t="shared" si="55"/>
        <v>NA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308</v>
      </c>
      <c r="C143" s="51" t="s">
        <v>309</v>
      </c>
      <c r="D143" s="56">
        <v>0</v>
      </c>
      <c r="E143" s="56">
        <v>30380</v>
      </c>
      <c r="F143" s="56">
        <v>0</v>
      </c>
      <c r="G143" s="56">
        <v>0</v>
      </c>
      <c r="H143" s="56">
        <v>0</v>
      </c>
      <c r="I143" s="56">
        <f t="shared" si="51"/>
        <v>0</v>
      </c>
      <c r="J143" s="56">
        <f t="shared" si="52"/>
        <v>30380</v>
      </c>
      <c r="K143" s="57">
        <f t="shared" si="53"/>
        <v>1</v>
      </c>
      <c r="L143" s="57">
        <f t="shared" si="54"/>
        <v>-1</v>
      </c>
      <c r="M143" s="57">
        <f t="shared" si="55"/>
        <v>-1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310</v>
      </c>
      <c r="C144" s="51" t="s">
        <v>311</v>
      </c>
      <c r="D144" s="56">
        <v>0</v>
      </c>
      <c r="E144" s="56">
        <v>100000</v>
      </c>
      <c r="F144" s="56">
        <v>0</v>
      </c>
      <c r="G144" s="56">
        <v>0</v>
      </c>
      <c r="H144" s="56">
        <v>0</v>
      </c>
      <c r="I144" s="56">
        <f t="shared" si="51"/>
        <v>0</v>
      </c>
      <c r="J144" s="56">
        <f t="shared" si="52"/>
        <v>100000</v>
      </c>
      <c r="K144" s="57">
        <f t="shared" si="53"/>
        <v>1</v>
      </c>
      <c r="L144" s="57">
        <f t="shared" si="54"/>
        <v>-1</v>
      </c>
      <c r="M144" s="57">
        <f t="shared" si="55"/>
        <v>-1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312</v>
      </c>
      <c r="C145" s="51" t="s">
        <v>313</v>
      </c>
      <c r="D145" s="56">
        <v>10600</v>
      </c>
      <c r="E145" s="56">
        <v>25450</v>
      </c>
      <c r="F145" s="56">
        <v>255</v>
      </c>
      <c r="G145" s="56">
        <v>5670</v>
      </c>
      <c r="H145" s="56">
        <v>787.5</v>
      </c>
      <c r="I145" s="56">
        <f t="shared" si="51"/>
        <v>6457.5</v>
      </c>
      <c r="J145" s="56">
        <f t="shared" si="52"/>
        <v>18992.5</v>
      </c>
      <c r="K145" s="57">
        <f t="shared" si="53"/>
        <v>0.74626719056974455</v>
      </c>
      <c r="L145" s="57">
        <f t="shared" si="54"/>
        <v>-0.98998035363457759</v>
      </c>
      <c r="M145" s="57">
        <f t="shared" si="55"/>
        <v>-0.66581532416502953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314</v>
      </c>
      <c r="C146" s="51" t="s">
        <v>315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51"/>
        <v>0</v>
      </c>
      <c r="J146" s="56">
        <f t="shared" si="52"/>
        <v>0</v>
      </c>
      <c r="K146" s="57" t="str">
        <f t="shared" si="53"/>
        <v>NA</v>
      </c>
      <c r="L146" s="57" t="str">
        <f t="shared" si="54"/>
        <v>NA</v>
      </c>
      <c r="M146" s="57" t="str">
        <f t="shared" si="55"/>
        <v>NA</v>
      </c>
      <c r="R146" s="53"/>
      <c r="S146" s="53"/>
      <c r="T146" s="53"/>
      <c r="U146" s="53"/>
      <c r="V146" s="53"/>
    </row>
    <row r="147" spans="1:22" s="51" customFormat="1" x14ac:dyDescent="0.2">
      <c r="A147" s="63" t="s">
        <v>346</v>
      </c>
      <c r="B147" s="63"/>
      <c r="C147" s="63"/>
      <c r="D147" s="64">
        <v>42472520.330000006</v>
      </c>
      <c r="E147" s="64">
        <v>49188967.089999989</v>
      </c>
      <c r="F147" s="64">
        <v>2975574.9300000006</v>
      </c>
      <c r="G147" s="64">
        <v>17889480.320000004</v>
      </c>
      <c r="H147" s="64">
        <v>1732458.3399999999</v>
      </c>
      <c r="I147" s="64">
        <f t="shared" si="51"/>
        <v>19621938.660000004</v>
      </c>
      <c r="J147" s="64">
        <f t="shared" si="52"/>
        <v>29567028.429999985</v>
      </c>
      <c r="K147" s="65">
        <f t="shared" si="53"/>
        <v>0.60109065465639544</v>
      </c>
      <c r="L147" s="65">
        <f t="shared" si="54"/>
        <v>-0.93950726949489194</v>
      </c>
      <c r="M147" s="65">
        <f t="shared" si="55"/>
        <v>-0.45446668089407094</v>
      </c>
      <c r="R147" s="53"/>
      <c r="S147" s="53"/>
      <c r="T147" s="53"/>
      <c r="U147" s="53"/>
      <c r="V147" s="53"/>
    </row>
    <row r="148" spans="1:22" s="51" customFormat="1" x14ac:dyDescent="0.2">
      <c r="A148" s="51" t="s">
        <v>347</v>
      </c>
      <c r="B148" s="51" t="s">
        <v>195</v>
      </c>
      <c r="C148" s="51" t="s">
        <v>196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51"/>
        <v>0</v>
      </c>
      <c r="J148" s="56">
        <f t="shared" si="52"/>
        <v>0</v>
      </c>
      <c r="K148" s="57" t="str">
        <f t="shared" si="53"/>
        <v>NA</v>
      </c>
      <c r="L148" s="57" t="str">
        <f t="shared" si="54"/>
        <v>NA</v>
      </c>
      <c r="M148" s="57" t="str">
        <f t="shared" si="55"/>
        <v>NA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197</v>
      </c>
      <c r="C149" s="51" t="s">
        <v>198</v>
      </c>
      <c r="D149" s="56">
        <v>0</v>
      </c>
      <c r="E149" s="56">
        <v>2540.31</v>
      </c>
      <c r="F149" s="56">
        <v>2697.51</v>
      </c>
      <c r="G149" s="56">
        <v>8447.51</v>
      </c>
      <c r="H149" s="56">
        <v>0</v>
      </c>
      <c r="I149" s="56">
        <f t="shared" si="51"/>
        <v>8447.51</v>
      </c>
      <c r="J149" s="56">
        <f t="shared" si="52"/>
        <v>-5907.2000000000007</v>
      </c>
      <c r="K149" s="57">
        <f t="shared" si="53"/>
        <v>-2.3253854844487489</v>
      </c>
      <c r="L149" s="57">
        <f t="shared" si="54"/>
        <v>6.1882211226189039E-2</v>
      </c>
      <c r="M149" s="57">
        <f t="shared" si="55"/>
        <v>3.9880782266731227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199</v>
      </c>
      <c r="C150" s="51" t="s">
        <v>198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51"/>
        <v>0</v>
      </c>
      <c r="J150" s="56">
        <f t="shared" si="52"/>
        <v>0</v>
      </c>
      <c r="K150" s="57" t="str">
        <f t="shared" si="53"/>
        <v>NA</v>
      </c>
      <c r="L150" s="57" t="str">
        <f t="shared" si="54"/>
        <v>NA</v>
      </c>
      <c r="M150" s="57" t="str">
        <f t="shared" si="55"/>
        <v>NA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200</v>
      </c>
      <c r="C151" s="51" t="s">
        <v>201</v>
      </c>
      <c r="D151" s="56">
        <v>0</v>
      </c>
      <c r="E151" s="56">
        <v>2000</v>
      </c>
      <c r="F151" s="56">
        <v>0</v>
      </c>
      <c r="G151" s="56">
        <v>802.02</v>
      </c>
      <c r="H151" s="56">
        <v>0</v>
      </c>
      <c r="I151" s="56">
        <f t="shared" si="51"/>
        <v>802.02</v>
      </c>
      <c r="J151" s="56">
        <f t="shared" si="52"/>
        <v>1197.98</v>
      </c>
      <c r="K151" s="57">
        <f t="shared" si="53"/>
        <v>0.59899000000000002</v>
      </c>
      <c r="L151" s="57">
        <f t="shared" si="54"/>
        <v>-1</v>
      </c>
      <c r="M151" s="57">
        <f t="shared" si="55"/>
        <v>-0.39848499999999998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202</v>
      </c>
      <c r="C152" s="51" t="s">
        <v>203</v>
      </c>
      <c r="D152" s="56">
        <v>0</v>
      </c>
      <c r="E152" s="56">
        <v>7750</v>
      </c>
      <c r="F152" s="56">
        <v>11930</v>
      </c>
      <c r="G152" s="56">
        <v>24240</v>
      </c>
      <c r="H152" s="56">
        <v>0</v>
      </c>
      <c r="I152" s="56">
        <f t="shared" si="51"/>
        <v>24240</v>
      </c>
      <c r="J152" s="56">
        <f t="shared" si="52"/>
        <v>-16490</v>
      </c>
      <c r="K152" s="57">
        <f t="shared" si="53"/>
        <v>-2.1277419354838711</v>
      </c>
      <c r="L152" s="57">
        <f t="shared" si="54"/>
        <v>0.53935483870967738</v>
      </c>
      <c r="M152" s="57">
        <f t="shared" si="55"/>
        <v>3.6916129032258058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212</v>
      </c>
      <c r="C153" s="51" t="s">
        <v>213</v>
      </c>
      <c r="D153" s="56">
        <v>87605.85</v>
      </c>
      <c r="E153" s="56">
        <v>53871</v>
      </c>
      <c r="F153" s="56">
        <v>7632.1</v>
      </c>
      <c r="G153" s="56">
        <v>57433.96</v>
      </c>
      <c r="H153" s="56">
        <v>0</v>
      </c>
      <c r="I153" s="56">
        <f t="shared" si="51"/>
        <v>57433.96</v>
      </c>
      <c r="J153" s="56">
        <f t="shared" si="52"/>
        <v>-3562.9599999999991</v>
      </c>
      <c r="K153" s="57">
        <f t="shared" si="53"/>
        <v>-6.6138738839078517E-2</v>
      </c>
      <c r="L153" s="57">
        <f t="shared" si="54"/>
        <v>-0.85832637225965736</v>
      </c>
      <c r="M153" s="57">
        <f t="shared" si="55"/>
        <v>0.59920810825861781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328</v>
      </c>
      <c r="C154" s="51" t="s">
        <v>329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51"/>
        <v>0</v>
      </c>
      <c r="J154" s="56">
        <f t="shared" si="52"/>
        <v>0</v>
      </c>
      <c r="K154" s="57" t="str">
        <f t="shared" si="53"/>
        <v>NA</v>
      </c>
      <c r="L154" s="57" t="str">
        <f t="shared" si="54"/>
        <v>NA</v>
      </c>
      <c r="M154" s="57" t="str">
        <f t="shared" si="55"/>
        <v>NA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224</v>
      </c>
      <c r="C155" s="51" t="s">
        <v>225</v>
      </c>
      <c r="D155" s="56">
        <v>368917.07</v>
      </c>
      <c r="E155" s="56">
        <v>343038.78</v>
      </c>
      <c r="F155" s="56">
        <v>30260.11</v>
      </c>
      <c r="G155" s="56">
        <v>246053.38</v>
      </c>
      <c r="H155" s="56">
        <v>0</v>
      </c>
      <c r="I155" s="56">
        <f t="shared" si="51"/>
        <v>246053.38</v>
      </c>
      <c r="J155" s="56">
        <f t="shared" si="52"/>
        <v>96985.400000000023</v>
      </c>
      <c r="K155" s="57">
        <f t="shared" si="53"/>
        <v>0.28272430306567675</v>
      </c>
      <c r="L155" s="57">
        <f t="shared" si="54"/>
        <v>-0.91178807830414976</v>
      </c>
      <c r="M155" s="57">
        <f t="shared" si="55"/>
        <v>7.5913545401484858E-2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330</v>
      </c>
      <c r="C156" s="51" t="s">
        <v>331</v>
      </c>
      <c r="D156" s="56">
        <v>145391.41999999998</v>
      </c>
      <c r="E156" s="56">
        <v>138267</v>
      </c>
      <c r="F156" s="56">
        <v>94296.44</v>
      </c>
      <c r="G156" s="56">
        <v>350343.51999999996</v>
      </c>
      <c r="H156" s="56">
        <v>0</v>
      </c>
      <c r="I156" s="56">
        <f t="shared" si="51"/>
        <v>350343.51999999996</v>
      </c>
      <c r="J156" s="56">
        <f t="shared" si="52"/>
        <v>-212076.51999999996</v>
      </c>
      <c r="K156" s="57">
        <f t="shared" si="53"/>
        <v>-1.5338187709287101</v>
      </c>
      <c r="L156" s="57">
        <f t="shared" si="54"/>
        <v>-0.31801196236267509</v>
      </c>
      <c r="M156" s="57">
        <f t="shared" si="55"/>
        <v>2.800728156393065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226</v>
      </c>
      <c r="C157" s="51" t="s">
        <v>227</v>
      </c>
      <c r="D157" s="56">
        <v>0</v>
      </c>
      <c r="E157" s="56">
        <v>949681.07000000007</v>
      </c>
      <c r="F157" s="56">
        <v>0</v>
      </c>
      <c r="G157" s="56">
        <v>139500</v>
      </c>
      <c r="H157" s="56">
        <v>0</v>
      </c>
      <c r="I157" s="56">
        <f t="shared" si="51"/>
        <v>139500</v>
      </c>
      <c r="J157" s="56">
        <f t="shared" si="52"/>
        <v>810181.07000000007</v>
      </c>
      <c r="K157" s="57">
        <f t="shared" si="53"/>
        <v>0.85310858096813491</v>
      </c>
      <c r="L157" s="57">
        <f t="shared" si="54"/>
        <v>-1</v>
      </c>
      <c r="M157" s="57">
        <f t="shared" si="55"/>
        <v>-0.77966287145220237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228</v>
      </c>
      <c r="C158" s="51" t="s">
        <v>229</v>
      </c>
      <c r="D158" s="56">
        <v>0</v>
      </c>
      <c r="E158" s="56">
        <v>0</v>
      </c>
      <c r="F158" s="56">
        <v>0</v>
      </c>
      <c r="G158" s="56">
        <v>1650</v>
      </c>
      <c r="H158" s="56">
        <v>0</v>
      </c>
      <c r="I158" s="56">
        <f t="shared" si="51"/>
        <v>1650</v>
      </c>
      <c r="J158" s="56">
        <f t="shared" si="52"/>
        <v>-1650</v>
      </c>
      <c r="K158" s="57" t="str">
        <f t="shared" si="53"/>
        <v>NA</v>
      </c>
      <c r="L158" s="57" t="str">
        <f t="shared" si="54"/>
        <v>NA</v>
      </c>
      <c r="M158" s="57" t="str">
        <f t="shared" si="55"/>
        <v>NA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230</v>
      </c>
      <c r="C159" s="51" t="s">
        <v>231</v>
      </c>
      <c r="D159" s="56">
        <v>0</v>
      </c>
      <c r="E159" s="56">
        <v>689</v>
      </c>
      <c r="F159" s="56">
        <v>0</v>
      </c>
      <c r="G159" s="56">
        <v>0</v>
      </c>
      <c r="H159" s="56">
        <v>0</v>
      </c>
      <c r="I159" s="56">
        <f t="shared" si="51"/>
        <v>0</v>
      </c>
      <c r="J159" s="56">
        <f t="shared" si="52"/>
        <v>689</v>
      </c>
      <c r="K159" s="57">
        <f t="shared" si="53"/>
        <v>1</v>
      </c>
      <c r="L159" s="57">
        <f t="shared" si="54"/>
        <v>-1</v>
      </c>
      <c r="M159" s="57">
        <f t="shared" si="55"/>
        <v>-1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232</v>
      </c>
      <c r="C160" s="51" t="s">
        <v>233</v>
      </c>
      <c r="D160" s="56">
        <v>60750</v>
      </c>
      <c r="E160" s="56">
        <v>90450</v>
      </c>
      <c r="F160" s="56">
        <v>13827.869999999999</v>
      </c>
      <c r="G160" s="56">
        <v>58156.97</v>
      </c>
      <c r="H160" s="56">
        <v>0</v>
      </c>
      <c r="I160" s="56">
        <f t="shared" si="51"/>
        <v>58156.97</v>
      </c>
      <c r="J160" s="56">
        <f t="shared" si="52"/>
        <v>32293.03</v>
      </c>
      <c r="K160" s="57">
        <f t="shared" si="53"/>
        <v>0.35702631288004422</v>
      </c>
      <c r="L160" s="57">
        <f t="shared" si="54"/>
        <v>-0.84712139303482592</v>
      </c>
      <c r="M160" s="57">
        <f t="shared" si="55"/>
        <v>-3.5539469320066318E-2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234</v>
      </c>
      <c r="C161" s="51" t="s">
        <v>235</v>
      </c>
      <c r="D161" s="56">
        <v>0</v>
      </c>
      <c r="E161" s="56">
        <v>0</v>
      </c>
      <c r="F161" s="56">
        <v>1476.1599999999999</v>
      </c>
      <c r="G161" s="56">
        <v>5307.53</v>
      </c>
      <c r="H161" s="56">
        <v>0</v>
      </c>
      <c r="I161" s="56">
        <f t="shared" si="51"/>
        <v>5307.53</v>
      </c>
      <c r="J161" s="56">
        <f t="shared" si="52"/>
        <v>-5307.53</v>
      </c>
      <c r="K161" s="57" t="str">
        <f t="shared" si="53"/>
        <v>NA</v>
      </c>
      <c r="L161" s="57" t="str">
        <f t="shared" si="54"/>
        <v>NA</v>
      </c>
      <c r="M161" s="57" t="str">
        <f t="shared" si="55"/>
        <v>NA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236</v>
      </c>
      <c r="C162" s="51" t="s">
        <v>237</v>
      </c>
      <c r="D162" s="56">
        <v>85108.15</v>
      </c>
      <c r="E162" s="56">
        <v>82288.41</v>
      </c>
      <c r="F162" s="56">
        <v>21857.88</v>
      </c>
      <c r="G162" s="56">
        <v>102478.51000000001</v>
      </c>
      <c r="H162" s="56">
        <v>0</v>
      </c>
      <c r="I162" s="56">
        <f t="shared" si="51"/>
        <v>102478.51000000001</v>
      </c>
      <c r="J162" s="56">
        <f t="shared" si="52"/>
        <v>-20190.100000000006</v>
      </c>
      <c r="K162" s="57">
        <f t="shared" si="53"/>
        <v>-0.24535776058864189</v>
      </c>
      <c r="L162" s="57">
        <f t="shared" si="54"/>
        <v>-0.73437474366074151</v>
      </c>
      <c r="M162" s="57">
        <f t="shared" si="55"/>
        <v>0.86803664088296284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250</v>
      </c>
      <c r="C163" s="51" t="s">
        <v>251</v>
      </c>
      <c r="D163" s="56">
        <v>24495.13</v>
      </c>
      <c r="E163" s="56">
        <v>51554.12999999999</v>
      </c>
      <c r="F163" s="56">
        <v>3109.6900000000005</v>
      </c>
      <c r="G163" s="56">
        <v>36886.110000000008</v>
      </c>
      <c r="H163" s="56">
        <v>0</v>
      </c>
      <c r="I163" s="56">
        <f t="shared" si="51"/>
        <v>36886.110000000008</v>
      </c>
      <c r="J163" s="56">
        <f t="shared" si="52"/>
        <v>14668.019999999982</v>
      </c>
      <c r="K163" s="57">
        <f t="shared" si="53"/>
        <v>0.28451687575757723</v>
      </c>
      <c r="L163" s="57">
        <f t="shared" si="54"/>
        <v>-0.93968106919852967</v>
      </c>
      <c r="M163" s="57">
        <f t="shared" si="55"/>
        <v>7.3224686363634231E-2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252</v>
      </c>
      <c r="C164" s="51" t="s">
        <v>253</v>
      </c>
      <c r="D164" s="56">
        <v>26915378.09</v>
      </c>
      <c r="E164" s="56">
        <v>1281471.0899999999</v>
      </c>
      <c r="F164" s="56">
        <v>0</v>
      </c>
      <c r="G164" s="56">
        <v>91794.68</v>
      </c>
      <c r="H164" s="56">
        <v>0</v>
      </c>
      <c r="I164" s="56">
        <f t="shared" si="51"/>
        <v>91794.68</v>
      </c>
      <c r="J164" s="56">
        <f t="shared" si="52"/>
        <v>1189676.4099999999</v>
      </c>
      <c r="K164" s="57">
        <f t="shared" si="53"/>
        <v>0.92836773243163839</v>
      </c>
      <c r="L164" s="57">
        <f t="shared" si="54"/>
        <v>-1</v>
      </c>
      <c r="M164" s="57">
        <f t="shared" si="55"/>
        <v>-0.89255159864745748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421</v>
      </c>
      <c r="C165" s="51" t="s">
        <v>422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51"/>
        <v>0</v>
      </c>
      <c r="J165" s="56">
        <f t="shared" si="52"/>
        <v>0</v>
      </c>
      <c r="K165" s="57" t="str">
        <f t="shared" si="53"/>
        <v>NA</v>
      </c>
      <c r="L165" s="57" t="str">
        <f t="shared" si="54"/>
        <v>NA</v>
      </c>
      <c r="M165" s="57" t="str">
        <f t="shared" si="55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352</v>
      </c>
      <c r="C166" s="51" t="s">
        <v>353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51"/>
        <v>0</v>
      </c>
      <c r="J166" s="56">
        <f t="shared" si="52"/>
        <v>0</v>
      </c>
      <c r="K166" s="57" t="str">
        <f t="shared" si="53"/>
        <v>NA</v>
      </c>
      <c r="L166" s="57" t="str">
        <f t="shared" si="54"/>
        <v>NA</v>
      </c>
      <c r="M166" s="57" t="str">
        <f t="shared" si="55"/>
        <v>NA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258</v>
      </c>
      <c r="C167" s="51" t="s">
        <v>259</v>
      </c>
      <c r="D167" s="56">
        <v>45000</v>
      </c>
      <c r="E167" s="56">
        <v>2000</v>
      </c>
      <c r="F167" s="56">
        <v>0</v>
      </c>
      <c r="G167" s="56">
        <v>4000</v>
      </c>
      <c r="H167" s="56">
        <v>0</v>
      </c>
      <c r="I167" s="56">
        <f t="shared" si="51"/>
        <v>4000</v>
      </c>
      <c r="J167" s="56">
        <f t="shared" si="52"/>
        <v>-2000</v>
      </c>
      <c r="K167" s="57">
        <f t="shared" si="53"/>
        <v>-1</v>
      </c>
      <c r="L167" s="57">
        <f t="shared" si="54"/>
        <v>-1</v>
      </c>
      <c r="M167" s="57">
        <f t="shared" si="55"/>
        <v>2.0000000000000004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260</v>
      </c>
      <c r="C168" s="51" t="s">
        <v>261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f t="shared" si="51"/>
        <v>0</v>
      </c>
      <c r="J168" s="56">
        <f t="shared" si="52"/>
        <v>0</v>
      </c>
      <c r="K168" s="57" t="str">
        <f t="shared" si="53"/>
        <v>NA</v>
      </c>
      <c r="L168" s="57" t="str">
        <f t="shared" si="54"/>
        <v>NA</v>
      </c>
      <c r="M168" s="57" t="str">
        <f t="shared" si="55"/>
        <v>NA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262</v>
      </c>
      <c r="C169" s="51" t="s">
        <v>263</v>
      </c>
      <c r="D169" s="56">
        <v>2000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51"/>
        <v>0</v>
      </c>
      <c r="J169" s="56">
        <f t="shared" si="52"/>
        <v>0</v>
      </c>
      <c r="K169" s="57" t="str">
        <f t="shared" si="53"/>
        <v>NA</v>
      </c>
      <c r="L169" s="57" t="str">
        <f t="shared" si="54"/>
        <v>NA</v>
      </c>
      <c r="M169" s="57" t="str">
        <f t="shared" si="55"/>
        <v>NA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266</v>
      </c>
      <c r="C170" s="51" t="s">
        <v>267</v>
      </c>
      <c r="D170" s="56">
        <v>2500</v>
      </c>
      <c r="E170" s="56">
        <v>2500</v>
      </c>
      <c r="F170" s="56">
        <v>0</v>
      </c>
      <c r="G170" s="56">
        <v>287.94</v>
      </c>
      <c r="H170" s="56">
        <v>0</v>
      </c>
      <c r="I170" s="56">
        <f t="shared" si="51"/>
        <v>287.94</v>
      </c>
      <c r="J170" s="56">
        <f t="shared" si="52"/>
        <v>2212.06</v>
      </c>
      <c r="K170" s="57">
        <f t="shared" si="53"/>
        <v>0.88482399999999994</v>
      </c>
      <c r="L170" s="57">
        <f t="shared" si="54"/>
        <v>-1</v>
      </c>
      <c r="M170" s="57">
        <f t="shared" si="55"/>
        <v>-0.82723599999999997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268</v>
      </c>
      <c r="C171" s="51" t="s">
        <v>269</v>
      </c>
      <c r="D171" s="56">
        <v>3830</v>
      </c>
      <c r="E171" s="56">
        <v>1325985.8999999999</v>
      </c>
      <c r="F171" s="56">
        <v>0</v>
      </c>
      <c r="G171" s="56">
        <v>3434</v>
      </c>
      <c r="H171" s="56">
        <v>0</v>
      </c>
      <c r="I171" s="56">
        <f t="shared" si="51"/>
        <v>3434</v>
      </c>
      <c r="J171" s="56">
        <f t="shared" si="52"/>
        <v>1322551.8999999999</v>
      </c>
      <c r="K171" s="57">
        <f t="shared" si="53"/>
        <v>0.99741022887196618</v>
      </c>
      <c r="L171" s="57">
        <f t="shared" si="54"/>
        <v>-1</v>
      </c>
      <c r="M171" s="57">
        <f t="shared" si="55"/>
        <v>-0.99611534330794915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274</v>
      </c>
      <c r="C172" s="51" t="s">
        <v>275</v>
      </c>
      <c r="D172" s="56">
        <v>80557.210000000006</v>
      </c>
      <c r="E172" s="56">
        <v>64366.070000000007</v>
      </c>
      <c r="F172" s="56">
        <v>0</v>
      </c>
      <c r="G172" s="56">
        <v>8727.66</v>
      </c>
      <c r="H172" s="56">
        <v>0</v>
      </c>
      <c r="I172" s="56">
        <f t="shared" si="51"/>
        <v>8727.66</v>
      </c>
      <c r="J172" s="56">
        <f t="shared" si="52"/>
        <v>55638.41</v>
      </c>
      <c r="K172" s="57">
        <f t="shared" si="53"/>
        <v>0.8644058896247665</v>
      </c>
      <c r="L172" s="57">
        <f t="shared" si="54"/>
        <v>-1</v>
      </c>
      <c r="M172" s="57">
        <f t="shared" si="55"/>
        <v>-0.79660883443715003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280</v>
      </c>
      <c r="C173" s="51" t="s">
        <v>281</v>
      </c>
      <c r="D173" s="56">
        <v>26566</v>
      </c>
      <c r="E173" s="56">
        <v>33766</v>
      </c>
      <c r="F173" s="56">
        <v>0</v>
      </c>
      <c r="G173" s="56">
        <v>6700</v>
      </c>
      <c r="H173" s="56">
        <v>0</v>
      </c>
      <c r="I173" s="56">
        <f t="shared" si="51"/>
        <v>6700</v>
      </c>
      <c r="J173" s="56">
        <f t="shared" si="52"/>
        <v>27066</v>
      </c>
      <c r="K173" s="57">
        <f t="shared" si="53"/>
        <v>0.80157554936918796</v>
      </c>
      <c r="L173" s="57">
        <f t="shared" si="54"/>
        <v>-1</v>
      </c>
      <c r="M173" s="57">
        <f t="shared" si="55"/>
        <v>-0.70236332405378188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282</v>
      </c>
      <c r="C174" s="51" t="s">
        <v>283</v>
      </c>
      <c r="D174" s="56">
        <v>287024.45999999996</v>
      </c>
      <c r="E174" s="56">
        <v>320966.59000000008</v>
      </c>
      <c r="F174" s="56">
        <v>8104.2000000000016</v>
      </c>
      <c r="G174" s="56">
        <v>126673.90999999999</v>
      </c>
      <c r="H174" s="56">
        <v>12413.250000000004</v>
      </c>
      <c r="I174" s="56">
        <f t="shared" si="51"/>
        <v>139087.16</v>
      </c>
      <c r="J174" s="56">
        <f t="shared" si="52"/>
        <v>181879.43000000008</v>
      </c>
      <c r="K174" s="57">
        <f t="shared" si="53"/>
        <v>0.56666156437029791</v>
      </c>
      <c r="L174" s="57">
        <f t="shared" si="54"/>
        <v>-0.97475064304979531</v>
      </c>
      <c r="M174" s="57">
        <f t="shared" si="55"/>
        <v>-0.40800422561114558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286</v>
      </c>
      <c r="C175" s="51" t="s">
        <v>287</v>
      </c>
      <c r="D175" s="56">
        <v>23053</v>
      </c>
      <c r="E175" s="56">
        <v>8383.36</v>
      </c>
      <c r="F175" s="56">
        <v>0</v>
      </c>
      <c r="G175" s="56">
        <v>302.19</v>
      </c>
      <c r="H175" s="56">
        <v>0</v>
      </c>
      <c r="I175" s="56">
        <f t="shared" si="51"/>
        <v>302.19</v>
      </c>
      <c r="J175" s="56">
        <f t="shared" si="52"/>
        <v>8081.170000000001</v>
      </c>
      <c r="K175" s="57">
        <f t="shared" si="53"/>
        <v>0.96395359378578527</v>
      </c>
      <c r="L175" s="57">
        <f t="shared" si="54"/>
        <v>-1</v>
      </c>
      <c r="M175" s="57">
        <f t="shared" si="55"/>
        <v>-0.94593039067867779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288</v>
      </c>
      <c r="C176" s="51" t="s">
        <v>289</v>
      </c>
      <c r="D176" s="56">
        <v>320231</v>
      </c>
      <c r="E176" s="56">
        <v>319661.09999999998</v>
      </c>
      <c r="F176" s="56">
        <v>0</v>
      </c>
      <c r="G176" s="56">
        <v>1737.6</v>
      </c>
      <c r="H176" s="56">
        <v>2726.97</v>
      </c>
      <c r="I176" s="56">
        <f t="shared" si="51"/>
        <v>4464.57</v>
      </c>
      <c r="J176" s="56">
        <f t="shared" si="52"/>
        <v>315196.52999999997</v>
      </c>
      <c r="K176" s="57">
        <f t="shared" si="53"/>
        <v>0.98603342727657506</v>
      </c>
      <c r="L176" s="57">
        <f t="shared" si="54"/>
        <v>-1</v>
      </c>
      <c r="M176" s="57">
        <f t="shared" si="55"/>
        <v>-0.99184636479071109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290</v>
      </c>
      <c r="C177" s="51" t="s">
        <v>291</v>
      </c>
      <c r="D177" s="56">
        <v>35300</v>
      </c>
      <c r="E177" s="56">
        <v>87817.930000000037</v>
      </c>
      <c r="F177" s="56">
        <v>2105.3200000000002</v>
      </c>
      <c r="G177" s="56">
        <v>42380.729999999981</v>
      </c>
      <c r="H177" s="56">
        <v>7252.7000000000007</v>
      </c>
      <c r="I177" s="56">
        <f t="shared" si="51"/>
        <v>49633.429999999978</v>
      </c>
      <c r="J177" s="56">
        <f t="shared" si="52"/>
        <v>38184.500000000058</v>
      </c>
      <c r="K177" s="57">
        <f t="shared" si="53"/>
        <v>0.43481439382595377</v>
      </c>
      <c r="L177" s="57">
        <f t="shared" si="54"/>
        <v>-0.97602630806715662</v>
      </c>
      <c r="M177" s="57">
        <f t="shared" si="55"/>
        <v>-0.27610346770870198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294</v>
      </c>
      <c r="C178" s="51" t="s">
        <v>295</v>
      </c>
      <c r="D178" s="56">
        <v>42624</v>
      </c>
      <c r="E178" s="56">
        <v>45364.97</v>
      </c>
      <c r="F178" s="56">
        <v>0</v>
      </c>
      <c r="G178" s="56">
        <v>47287.87</v>
      </c>
      <c r="H178" s="56">
        <v>0</v>
      </c>
      <c r="I178" s="56">
        <f t="shared" si="51"/>
        <v>47287.87</v>
      </c>
      <c r="J178" s="56">
        <f t="shared" si="52"/>
        <v>-1922.9000000000015</v>
      </c>
      <c r="K178" s="57">
        <f t="shared" si="53"/>
        <v>-4.238733101774346E-2</v>
      </c>
      <c r="L178" s="57">
        <f t="shared" si="54"/>
        <v>-1</v>
      </c>
      <c r="M178" s="57">
        <f t="shared" si="55"/>
        <v>0.56358099652661509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300</v>
      </c>
      <c r="C179" s="51" t="s">
        <v>301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  <c r="I179" s="56">
        <f t="shared" si="51"/>
        <v>0</v>
      </c>
      <c r="J179" s="56">
        <f t="shared" si="52"/>
        <v>0</v>
      </c>
      <c r="K179" s="57" t="str">
        <f t="shared" si="53"/>
        <v>NA</v>
      </c>
      <c r="L179" s="57" t="str">
        <f t="shared" si="54"/>
        <v>NA</v>
      </c>
      <c r="M179" s="57" t="str">
        <f t="shared" si="55"/>
        <v>NA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302</v>
      </c>
      <c r="C180" s="51" t="s">
        <v>303</v>
      </c>
      <c r="D180" s="56">
        <v>8100</v>
      </c>
      <c r="E180" s="56">
        <v>26683.579999999998</v>
      </c>
      <c r="F180" s="56">
        <v>1185.33</v>
      </c>
      <c r="G180" s="56">
        <v>6100.0199999999995</v>
      </c>
      <c r="H180" s="56">
        <v>0</v>
      </c>
      <c r="I180" s="56">
        <f t="shared" si="51"/>
        <v>6100.0199999999995</v>
      </c>
      <c r="J180" s="56">
        <f t="shared" si="52"/>
        <v>20583.559999999998</v>
      </c>
      <c r="K180" s="57">
        <f t="shared" si="53"/>
        <v>0.77139424320124961</v>
      </c>
      <c r="L180" s="57">
        <f t="shared" si="54"/>
        <v>-0.95557829946356532</v>
      </c>
      <c r="M180" s="57">
        <f t="shared" si="55"/>
        <v>-0.65709136480187436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308</v>
      </c>
      <c r="C181" s="51" t="s">
        <v>309</v>
      </c>
      <c r="D181" s="56">
        <v>1000</v>
      </c>
      <c r="E181" s="56">
        <v>1000</v>
      </c>
      <c r="F181" s="56">
        <v>0</v>
      </c>
      <c r="G181" s="56">
        <v>0</v>
      </c>
      <c r="H181" s="56">
        <v>0</v>
      </c>
      <c r="I181" s="56">
        <f t="shared" si="51"/>
        <v>0</v>
      </c>
      <c r="J181" s="56">
        <f t="shared" si="52"/>
        <v>1000</v>
      </c>
      <c r="K181" s="57">
        <f t="shared" si="53"/>
        <v>1</v>
      </c>
      <c r="L181" s="57">
        <f t="shared" si="54"/>
        <v>-1</v>
      </c>
      <c r="M181" s="57">
        <f t="shared" si="55"/>
        <v>-1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312</v>
      </c>
      <c r="C182" s="51" t="s">
        <v>313</v>
      </c>
      <c r="D182" s="56">
        <v>48335</v>
      </c>
      <c r="E182" s="56">
        <v>37235</v>
      </c>
      <c r="F182" s="56">
        <v>0</v>
      </c>
      <c r="G182" s="56">
        <v>10578</v>
      </c>
      <c r="H182" s="56">
        <v>0</v>
      </c>
      <c r="I182" s="56">
        <f t="shared" si="51"/>
        <v>10578</v>
      </c>
      <c r="J182" s="56">
        <f t="shared" si="52"/>
        <v>26657</v>
      </c>
      <c r="K182" s="57">
        <f t="shared" si="53"/>
        <v>0.7159124479656237</v>
      </c>
      <c r="L182" s="57">
        <f t="shared" si="54"/>
        <v>-1</v>
      </c>
      <c r="M182" s="57">
        <f t="shared" si="55"/>
        <v>-0.5738686719484356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514</v>
      </c>
      <c r="C183" s="51" t="s">
        <v>145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51"/>
        <v>0</v>
      </c>
      <c r="J183" s="56">
        <f t="shared" si="52"/>
        <v>0</v>
      </c>
      <c r="K183" s="57" t="str">
        <f t="shared" si="53"/>
        <v>NA</v>
      </c>
      <c r="L183" s="57" t="str">
        <f t="shared" si="54"/>
        <v>NA</v>
      </c>
      <c r="M183" s="57" t="str">
        <f t="shared" si="55"/>
        <v>NA</v>
      </c>
      <c r="R183" s="53"/>
      <c r="S183" s="53"/>
      <c r="T183" s="53"/>
      <c r="U183" s="53"/>
      <c r="V183" s="53"/>
    </row>
    <row r="184" spans="1:22" s="51" customFormat="1" x14ac:dyDescent="0.2">
      <c r="A184" s="63" t="s">
        <v>360</v>
      </c>
      <c r="B184" s="63"/>
      <c r="C184" s="63"/>
      <c r="D184" s="64">
        <v>28613766.380000003</v>
      </c>
      <c r="E184" s="64">
        <v>5279331.2899999991</v>
      </c>
      <c r="F184" s="64">
        <v>198482.61000000002</v>
      </c>
      <c r="G184" s="64">
        <v>1381304.1099999999</v>
      </c>
      <c r="H184" s="64">
        <v>22392.920000000006</v>
      </c>
      <c r="I184" s="64">
        <f t="shared" si="51"/>
        <v>1403697.0299999998</v>
      </c>
      <c r="J184" s="64">
        <f t="shared" si="52"/>
        <v>3875634.2599999993</v>
      </c>
      <c r="K184" s="65">
        <f t="shared" si="53"/>
        <v>0.73411461548949319</v>
      </c>
      <c r="L184" s="65">
        <f t="shared" si="54"/>
        <v>-0.96240383505085914</v>
      </c>
      <c r="M184" s="65">
        <f t="shared" si="55"/>
        <v>-0.60753435403369049</v>
      </c>
      <c r="R184" s="53"/>
      <c r="S184" s="53"/>
      <c r="T184" s="53"/>
      <c r="U184" s="53"/>
      <c r="V184" s="53"/>
    </row>
    <row r="185" spans="1:22" s="51" customFormat="1" x14ac:dyDescent="0.2">
      <c r="A185" s="51" t="s">
        <v>361</v>
      </c>
      <c r="B185" s="51" t="s">
        <v>197</v>
      </c>
      <c r="C185" s="51" t="s">
        <v>198</v>
      </c>
      <c r="D185" s="56">
        <v>0</v>
      </c>
      <c r="E185" s="56">
        <v>45189</v>
      </c>
      <c r="F185" s="56">
        <v>4740</v>
      </c>
      <c r="G185" s="56">
        <v>13400</v>
      </c>
      <c r="H185" s="56">
        <v>0</v>
      </c>
      <c r="I185" s="56">
        <f t="shared" si="51"/>
        <v>13400</v>
      </c>
      <c r="J185" s="56">
        <f t="shared" si="52"/>
        <v>31789</v>
      </c>
      <c r="K185" s="57">
        <f t="shared" si="53"/>
        <v>0.70346765805837708</v>
      </c>
      <c r="L185" s="57">
        <f t="shared" si="54"/>
        <v>-0.8951072163579632</v>
      </c>
      <c r="M185" s="57">
        <f t="shared" si="55"/>
        <v>-0.55520148708756556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199</v>
      </c>
      <c r="C186" s="51" t="s">
        <v>198</v>
      </c>
      <c r="D186" s="56">
        <v>0</v>
      </c>
      <c r="E186" s="56">
        <v>89935</v>
      </c>
      <c r="F186" s="56">
        <v>380</v>
      </c>
      <c r="G186" s="56">
        <v>3540</v>
      </c>
      <c r="H186" s="56">
        <v>0</v>
      </c>
      <c r="I186" s="56">
        <f t="shared" ref="I186:I454" si="56">SUM(G186:H186)</f>
        <v>3540</v>
      </c>
      <c r="J186" s="56">
        <f t="shared" ref="J186:J454" si="57">E186-I186</f>
        <v>86395</v>
      </c>
      <c r="K186" s="57">
        <f t="shared" ref="K186:K454" si="58">IF(E186=0,"NA",J186/E186)</f>
        <v>0.96063823872797016</v>
      </c>
      <c r="L186" s="57">
        <f t="shared" ref="L186:L454" si="59">IF(E186=0,"NA",(  ( F186 - (E186/$L$6)) / (E186/$L$6)))</f>
        <v>-0.99577472619113805</v>
      </c>
      <c r="M186" s="57">
        <f t="shared" ref="M186:M454" si="60">IF(E186=0,"NA",(  ( G186 - ($M$6*(E186/12))) / ($M$6*(E186/12))))</f>
        <v>-0.94095735809195535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202</v>
      </c>
      <c r="C187" s="51" t="s">
        <v>203</v>
      </c>
      <c r="D187" s="56">
        <v>79226</v>
      </c>
      <c r="E187" s="56">
        <v>8266063.5</v>
      </c>
      <c r="F187" s="56">
        <v>33857.949999999997</v>
      </c>
      <c r="G187" s="56">
        <v>892751.89999999991</v>
      </c>
      <c r="H187" s="56">
        <v>702</v>
      </c>
      <c r="I187" s="56">
        <f t="shared" si="56"/>
        <v>893453.89999999991</v>
      </c>
      <c r="J187" s="56">
        <f t="shared" si="57"/>
        <v>7372609.5999999996</v>
      </c>
      <c r="K187" s="57">
        <f t="shared" si="58"/>
        <v>0.89191301276599189</v>
      </c>
      <c r="L187" s="57">
        <f t="shared" si="59"/>
        <v>-0.99590398138122216</v>
      </c>
      <c r="M187" s="57">
        <f t="shared" si="60"/>
        <v>-0.83799690747597078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204</v>
      </c>
      <c r="C188" s="51" t="s">
        <v>205</v>
      </c>
      <c r="D188" s="56">
        <v>0</v>
      </c>
      <c r="E188" s="56">
        <v>0</v>
      </c>
      <c r="F188" s="56">
        <v>0</v>
      </c>
      <c r="G188" s="56">
        <v>150661.48000000001</v>
      </c>
      <c r="H188" s="56">
        <v>0</v>
      </c>
      <c r="I188" s="56">
        <f t="shared" si="56"/>
        <v>150661.48000000001</v>
      </c>
      <c r="J188" s="56">
        <f t="shared" si="57"/>
        <v>-150661.48000000001</v>
      </c>
      <c r="K188" s="57" t="str">
        <f t="shared" si="58"/>
        <v>NA</v>
      </c>
      <c r="L188" s="57" t="str">
        <f t="shared" si="59"/>
        <v>NA</v>
      </c>
      <c r="M188" s="57" t="str">
        <f t="shared" si="60"/>
        <v>NA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216</v>
      </c>
      <c r="C189" s="51" t="s">
        <v>217</v>
      </c>
      <c r="D189" s="56">
        <v>10204</v>
      </c>
      <c r="E189" s="56">
        <v>10204</v>
      </c>
      <c r="F189" s="56">
        <v>0</v>
      </c>
      <c r="G189" s="56">
        <v>0</v>
      </c>
      <c r="H189" s="56">
        <v>0</v>
      </c>
      <c r="I189" s="56">
        <f t="shared" si="56"/>
        <v>0</v>
      </c>
      <c r="J189" s="56">
        <f t="shared" si="57"/>
        <v>10204</v>
      </c>
      <c r="K189" s="57">
        <f t="shared" si="58"/>
        <v>1</v>
      </c>
      <c r="L189" s="57">
        <f t="shared" si="59"/>
        <v>-1</v>
      </c>
      <c r="M189" s="57">
        <f t="shared" si="60"/>
        <v>-1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224</v>
      </c>
      <c r="C190" s="51" t="s">
        <v>225</v>
      </c>
      <c r="D190" s="56">
        <v>0</v>
      </c>
      <c r="E190" s="56">
        <v>88950</v>
      </c>
      <c r="F190" s="56">
        <v>0</v>
      </c>
      <c r="G190" s="56">
        <v>5400</v>
      </c>
      <c r="H190" s="56">
        <v>0</v>
      </c>
      <c r="I190" s="56">
        <f t="shared" si="56"/>
        <v>5400</v>
      </c>
      <c r="J190" s="56">
        <f t="shared" si="57"/>
        <v>83550</v>
      </c>
      <c r="K190" s="57">
        <f t="shared" si="58"/>
        <v>0.93929173693085999</v>
      </c>
      <c r="L190" s="57">
        <f t="shared" si="59"/>
        <v>-1</v>
      </c>
      <c r="M190" s="57">
        <f t="shared" si="60"/>
        <v>-0.90893760539629009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330</v>
      </c>
      <c r="C191" s="51" t="s">
        <v>331</v>
      </c>
      <c r="D191" s="56">
        <v>13343501.399999999</v>
      </c>
      <c r="E191" s="56">
        <v>16481357.780000001</v>
      </c>
      <c r="F191" s="56">
        <v>1347403.23</v>
      </c>
      <c r="G191" s="56">
        <v>8232936.6400000015</v>
      </c>
      <c r="H191" s="56">
        <v>0</v>
      </c>
      <c r="I191" s="56">
        <f t="shared" si="56"/>
        <v>8232936.6400000015</v>
      </c>
      <c r="J191" s="56">
        <f t="shared" si="57"/>
        <v>8248421.1399999997</v>
      </c>
      <c r="K191" s="57">
        <f t="shared" si="58"/>
        <v>0.50046975802014282</v>
      </c>
      <c r="L191" s="57">
        <f t="shared" si="59"/>
        <v>-0.91824683087487713</v>
      </c>
      <c r="M191" s="57">
        <f t="shared" si="60"/>
        <v>-0.25070463703021428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226</v>
      </c>
      <c r="C192" s="51" t="s">
        <v>227</v>
      </c>
      <c r="D192" s="56">
        <v>1890000</v>
      </c>
      <c r="E192" s="56">
        <v>2790478.6399999997</v>
      </c>
      <c r="F192" s="56">
        <v>0</v>
      </c>
      <c r="G192" s="56">
        <v>343289.32999999996</v>
      </c>
      <c r="H192" s="56">
        <v>0</v>
      </c>
      <c r="I192" s="56">
        <f t="shared" si="56"/>
        <v>343289.32999999996</v>
      </c>
      <c r="J192" s="56">
        <f t="shared" si="57"/>
        <v>2447189.3099999996</v>
      </c>
      <c r="K192" s="57">
        <f t="shared" si="58"/>
        <v>0.87697833444086137</v>
      </c>
      <c r="L192" s="57">
        <f t="shared" si="59"/>
        <v>-1</v>
      </c>
      <c r="M192" s="57">
        <f t="shared" si="60"/>
        <v>-0.81546750166129212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230</v>
      </c>
      <c r="C193" s="51" t="s">
        <v>231</v>
      </c>
      <c r="D193" s="56">
        <v>0</v>
      </c>
      <c r="E193" s="56">
        <v>135334</v>
      </c>
      <c r="F193" s="56">
        <v>0</v>
      </c>
      <c r="G193" s="56">
        <v>0</v>
      </c>
      <c r="H193" s="56">
        <v>0</v>
      </c>
      <c r="I193" s="56">
        <f t="shared" si="56"/>
        <v>0</v>
      </c>
      <c r="J193" s="56">
        <f t="shared" si="57"/>
        <v>135334</v>
      </c>
      <c r="K193" s="57">
        <f t="shared" si="58"/>
        <v>1</v>
      </c>
      <c r="L193" s="57">
        <f t="shared" si="59"/>
        <v>-1</v>
      </c>
      <c r="M193" s="57">
        <f t="shared" si="60"/>
        <v>-1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232</v>
      </c>
      <c r="C194" s="51" t="s">
        <v>233</v>
      </c>
      <c r="D194" s="56">
        <v>2092500</v>
      </c>
      <c r="E194" s="56">
        <v>3514770</v>
      </c>
      <c r="F194" s="56">
        <v>256878.02999999997</v>
      </c>
      <c r="G194" s="56">
        <v>1526538.38</v>
      </c>
      <c r="H194" s="56">
        <v>0</v>
      </c>
      <c r="I194" s="56">
        <f t="shared" si="56"/>
        <v>1526538.38</v>
      </c>
      <c r="J194" s="56">
        <f t="shared" si="57"/>
        <v>1988231.62</v>
      </c>
      <c r="K194" s="57">
        <f t="shared" si="58"/>
        <v>0.56567901171342649</v>
      </c>
      <c r="L194" s="57">
        <f t="shared" si="59"/>
        <v>-0.9269146971210066</v>
      </c>
      <c r="M194" s="57">
        <f t="shared" si="60"/>
        <v>-0.3485185175701398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234</v>
      </c>
      <c r="C195" s="51" t="s">
        <v>235</v>
      </c>
      <c r="D195" s="56">
        <v>0</v>
      </c>
      <c r="E195" s="56">
        <v>0</v>
      </c>
      <c r="F195" s="56">
        <v>5582.42</v>
      </c>
      <c r="G195" s="56">
        <v>24737.690000000002</v>
      </c>
      <c r="H195" s="56">
        <v>0</v>
      </c>
      <c r="I195" s="56">
        <f t="shared" si="56"/>
        <v>24737.690000000002</v>
      </c>
      <c r="J195" s="56">
        <f t="shared" si="57"/>
        <v>-24737.690000000002</v>
      </c>
      <c r="K195" s="57" t="str">
        <f t="shared" si="58"/>
        <v>NA</v>
      </c>
      <c r="L195" s="57" t="str">
        <f t="shared" si="59"/>
        <v>NA</v>
      </c>
      <c r="M195" s="57" t="str">
        <f t="shared" si="60"/>
        <v>NA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236</v>
      </c>
      <c r="C196" s="51" t="s">
        <v>237</v>
      </c>
      <c r="D196" s="56">
        <v>2661889.5700000003</v>
      </c>
      <c r="E196" s="56">
        <v>3369780</v>
      </c>
      <c r="F196" s="56">
        <v>266823.01</v>
      </c>
      <c r="G196" s="56">
        <v>1611895.47</v>
      </c>
      <c r="H196" s="56">
        <v>0</v>
      </c>
      <c r="I196" s="56">
        <f t="shared" si="56"/>
        <v>1611895.47</v>
      </c>
      <c r="J196" s="56">
        <f t="shared" si="57"/>
        <v>1757884.53</v>
      </c>
      <c r="K196" s="57">
        <f t="shared" si="58"/>
        <v>0.52166151202749145</v>
      </c>
      <c r="L196" s="57">
        <f t="shared" si="59"/>
        <v>-0.92081886354598819</v>
      </c>
      <c r="M196" s="57">
        <f t="shared" si="60"/>
        <v>-0.28249226804123712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250</v>
      </c>
      <c r="C197" s="51" t="s">
        <v>251</v>
      </c>
      <c r="D197" s="56">
        <v>407820.19000000012</v>
      </c>
      <c r="E197" s="56">
        <v>1711796.5899999999</v>
      </c>
      <c r="F197" s="56">
        <v>42457.21</v>
      </c>
      <c r="G197" s="56">
        <v>310884.57</v>
      </c>
      <c r="H197" s="56">
        <v>0</v>
      </c>
      <c r="I197" s="56">
        <f t="shared" si="56"/>
        <v>310884.57</v>
      </c>
      <c r="J197" s="56">
        <f t="shared" si="57"/>
        <v>1400912.0199999998</v>
      </c>
      <c r="K197" s="57">
        <f t="shared" si="58"/>
        <v>0.81838696734405803</v>
      </c>
      <c r="L197" s="57">
        <f t="shared" si="59"/>
        <v>-0.97519728088721103</v>
      </c>
      <c r="M197" s="57">
        <f t="shared" si="60"/>
        <v>-0.72758045101608704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252</v>
      </c>
      <c r="C198" s="51" t="s">
        <v>253</v>
      </c>
      <c r="D198" s="56">
        <v>27385067.93</v>
      </c>
      <c r="E198" s="56">
        <v>5369744.5999999996</v>
      </c>
      <c r="F198" s="56">
        <v>301013.43</v>
      </c>
      <c r="G198" s="56">
        <v>807497.45999999985</v>
      </c>
      <c r="H198" s="56">
        <v>489280.51000000007</v>
      </c>
      <c r="I198" s="56">
        <f t="shared" si="56"/>
        <v>1296777.97</v>
      </c>
      <c r="J198" s="56">
        <f t="shared" si="57"/>
        <v>4072966.63</v>
      </c>
      <c r="K198" s="57">
        <f t="shared" si="58"/>
        <v>0.75850285877656087</v>
      </c>
      <c r="L198" s="57">
        <f t="shared" si="59"/>
        <v>-0.94394269142707465</v>
      </c>
      <c r="M198" s="57">
        <f t="shared" si="60"/>
        <v>-0.77443132211539445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258</v>
      </c>
      <c r="C199" s="51" t="s">
        <v>259</v>
      </c>
      <c r="D199" s="56">
        <v>0</v>
      </c>
      <c r="E199" s="56">
        <v>98040</v>
      </c>
      <c r="F199" s="56">
        <v>2940</v>
      </c>
      <c r="G199" s="56">
        <v>62389.86</v>
      </c>
      <c r="H199" s="56">
        <v>735</v>
      </c>
      <c r="I199" s="56">
        <f t="shared" si="56"/>
        <v>63124.86</v>
      </c>
      <c r="J199" s="56">
        <f t="shared" si="57"/>
        <v>34915.14</v>
      </c>
      <c r="K199" s="57">
        <f t="shared" si="58"/>
        <v>0.35613157894736841</v>
      </c>
      <c r="L199" s="57">
        <f t="shared" si="59"/>
        <v>-0.97001223990208074</v>
      </c>
      <c r="M199" s="57">
        <f t="shared" si="60"/>
        <v>-4.544277845777233E-2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515</v>
      </c>
      <c r="C200" s="51" t="s">
        <v>516</v>
      </c>
      <c r="D200" s="56">
        <v>0</v>
      </c>
      <c r="E200" s="56">
        <v>45926</v>
      </c>
      <c r="F200" s="56">
        <v>0</v>
      </c>
      <c r="G200" s="56">
        <v>2399.94</v>
      </c>
      <c r="H200" s="56">
        <v>0</v>
      </c>
      <c r="I200" s="56">
        <f t="shared" si="56"/>
        <v>2399.94</v>
      </c>
      <c r="J200" s="56">
        <f t="shared" si="57"/>
        <v>43526.06</v>
      </c>
      <c r="K200" s="57">
        <f t="shared" si="58"/>
        <v>0.94774332622044155</v>
      </c>
      <c r="L200" s="57">
        <f t="shared" si="59"/>
        <v>-1</v>
      </c>
      <c r="M200" s="57">
        <f t="shared" si="60"/>
        <v>-0.92161498933066244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517</v>
      </c>
      <c r="C201" s="51" t="s">
        <v>518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f t="shared" si="56"/>
        <v>0</v>
      </c>
      <c r="J201" s="56">
        <f t="shared" si="57"/>
        <v>0</v>
      </c>
      <c r="K201" s="57" t="str">
        <f t="shared" si="58"/>
        <v>NA</v>
      </c>
      <c r="L201" s="57" t="str">
        <f t="shared" si="59"/>
        <v>NA</v>
      </c>
      <c r="M201" s="57" t="str">
        <f t="shared" si="60"/>
        <v>NA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268</v>
      </c>
      <c r="C202" s="51" t="s">
        <v>269</v>
      </c>
      <c r="D202" s="56">
        <v>51649</v>
      </c>
      <c r="E202" s="56">
        <v>2007488</v>
      </c>
      <c r="F202" s="56">
        <v>0</v>
      </c>
      <c r="G202" s="56">
        <v>17816.64</v>
      </c>
      <c r="H202" s="56">
        <v>0</v>
      </c>
      <c r="I202" s="56">
        <f t="shared" si="56"/>
        <v>17816.64</v>
      </c>
      <c r="J202" s="56">
        <f t="shared" si="57"/>
        <v>1989671.36</v>
      </c>
      <c r="K202" s="57">
        <f t="shared" si="58"/>
        <v>0.99112490834316325</v>
      </c>
      <c r="L202" s="57">
        <f t="shared" si="59"/>
        <v>-1</v>
      </c>
      <c r="M202" s="57">
        <f t="shared" si="60"/>
        <v>-0.98668736251474487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519</v>
      </c>
      <c r="C203" s="51" t="s">
        <v>520</v>
      </c>
      <c r="D203" s="56">
        <v>0</v>
      </c>
      <c r="E203" s="56">
        <v>10875</v>
      </c>
      <c r="F203" s="56">
        <v>0</v>
      </c>
      <c r="G203" s="56">
        <v>10875</v>
      </c>
      <c r="H203" s="56">
        <v>0</v>
      </c>
      <c r="I203" s="56">
        <f t="shared" si="56"/>
        <v>10875</v>
      </c>
      <c r="J203" s="56">
        <f t="shared" si="57"/>
        <v>0</v>
      </c>
      <c r="K203" s="57">
        <f t="shared" si="58"/>
        <v>0</v>
      </c>
      <c r="L203" s="57">
        <f t="shared" si="59"/>
        <v>-1</v>
      </c>
      <c r="M203" s="57">
        <f t="shared" si="60"/>
        <v>0.5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274</v>
      </c>
      <c r="C204" s="51" t="s">
        <v>275</v>
      </c>
      <c r="D204" s="56">
        <v>157007</v>
      </c>
      <c r="E204" s="56">
        <v>1398228.55</v>
      </c>
      <c r="F204" s="56">
        <v>49438.41</v>
      </c>
      <c r="G204" s="56">
        <v>241812.03999999998</v>
      </c>
      <c r="H204" s="56">
        <v>4532.6399999999994</v>
      </c>
      <c r="I204" s="56">
        <f t="shared" si="56"/>
        <v>246344.68</v>
      </c>
      <c r="J204" s="56">
        <f t="shared" si="57"/>
        <v>1151883.8700000001</v>
      </c>
      <c r="K204" s="57">
        <f t="shared" si="58"/>
        <v>0.82381658563616089</v>
      </c>
      <c r="L204" s="57">
        <f t="shared" si="59"/>
        <v>-0.96464211090525942</v>
      </c>
      <c r="M204" s="57">
        <f t="shared" si="60"/>
        <v>-0.74058743114636016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280</v>
      </c>
      <c r="C205" s="51" t="s">
        <v>281</v>
      </c>
      <c r="D205" s="56">
        <v>0</v>
      </c>
      <c r="E205" s="56">
        <v>40598</v>
      </c>
      <c r="F205" s="56">
        <v>0</v>
      </c>
      <c r="G205" s="56">
        <v>0</v>
      </c>
      <c r="H205" s="56">
        <v>0</v>
      </c>
      <c r="I205" s="56">
        <f t="shared" si="56"/>
        <v>0</v>
      </c>
      <c r="J205" s="56">
        <f t="shared" si="57"/>
        <v>40598</v>
      </c>
      <c r="K205" s="57">
        <f t="shared" si="58"/>
        <v>1</v>
      </c>
      <c r="L205" s="57">
        <f t="shared" si="59"/>
        <v>-1</v>
      </c>
      <c r="M205" s="57">
        <f t="shared" si="60"/>
        <v>-1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282</v>
      </c>
      <c r="C206" s="51" t="s">
        <v>283</v>
      </c>
      <c r="D206" s="56">
        <v>164719.66999999998</v>
      </c>
      <c r="E206" s="56">
        <v>727220.09</v>
      </c>
      <c r="F206" s="56">
        <v>13389.18</v>
      </c>
      <c r="G206" s="56">
        <v>127464.23</v>
      </c>
      <c r="H206" s="56">
        <v>22745.57</v>
      </c>
      <c r="I206" s="56">
        <f t="shared" si="56"/>
        <v>150209.79999999999</v>
      </c>
      <c r="J206" s="56">
        <f t="shared" si="57"/>
        <v>577010.29</v>
      </c>
      <c r="K206" s="57">
        <f t="shared" si="58"/>
        <v>0.79344657543770558</v>
      </c>
      <c r="L206" s="57">
        <f t="shared" si="59"/>
        <v>-0.98158854494792624</v>
      </c>
      <c r="M206" s="57">
        <f t="shared" si="60"/>
        <v>-0.73708599689538279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286</v>
      </c>
      <c r="C207" s="51" t="s">
        <v>287</v>
      </c>
      <c r="D207" s="56">
        <v>36359</v>
      </c>
      <c r="E207" s="56">
        <v>25080</v>
      </c>
      <c r="F207" s="56">
        <v>307.5</v>
      </c>
      <c r="G207" s="56">
        <v>307.5</v>
      </c>
      <c r="H207" s="56">
        <v>0</v>
      </c>
      <c r="I207" s="56">
        <f t="shared" si="56"/>
        <v>307.5</v>
      </c>
      <c r="J207" s="56">
        <f t="shared" si="57"/>
        <v>24772.5</v>
      </c>
      <c r="K207" s="57">
        <f t="shared" si="58"/>
        <v>0.98773923444976075</v>
      </c>
      <c r="L207" s="57">
        <f t="shared" si="59"/>
        <v>-0.98773923444976075</v>
      </c>
      <c r="M207" s="57">
        <f t="shared" si="60"/>
        <v>-0.98160885167464118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288</v>
      </c>
      <c r="C208" s="51" t="s">
        <v>289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56"/>
        <v>0</v>
      </c>
      <c r="J208" s="56">
        <f t="shared" si="57"/>
        <v>0</v>
      </c>
      <c r="K208" s="57" t="str">
        <f t="shared" si="58"/>
        <v>NA</v>
      </c>
      <c r="L208" s="57" t="str">
        <f t="shared" si="59"/>
        <v>NA</v>
      </c>
      <c r="M208" s="57" t="str">
        <f t="shared" si="60"/>
        <v>NA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290</v>
      </c>
      <c r="C209" s="51" t="s">
        <v>291</v>
      </c>
      <c r="D209" s="56">
        <v>2400</v>
      </c>
      <c r="E209" s="56">
        <v>727663</v>
      </c>
      <c r="F209" s="56">
        <v>375.39000000000004</v>
      </c>
      <c r="G209" s="56">
        <v>375.39000000000004</v>
      </c>
      <c r="H209" s="56">
        <v>438.99</v>
      </c>
      <c r="I209" s="56">
        <f t="shared" si="56"/>
        <v>814.38000000000011</v>
      </c>
      <c r="J209" s="56">
        <f t="shared" si="57"/>
        <v>726848.62</v>
      </c>
      <c r="K209" s="57">
        <f t="shared" si="58"/>
        <v>0.99888082807563394</v>
      </c>
      <c r="L209" s="57">
        <f t="shared" si="59"/>
        <v>-0.99948411558647343</v>
      </c>
      <c r="M209" s="57">
        <f t="shared" si="60"/>
        <v>-0.99922617337971009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294</v>
      </c>
      <c r="C210" s="51" t="s">
        <v>295</v>
      </c>
      <c r="D210" s="56">
        <v>96840</v>
      </c>
      <c r="E210" s="56">
        <v>413128.74</v>
      </c>
      <c r="F210" s="56">
        <v>0</v>
      </c>
      <c r="G210" s="56">
        <v>168708.68</v>
      </c>
      <c r="H210" s="56">
        <v>107719.8</v>
      </c>
      <c r="I210" s="56">
        <f t="shared" si="56"/>
        <v>276428.48</v>
      </c>
      <c r="J210" s="56">
        <f t="shared" si="57"/>
        <v>136700.26</v>
      </c>
      <c r="K210" s="57">
        <f t="shared" si="58"/>
        <v>0.33089022080623104</v>
      </c>
      <c r="L210" s="57">
        <f t="shared" si="59"/>
        <v>-1</v>
      </c>
      <c r="M210" s="57">
        <f t="shared" si="60"/>
        <v>-0.38744755448386375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298</v>
      </c>
      <c r="C211" s="51" t="s">
        <v>299</v>
      </c>
      <c r="D211" s="56">
        <v>0</v>
      </c>
      <c r="E211" s="56">
        <v>0</v>
      </c>
      <c r="F211" s="56">
        <v>0</v>
      </c>
      <c r="G211" s="56">
        <v>0</v>
      </c>
      <c r="H211" s="56">
        <v>0</v>
      </c>
      <c r="I211" s="56">
        <f t="shared" si="56"/>
        <v>0</v>
      </c>
      <c r="J211" s="56">
        <f t="shared" si="57"/>
        <v>0</v>
      </c>
      <c r="K211" s="57" t="str">
        <f t="shared" si="58"/>
        <v>NA</v>
      </c>
      <c r="L211" s="57" t="str">
        <f t="shared" si="59"/>
        <v>NA</v>
      </c>
      <c r="M211" s="57" t="str">
        <f t="shared" si="60"/>
        <v>NA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302</v>
      </c>
      <c r="C212" s="51" t="s">
        <v>303</v>
      </c>
      <c r="D212" s="56">
        <v>389390.71</v>
      </c>
      <c r="E212" s="56">
        <v>4097128.5699999994</v>
      </c>
      <c r="F212" s="56">
        <v>5195.41</v>
      </c>
      <c r="G212" s="56">
        <v>76197.439999999988</v>
      </c>
      <c r="H212" s="56">
        <v>20242.469999999998</v>
      </c>
      <c r="I212" s="56">
        <f t="shared" si="56"/>
        <v>96439.909999999989</v>
      </c>
      <c r="J212" s="56">
        <f t="shared" si="57"/>
        <v>4000688.6599999992</v>
      </c>
      <c r="K212" s="57">
        <f t="shared" si="58"/>
        <v>0.97646158563190999</v>
      </c>
      <c r="L212" s="57">
        <f t="shared" si="59"/>
        <v>-0.99873193874411414</v>
      </c>
      <c r="M212" s="57">
        <f t="shared" si="60"/>
        <v>-0.97210335042036522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312</v>
      </c>
      <c r="C213" s="51" t="s">
        <v>313</v>
      </c>
      <c r="D213" s="56">
        <v>2298451.7000000002</v>
      </c>
      <c r="E213" s="56">
        <v>3291145.9000000004</v>
      </c>
      <c r="F213" s="56">
        <v>53802</v>
      </c>
      <c r="G213" s="56">
        <v>167243.74</v>
      </c>
      <c r="H213" s="56">
        <v>32085</v>
      </c>
      <c r="I213" s="56">
        <f t="shared" si="56"/>
        <v>199328.74</v>
      </c>
      <c r="J213" s="56">
        <f t="shared" si="57"/>
        <v>3091817.16</v>
      </c>
      <c r="K213" s="57">
        <f t="shared" si="58"/>
        <v>0.9394348515512484</v>
      </c>
      <c r="L213" s="57">
        <f t="shared" si="59"/>
        <v>-0.98365250230930201</v>
      </c>
      <c r="M213" s="57">
        <f t="shared" si="60"/>
        <v>-0.92377560350636534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314</v>
      </c>
      <c r="C214" s="51" t="s">
        <v>315</v>
      </c>
      <c r="D214" s="56">
        <v>0</v>
      </c>
      <c r="E214" s="56">
        <v>65982</v>
      </c>
      <c r="F214" s="56">
        <v>0</v>
      </c>
      <c r="G214" s="56">
        <v>0</v>
      </c>
      <c r="H214" s="56">
        <v>0</v>
      </c>
      <c r="I214" s="56">
        <f t="shared" si="56"/>
        <v>0</v>
      </c>
      <c r="J214" s="56">
        <f t="shared" si="57"/>
        <v>65982</v>
      </c>
      <c r="K214" s="57">
        <f t="shared" si="58"/>
        <v>1</v>
      </c>
      <c r="L214" s="57">
        <f t="shared" si="59"/>
        <v>-1</v>
      </c>
      <c r="M214" s="57">
        <f t="shared" si="60"/>
        <v>-1</v>
      </c>
      <c r="R214" s="53"/>
      <c r="S214" s="53"/>
      <c r="T214" s="53"/>
      <c r="U214" s="53"/>
      <c r="V214" s="53"/>
    </row>
    <row r="215" spans="1:22" s="51" customFormat="1" x14ac:dyDescent="0.2">
      <c r="A215" s="63" t="s">
        <v>362</v>
      </c>
      <c r="B215" s="63"/>
      <c r="C215" s="63"/>
      <c r="D215" s="64">
        <v>51067026.170000009</v>
      </c>
      <c r="E215" s="64">
        <v>54822106.960000008</v>
      </c>
      <c r="F215" s="64">
        <v>2384583.1700000004</v>
      </c>
      <c r="G215" s="64">
        <v>14799123.379999999</v>
      </c>
      <c r="H215" s="64">
        <v>678481.9800000001</v>
      </c>
      <c r="I215" s="64">
        <f t="shared" si="56"/>
        <v>15477605.359999999</v>
      </c>
      <c r="J215" s="64">
        <f t="shared" si="57"/>
        <v>39344501.600000009</v>
      </c>
      <c r="K215" s="65">
        <f t="shared" si="58"/>
        <v>0.71767583884922626</v>
      </c>
      <c r="L215" s="65">
        <f t="shared" si="59"/>
        <v>-0.95650325567129568</v>
      </c>
      <c r="M215" s="65">
        <f t="shared" si="60"/>
        <v>-0.59507785634366661</v>
      </c>
      <c r="R215" s="53"/>
      <c r="S215" s="53"/>
      <c r="T215" s="53"/>
      <c r="U215" s="53"/>
      <c r="V215" s="53"/>
    </row>
    <row r="216" spans="1:22" s="51" customFormat="1" x14ac:dyDescent="0.2">
      <c r="A216" s="51" t="s">
        <v>363</v>
      </c>
      <c r="B216" s="51" t="s">
        <v>212</v>
      </c>
      <c r="C216" s="51" t="s">
        <v>213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56"/>
        <v>0</v>
      </c>
      <c r="J216" s="56">
        <f t="shared" si="57"/>
        <v>0</v>
      </c>
      <c r="K216" s="57" t="str">
        <f t="shared" si="58"/>
        <v>NA</v>
      </c>
      <c r="L216" s="57" t="str">
        <f t="shared" si="59"/>
        <v>NA</v>
      </c>
      <c r="M216" s="57" t="str">
        <f t="shared" si="60"/>
        <v>NA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364</v>
      </c>
      <c r="C217" s="51" t="s">
        <v>365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56"/>
        <v>0</v>
      </c>
      <c r="J217" s="56">
        <f t="shared" si="57"/>
        <v>0</v>
      </c>
      <c r="K217" s="57" t="str">
        <f t="shared" si="58"/>
        <v>NA</v>
      </c>
      <c r="L217" s="57" t="str">
        <f t="shared" si="59"/>
        <v>NA</v>
      </c>
      <c r="M217" s="57" t="str">
        <f t="shared" si="60"/>
        <v>NA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226</v>
      </c>
      <c r="C218" s="51" t="s">
        <v>227</v>
      </c>
      <c r="D218" s="56">
        <v>2800000</v>
      </c>
      <c r="E218" s="56">
        <v>2800500</v>
      </c>
      <c r="F218" s="56">
        <v>0</v>
      </c>
      <c r="G218" s="56">
        <v>244000</v>
      </c>
      <c r="H218" s="56">
        <v>0</v>
      </c>
      <c r="I218" s="56">
        <f t="shared" si="56"/>
        <v>244000</v>
      </c>
      <c r="J218" s="56">
        <f t="shared" si="57"/>
        <v>2556500</v>
      </c>
      <c r="K218" s="57">
        <f t="shared" si="58"/>
        <v>0.91287270130333864</v>
      </c>
      <c r="L218" s="57">
        <f t="shared" si="59"/>
        <v>-1</v>
      </c>
      <c r="M218" s="57">
        <f t="shared" si="60"/>
        <v>-0.86930905195500807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232</v>
      </c>
      <c r="C219" s="51" t="s">
        <v>233</v>
      </c>
      <c r="D219" s="56">
        <v>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56"/>
        <v>0</v>
      </c>
      <c r="J219" s="56">
        <f t="shared" si="57"/>
        <v>0</v>
      </c>
      <c r="K219" s="57" t="str">
        <f t="shared" si="58"/>
        <v>NA</v>
      </c>
      <c r="L219" s="57" t="str">
        <f t="shared" si="59"/>
        <v>NA</v>
      </c>
      <c r="M219" s="57" t="str">
        <f t="shared" si="60"/>
        <v>NA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236</v>
      </c>
      <c r="C220" s="51" t="s">
        <v>237</v>
      </c>
      <c r="D220" s="56">
        <v>0</v>
      </c>
      <c r="E220" s="56">
        <v>0</v>
      </c>
      <c r="F220" s="56">
        <v>0</v>
      </c>
      <c r="G220" s="56">
        <v>0</v>
      </c>
      <c r="H220" s="56">
        <v>0</v>
      </c>
      <c r="I220" s="56">
        <f t="shared" si="56"/>
        <v>0</v>
      </c>
      <c r="J220" s="56">
        <f t="shared" si="57"/>
        <v>0</v>
      </c>
      <c r="K220" s="57" t="str">
        <f t="shared" si="58"/>
        <v>NA</v>
      </c>
      <c r="L220" s="57" t="str">
        <f t="shared" si="59"/>
        <v>NA</v>
      </c>
      <c r="M220" s="57" t="str">
        <f t="shared" si="60"/>
        <v>NA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250</v>
      </c>
      <c r="C221" s="51" t="s">
        <v>251</v>
      </c>
      <c r="D221" s="56">
        <v>74200</v>
      </c>
      <c r="E221" s="56">
        <v>74200</v>
      </c>
      <c r="F221" s="56">
        <v>0</v>
      </c>
      <c r="G221" s="56">
        <v>6391</v>
      </c>
      <c r="H221" s="56">
        <v>0</v>
      </c>
      <c r="I221" s="56">
        <f t="shared" si="56"/>
        <v>6391</v>
      </c>
      <c r="J221" s="56">
        <f t="shared" si="57"/>
        <v>67809</v>
      </c>
      <c r="K221" s="57">
        <f t="shared" si="58"/>
        <v>0.9138679245283019</v>
      </c>
      <c r="L221" s="57">
        <f t="shared" si="59"/>
        <v>-1</v>
      </c>
      <c r="M221" s="57">
        <f t="shared" si="60"/>
        <v>-0.87080188679245285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252</v>
      </c>
      <c r="C222" s="51" t="s">
        <v>253</v>
      </c>
      <c r="D222" s="56">
        <v>0</v>
      </c>
      <c r="E222" s="56">
        <v>215882</v>
      </c>
      <c r="F222" s="56">
        <v>0</v>
      </c>
      <c r="G222" s="56">
        <v>0</v>
      </c>
      <c r="H222" s="56">
        <v>0</v>
      </c>
      <c r="I222" s="56">
        <f t="shared" si="56"/>
        <v>0</v>
      </c>
      <c r="J222" s="56">
        <f t="shared" si="57"/>
        <v>215882</v>
      </c>
      <c r="K222" s="57">
        <f t="shared" si="58"/>
        <v>1</v>
      </c>
      <c r="L222" s="57">
        <f t="shared" si="59"/>
        <v>-1</v>
      </c>
      <c r="M222" s="57">
        <f t="shared" si="60"/>
        <v>-1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290</v>
      </c>
      <c r="C223" s="51" t="s">
        <v>291</v>
      </c>
      <c r="D223" s="56">
        <v>5000</v>
      </c>
      <c r="E223" s="56">
        <v>5000</v>
      </c>
      <c r="F223" s="56">
        <v>0</v>
      </c>
      <c r="G223" s="56">
        <v>0</v>
      </c>
      <c r="H223" s="56">
        <v>0</v>
      </c>
      <c r="I223" s="56">
        <f t="shared" si="56"/>
        <v>0</v>
      </c>
      <c r="J223" s="56">
        <f t="shared" si="57"/>
        <v>5000</v>
      </c>
      <c r="K223" s="57">
        <f t="shared" si="58"/>
        <v>1</v>
      </c>
      <c r="L223" s="57">
        <f t="shared" si="59"/>
        <v>-1</v>
      </c>
      <c r="M223" s="57">
        <f t="shared" si="60"/>
        <v>-1</v>
      </c>
      <c r="R223" s="53"/>
      <c r="S223" s="53"/>
      <c r="T223" s="53"/>
      <c r="U223" s="53"/>
      <c r="V223" s="53"/>
    </row>
    <row r="224" spans="1:22" s="51" customFormat="1" x14ac:dyDescent="0.2">
      <c r="B224" s="51" t="s">
        <v>302</v>
      </c>
      <c r="C224" s="51" t="s">
        <v>303</v>
      </c>
      <c r="D224" s="56">
        <v>14375</v>
      </c>
      <c r="E224" s="56">
        <v>30184</v>
      </c>
      <c r="F224" s="56">
        <v>0</v>
      </c>
      <c r="G224" s="56">
        <v>25860.53</v>
      </c>
      <c r="H224" s="56">
        <v>865.82999999999993</v>
      </c>
      <c r="I224" s="56">
        <f t="shared" si="56"/>
        <v>26726.36</v>
      </c>
      <c r="J224" s="56">
        <f t="shared" si="57"/>
        <v>3457.6399999999994</v>
      </c>
      <c r="K224" s="57">
        <f t="shared" si="58"/>
        <v>0.11455208057248871</v>
      </c>
      <c r="L224" s="57">
        <f t="shared" si="59"/>
        <v>-1</v>
      </c>
      <c r="M224" s="57">
        <f t="shared" si="60"/>
        <v>0.28514428173866935</v>
      </c>
      <c r="R224" s="53"/>
      <c r="S224" s="53"/>
      <c r="T224" s="53"/>
      <c r="U224" s="53"/>
      <c r="V224" s="53"/>
    </row>
    <row r="225" spans="1:22" s="51" customFormat="1" x14ac:dyDescent="0.2">
      <c r="A225" s="63" t="s">
        <v>366</v>
      </c>
      <c r="B225" s="63"/>
      <c r="C225" s="63"/>
      <c r="D225" s="64">
        <v>2893575</v>
      </c>
      <c r="E225" s="64">
        <v>3125766</v>
      </c>
      <c r="F225" s="64">
        <v>0</v>
      </c>
      <c r="G225" s="64">
        <v>276251.53000000003</v>
      </c>
      <c r="H225" s="64">
        <v>865.82999999999993</v>
      </c>
      <c r="I225" s="64">
        <f t="shared" si="56"/>
        <v>277117.36000000004</v>
      </c>
      <c r="J225" s="64">
        <f t="shared" si="57"/>
        <v>2848648.64</v>
      </c>
      <c r="K225" s="65">
        <f t="shared" si="58"/>
        <v>0.91134417611555063</v>
      </c>
      <c r="L225" s="65">
        <f t="shared" si="59"/>
        <v>-1</v>
      </c>
      <c r="M225" s="65">
        <f t="shared" si="60"/>
        <v>-0.86743176072681061</v>
      </c>
      <c r="R225" s="53"/>
      <c r="S225" s="53"/>
      <c r="T225" s="53"/>
      <c r="U225" s="53"/>
      <c r="V225" s="53"/>
    </row>
    <row r="226" spans="1:22" s="51" customFormat="1" x14ac:dyDescent="0.2">
      <c r="A226" s="51" t="s">
        <v>521</v>
      </c>
      <c r="B226" s="51" t="s">
        <v>199</v>
      </c>
      <c r="C226" s="51" t="s">
        <v>198</v>
      </c>
      <c r="D226" s="56">
        <v>0</v>
      </c>
      <c r="E226" s="56">
        <v>0</v>
      </c>
      <c r="F226" s="56">
        <v>0</v>
      </c>
      <c r="G226" s="56">
        <v>0</v>
      </c>
      <c r="H226" s="56">
        <v>0</v>
      </c>
      <c r="I226" s="56">
        <f t="shared" si="56"/>
        <v>0</v>
      </c>
      <c r="J226" s="56">
        <f t="shared" si="57"/>
        <v>0</v>
      </c>
      <c r="K226" s="57" t="str">
        <f t="shared" si="58"/>
        <v>NA</v>
      </c>
      <c r="L226" s="57" t="str">
        <f t="shared" si="59"/>
        <v>NA</v>
      </c>
      <c r="M226" s="57" t="str">
        <f t="shared" si="60"/>
        <v>NA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202</v>
      </c>
      <c r="C227" s="51" t="s">
        <v>203</v>
      </c>
      <c r="D227" s="56">
        <v>0</v>
      </c>
      <c r="E227" s="56">
        <v>5000</v>
      </c>
      <c r="F227" s="56">
        <v>0</v>
      </c>
      <c r="G227" s="56">
        <v>0</v>
      </c>
      <c r="H227" s="56">
        <v>0</v>
      </c>
      <c r="I227" s="56">
        <f t="shared" si="56"/>
        <v>0</v>
      </c>
      <c r="J227" s="56">
        <f t="shared" si="57"/>
        <v>5000</v>
      </c>
      <c r="K227" s="57">
        <f t="shared" si="58"/>
        <v>1</v>
      </c>
      <c r="L227" s="57">
        <f t="shared" si="59"/>
        <v>-1</v>
      </c>
      <c r="M227" s="57">
        <f t="shared" si="60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522</v>
      </c>
      <c r="C228" s="51" t="s">
        <v>523</v>
      </c>
      <c r="D228" s="56">
        <v>0</v>
      </c>
      <c r="E228" s="56">
        <v>0</v>
      </c>
      <c r="F228" s="56">
        <v>3573.24</v>
      </c>
      <c r="G228" s="56">
        <v>20652.82</v>
      </c>
      <c r="H228" s="56">
        <v>0</v>
      </c>
      <c r="I228" s="56">
        <f t="shared" si="56"/>
        <v>20652.82</v>
      </c>
      <c r="J228" s="56">
        <f t="shared" si="57"/>
        <v>-20652.82</v>
      </c>
      <c r="K228" s="57" t="str">
        <f t="shared" si="58"/>
        <v>NA</v>
      </c>
      <c r="L228" s="57" t="str">
        <f t="shared" si="59"/>
        <v>NA</v>
      </c>
      <c r="M228" s="57" t="str">
        <f t="shared" si="60"/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212</v>
      </c>
      <c r="C229" s="51" t="s">
        <v>213</v>
      </c>
      <c r="D229" s="56">
        <v>55936.34</v>
      </c>
      <c r="E229" s="56">
        <v>217848</v>
      </c>
      <c r="F229" s="56">
        <v>17015.650000000001</v>
      </c>
      <c r="G229" s="56">
        <v>128690.74999999999</v>
      </c>
      <c r="H229" s="56">
        <v>0</v>
      </c>
      <c r="I229" s="56">
        <f t="shared" si="56"/>
        <v>128690.74999999999</v>
      </c>
      <c r="J229" s="56">
        <f t="shared" si="57"/>
        <v>89157.250000000015</v>
      </c>
      <c r="K229" s="57">
        <f t="shared" si="58"/>
        <v>0.40926356909404732</v>
      </c>
      <c r="L229" s="57">
        <f t="shared" si="59"/>
        <v>-0.92189209907825642</v>
      </c>
      <c r="M229" s="57">
        <f t="shared" si="60"/>
        <v>-0.11389535364107094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413</v>
      </c>
      <c r="C230" s="51" t="s">
        <v>414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56"/>
        <v>0</v>
      </c>
      <c r="J230" s="56">
        <f t="shared" si="57"/>
        <v>0</v>
      </c>
      <c r="K230" s="57" t="str">
        <f t="shared" si="58"/>
        <v>NA</v>
      </c>
      <c r="L230" s="57" t="str">
        <f t="shared" si="59"/>
        <v>NA</v>
      </c>
      <c r="M230" s="57" t="str">
        <f t="shared" si="60"/>
        <v>NA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326</v>
      </c>
      <c r="C231" s="51" t="s">
        <v>327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56"/>
        <v>0</v>
      </c>
      <c r="J231" s="56">
        <f t="shared" si="57"/>
        <v>0</v>
      </c>
      <c r="K231" s="57" t="str">
        <f t="shared" si="58"/>
        <v>NA</v>
      </c>
      <c r="L231" s="57" t="str">
        <f t="shared" si="59"/>
        <v>NA</v>
      </c>
      <c r="M231" s="57" t="str">
        <f t="shared" si="60"/>
        <v>NA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328</v>
      </c>
      <c r="C232" s="51" t="s">
        <v>329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f t="shared" si="56"/>
        <v>0</v>
      </c>
      <c r="J232" s="56">
        <f t="shared" si="57"/>
        <v>0</v>
      </c>
      <c r="K232" s="57" t="str">
        <f t="shared" si="58"/>
        <v>NA</v>
      </c>
      <c r="L232" s="57" t="str">
        <f t="shared" si="59"/>
        <v>NA</v>
      </c>
      <c r="M232" s="57" t="str">
        <f t="shared" si="60"/>
        <v>NA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224</v>
      </c>
      <c r="C233" s="51" t="s">
        <v>225</v>
      </c>
      <c r="D233" s="56">
        <v>256510.99</v>
      </c>
      <c r="E233" s="56">
        <v>379839</v>
      </c>
      <c r="F233" s="56">
        <v>66705</v>
      </c>
      <c r="G233" s="56">
        <v>494018.65</v>
      </c>
      <c r="H233" s="56">
        <v>0</v>
      </c>
      <c r="I233" s="56">
        <f t="shared" si="56"/>
        <v>494018.65</v>
      </c>
      <c r="J233" s="56">
        <f t="shared" si="57"/>
        <v>-114179.65000000002</v>
      </c>
      <c r="K233" s="57">
        <f t="shared" si="58"/>
        <v>-0.30060012268355807</v>
      </c>
      <c r="L233" s="57">
        <f t="shared" si="59"/>
        <v>-0.8243861214883148</v>
      </c>
      <c r="M233" s="57">
        <f t="shared" si="60"/>
        <v>0.95090018402533716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330</v>
      </c>
      <c r="C234" s="51" t="s">
        <v>331</v>
      </c>
      <c r="D234" s="56">
        <v>2410599.91</v>
      </c>
      <c r="E234" s="56">
        <v>3514517.8400000003</v>
      </c>
      <c r="F234" s="56">
        <v>153508.80000000002</v>
      </c>
      <c r="G234" s="56">
        <v>1480683.0100000002</v>
      </c>
      <c r="H234" s="56">
        <v>0</v>
      </c>
      <c r="I234" s="56">
        <f t="shared" si="56"/>
        <v>1480683.0100000002</v>
      </c>
      <c r="J234" s="56">
        <f t="shared" si="57"/>
        <v>2033834.83</v>
      </c>
      <c r="K234" s="57">
        <f t="shared" si="58"/>
        <v>0.57869526421297091</v>
      </c>
      <c r="L234" s="57">
        <f t="shared" si="59"/>
        <v>-0.95632151919877584</v>
      </c>
      <c r="M234" s="57">
        <f t="shared" si="60"/>
        <v>-0.36804289631945641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226</v>
      </c>
      <c r="C235" s="51" t="s">
        <v>227</v>
      </c>
      <c r="D235" s="56">
        <v>1200000</v>
      </c>
      <c r="E235" s="56">
        <v>1622080.69</v>
      </c>
      <c r="F235" s="56">
        <v>0</v>
      </c>
      <c r="G235" s="56">
        <v>52000</v>
      </c>
      <c r="H235" s="56">
        <v>0</v>
      </c>
      <c r="I235" s="56">
        <f t="shared" si="56"/>
        <v>52000</v>
      </c>
      <c r="J235" s="56">
        <f t="shared" si="57"/>
        <v>1570080.69</v>
      </c>
      <c r="K235" s="57">
        <f t="shared" si="58"/>
        <v>0.96794240858634473</v>
      </c>
      <c r="L235" s="57">
        <f t="shared" si="59"/>
        <v>-1</v>
      </c>
      <c r="M235" s="57">
        <f t="shared" si="60"/>
        <v>-0.95191361287951715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228</v>
      </c>
      <c r="C236" s="51" t="s">
        <v>229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56"/>
        <v>0</v>
      </c>
      <c r="J236" s="56">
        <f t="shared" si="57"/>
        <v>0</v>
      </c>
      <c r="K236" s="57" t="str">
        <f t="shared" si="58"/>
        <v>NA</v>
      </c>
      <c r="L236" s="57" t="str">
        <f t="shared" si="59"/>
        <v>NA</v>
      </c>
      <c r="M236" s="57" t="str">
        <f t="shared" si="60"/>
        <v>NA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232</v>
      </c>
      <c r="C237" s="51" t="s">
        <v>233</v>
      </c>
      <c r="D237" s="56">
        <v>354375</v>
      </c>
      <c r="E237" s="56">
        <v>695313.95</v>
      </c>
      <c r="F237" s="56">
        <v>33220</v>
      </c>
      <c r="G237" s="56">
        <v>264303.75</v>
      </c>
      <c r="H237" s="56">
        <v>0</v>
      </c>
      <c r="I237" s="56">
        <f t="shared" si="56"/>
        <v>264303.75</v>
      </c>
      <c r="J237" s="56">
        <f t="shared" si="57"/>
        <v>431010.19999999995</v>
      </c>
      <c r="K237" s="57">
        <f t="shared" si="58"/>
        <v>0.61987854551170729</v>
      </c>
      <c r="L237" s="57">
        <f t="shared" si="59"/>
        <v>-0.95222302098210454</v>
      </c>
      <c r="M237" s="57">
        <f t="shared" si="60"/>
        <v>-0.42981781826756099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234</v>
      </c>
      <c r="C238" s="51" t="s">
        <v>235</v>
      </c>
      <c r="D238" s="56">
        <v>0</v>
      </c>
      <c r="E238" s="56">
        <v>0</v>
      </c>
      <c r="F238" s="56">
        <v>3217.23</v>
      </c>
      <c r="G238" s="56">
        <v>17214.8</v>
      </c>
      <c r="H238" s="56">
        <v>0</v>
      </c>
      <c r="I238" s="56">
        <f t="shared" si="56"/>
        <v>17214.8</v>
      </c>
      <c r="J238" s="56">
        <f t="shared" si="57"/>
        <v>-17214.8</v>
      </c>
      <c r="K238" s="57" t="str">
        <f t="shared" si="58"/>
        <v>NA</v>
      </c>
      <c r="L238" s="57" t="str">
        <f t="shared" si="59"/>
        <v>NA</v>
      </c>
      <c r="M238" s="57" t="str">
        <f t="shared" si="60"/>
        <v>NA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236</v>
      </c>
      <c r="C239" s="51" t="s">
        <v>237</v>
      </c>
      <c r="D239" s="56">
        <v>532853.9</v>
      </c>
      <c r="E239" s="56">
        <v>939062.45</v>
      </c>
      <c r="F239" s="56">
        <v>46006.32</v>
      </c>
      <c r="G239" s="56">
        <v>463985.1700000001</v>
      </c>
      <c r="H239" s="56">
        <v>0</v>
      </c>
      <c r="I239" s="56">
        <f t="shared" si="56"/>
        <v>463985.1700000001</v>
      </c>
      <c r="J239" s="56">
        <f t="shared" si="57"/>
        <v>475077.27999999985</v>
      </c>
      <c r="K239" s="57">
        <f t="shared" si="58"/>
        <v>0.50590594906653963</v>
      </c>
      <c r="L239" s="57">
        <f t="shared" si="59"/>
        <v>-0.95100824231657866</v>
      </c>
      <c r="M239" s="57">
        <f t="shared" si="60"/>
        <v>-0.25885892359980939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250</v>
      </c>
      <c r="C240" s="51" t="s">
        <v>251</v>
      </c>
      <c r="D240" s="56">
        <v>106766.28999999998</v>
      </c>
      <c r="E240" s="56">
        <v>215401.99</v>
      </c>
      <c r="F240" s="56">
        <v>5307.96</v>
      </c>
      <c r="G240" s="56">
        <v>62273.460000000006</v>
      </c>
      <c r="H240" s="56">
        <v>0</v>
      </c>
      <c r="I240" s="56">
        <f t="shared" si="56"/>
        <v>62273.460000000006</v>
      </c>
      <c r="J240" s="56">
        <f t="shared" si="57"/>
        <v>153128.52999999997</v>
      </c>
      <c r="K240" s="57">
        <f t="shared" si="58"/>
        <v>0.7108965427849574</v>
      </c>
      <c r="L240" s="57">
        <f t="shared" si="59"/>
        <v>-0.97535788782638455</v>
      </c>
      <c r="M240" s="57">
        <f t="shared" si="60"/>
        <v>-0.56634481417743632</v>
      </c>
      <c r="R240" s="53"/>
      <c r="S240" s="53"/>
      <c r="T240" s="53"/>
      <c r="U240" s="53"/>
      <c r="V240" s="53"/>
    </row>
    <row r="241" spans="1:22" s="51" customFormat="1" x14ac:dyDescent="0.2">
      <c r="B241" s="51" t="s">
        <v>252</v>
      </c>
      <c r="C241" s="51" t="s">
        <v>253</v>
      </c>
      <c r="D241" s="56">
        <v>-5635750</v>
      </c>
      <c r="E241" s="56">
        <v>634466.32999999996</v>
      </c>
      <c r="F241" s="56">
        <v>13753.7</v>
      </c>
      <c r="G241" s="56">
        <v>181694.08000000002</v>
      </c>
      <c r="H241" s="56">
        <v>100744.31</v>
      </c>
      <c r="I241" s="56">
        <f t="shared" si="56"/>
        <v>282438.39</v>
      </c>
      <c r="J241" s="56">
        <f t="shared" si="57"/>
        <v>352027.93999999994</v>
      </c>
      <c r="K241" s="57">
        <f t="shared" si="58"/>
        <v>0.55484101102733063</v>
      </c>
      <c r="L241" s="57">
        <f t="shared" si="59"/>
        <v>-0.97832241152970256</v>
      </c>
      <c r="M241" s="57">
        <f t="shared" si="60"/>
        <v>-0.57044037309276907</v>
      </c>
      <c r="R241" s="53"/>
      <c r="S241" s="53"/>
      <c r="T241" s="53"/>
      <c r="U241" s="53"/>
      <c r="V241" s="53"/>
    </row>
    <row r="242" spans="1:22" s="51" customFormat="1" x14ac:dyDescent="0.2">
      <c r="B242" s="51" t="s">
        <v>524</v>
      </c>
      <c r="C242" s="51" t="s">
        <v>525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f t="shared" si="56"/>
        <v>0</v>
      </c>
      <c r="J242" s="56">
        <f t="shared" si="57"/>
        <v>0</v>
      </c>
      <c r="K242" s="57" t="str">
        <f t="shared" si="58"/>
        <v>NA</v>
      </c>
      <c r="L242" s="57" t="str">
        <f t="shared" si="59"/>
        <v>NA</v>
      </c>
      <c r="M242" s="57" t="str">
        <f t="shared" si="60"/>
        <v>NA</v>
      </c>
      <c r="R242" s="53"/>
      <c r="S242" s="53"/>
      <c r="T242" s="53"/>
      <c r="U242" s="53"/>
      <c r="V242" s="53"/>
    </row>
    <row r="243" spans="1:22" s="51" customFormat="1" x14ac:dyDescent="0.2">
      <c r="B243" s="51" t="s">
        <v>258</v>
      </c>
      <c r="C243" s="51" t="s">
        <v>259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f t="shared" si="56"/>
        <v>0</v>
      </c>
      <c r="J243" s="56">
        <f t="shared" si="57"/>
        <v>0</v>
      </c>
      <c r="K243" s="57" t="str">
        <f t="shared" si="58"/>
        <v>NA</v>
      </c>
      <c r="L243" s="57" t="str">
        <f t="shared" si="59"/>
        <v>NA</v>
      </c>
      <c r="M243" s="57" t="str">
        <f t="shared" si="60"/>
        <v>NA</v>
      </c>
      <c r="R243" s="53"/>
      <c r="S243" s="53"/>
      <c r="T243" s="53"/>
      <c r="U243" s="53"/>
      <c r="V243" s="53"/>
    </row>
    <row r="244" spans="1:22" s="51" customFormat="1" x14ac:dyDescent="0.2">
      <c r="B244" s="51" t="s">
        <v>266</v>
      </c>
      <c r="C244" s="51" t="s">
        <v>267</v>
      </c>
      <c r="D244" s="56">
        <v>1575</v>
      </c>
      <c r="E244" s="56">
        <v>10000</v>
      </c>
      <c r="F244" s="56">
        <v>0</v>
      </c>
      <c r="G244" s="56">
        <v>83.25</v>
      </c>
      <c r="H244" s="56">
        <v>0</v>
      </c>
      <c r="I244" s="56">
        <f t="shared" si="56"/>
        <v>83.25</v>
      </c>
      <c r="J244" s="56">
        <f t="shared" si="57"/>
        <v>9916.75</v>
      </c>
      <c r="K244" s="57">
        <f t="shared" si="58"/>
        <v>0.99167499999999997</v>
      </c>
      <c r="L244" s="57">
        <f t="shared" si="59"/>
        <v>-1</v>
      </c>
      <c r="M244" s="57">
        <f t="shared" si="60"/>
        <v>-0.98751250000000002</v>
      </c>
      <c r="R244" s="53"/>
      <c r="S244" s="53"/>
      <c r="T244" s="53"/>
      <c r="U244" s="53"/>
      <c r="V244" s="53"/>
    </row>
    <row r="245" spans="1:22" s="51" customFormat="1" x14ac:dyDescent="0.2">
      <c r="B245" s="51" t="s">
        <v>268</v>
      </c>
      <c r="C245" s="51" t="s">
        <v>269</v>
      </c>
      <c r="D245" s="56">
        <v>5000</v>
      </c>
      <c r="E245" s="56">
        <v>3000</v>
      </c>
      <c r="F245" s="56">
        <v>0</v>
      </c>
      <c r="G245" s="56">
        <v>0</v>
      </c>
      <c r="H245" s="56">
        <v>0</v>
      </c>
      <c r="I245" s="56">
        <f t="shared" si="56"/>
        <v>0</v>
      </c>
      <c r="J245" s="56">
        <f t="shared" si="57"/>
        <v>3000</v>
      </c>
      <c r="K245" s="57">
        <f t="shared" si="58"/>
        <v>1</v>
      </c>
      <c r="L245" s="57">
        <f t="shared" si="59"/>
        <v>-1</v>
      </c>
      <c r="M245" s="57">
        <f t="shared" si="60"/>
        <v>-1</v>
      </c>
      <c r="R245" s="53"/>
      <c r="S245" s="53"/>
      <c r="T245" s="53"/>
      <c r="U245" s="53"/>
      <c r="V245" s="53"/>
    </row>
    <row r="246" spans="1:22" s="51" customFormat="1" x14ac:dyDescent="0.2">
      <c r="B246" s="51" t="s">
        <v>274</v>
      </c>
      <c r="C246" s="51" t="s">
        <v>275</v>
      </c>
      <c r="D246" s="56">
        <v>14300</v>
      </c>
      <c r="E246" s="56">
        <v>58500</v>
      </c>
      <c r="F246" s="56">
        <v>1314.62</v>
      </c>
      <c r="G246" s="56">
        <v>12011.27</v>
      </c>
      <c r="H246" s="56">
        <v>0</v>
      </c>
      <c r="I246" s="56">
        <f t="shared" si="56"/>
        <v>12011.27</v>
      </c>
      <c r="J246" s="56">
        <f t="shared" si="57"/>
        <v>46488.729999999996</v>
      </c>
      <c r="K246" s="57">
        <f t="shared" si="58"/>
        <v>0.79467914529914518</v>
      </c>
      <c r="L246" s="57">
        <f t="shared" si="59"/>
        <v>-0.97752786324786323</v>
      </c>
      <c r="M246" s="57">
        <f t="shared" si="60"/>
        <v>-0.69201871794871794</v>
      </c>
      <c r="R246" s="53"/>
      <c r="S246" s="53"/>
      <c r="T246" s="53"/>
      <c r="U246" s="53"/>
      <c r="V246" s="53"/>
    </row>
    <row r="247" spans="1:22" s="51" customFormat="1" x14ac:dyDescent="0.2">
      <c r="B247" s="51" t="s">
        <v>282</v>
      </c>
      <c r="C247" s="51" t="s">
        <v>283</v>
      </c>
      <c r="D247" s="56">
        <v>4085638</v>
      </c>
      <c r="E247" s="56">
        <v>154636.4</v>
      </c>
      <c r="F247" s="56">
        <v>574.29999999999995</v>
      </c>
      <c r="G247" s="56">
        <v>16000.01</v>
      </c>
      <c r="H247" s="56">
        <v>5502.4</v>
      </c>
      <c r="I247" s="56">
        <f t="shared" si="56"/>
        <v>21502.41</v>
      </c>
      <c r="J247" s="56">
        <f t="shared" si="57"/>
        <v>133133.99</v>
      </c>
      <c r="K247" s="57">
        <f t="shared" si="58"/>
        <v>0.86094858649063222</v>
      </c>
      <c r="L247" s="57">
        <f t="shared" si="59"/>
        <v>-0.99628612668168692</v>
      </c>
      <c r="M247" s="57">
        <f t="shared" si="60"/>
        <v>-0.84479711762560439</v>
      </c>
      <c r="R247" s="53"/>
      <c r="S247" s="53"/>
      <c r="T247" s="53"/>
      <c r="U247" s="53"/>
      <c r="V247" s="53"/>
    </row>
    <row r="248" spans="1:22" s="51" customFormat="1" x14ac:dyDescent="0.2">
      <c r="B248" s="51" t="s">
        <v>286</v>
      </c>
      <c r="C248" s="51" t="s">
        <v>287</v>
      </c>
      <c r="D248" s="56">
        <v>2500</v>
      </c>
      <c r="E248" s="56">
        <v>5400</v>
      </c>
      <c r="F248" s="56">
        <v>0</v>
      </c>
      <c r="G248" s="56">
        <v>98.4</v>
      </c>
      <c r="H248" s="56">
        <v>178.62</v>
      </c>
      <c r="I248" s="56">
        <f t="shared" si="56"/>
        <v>277.02</v>
      </c>
      <c r="J248" s="56">
        <f t="shared" si="57"/>
        <v>5122.9799999999996</v>
      </c>
      <c r="K248" s="57">
        <f t="shared" si="58"/>
        <v>0.94869999999999988</v>
      </c>
      <c r="L248" s="57">
        <f t="shared" si="59"/>
        <v>-1</v>
      </c>
      <c r="M248" s="57">
        <f t="shared" si="60"/>
        <v>-0.97266666666666668</v>
      </c>
      <c r="R248" s="53"/>
      <c r="S248" s="53"/>
      <c r="T248" s="53"/>
      <c r="U248" s="53"/>
      <c r="V248" s="53"/>
    </row>
    <row r="249" spans="1:22" s="51" customFormat="1" x14ac:dyDescent="0.2">
      <c r="B249" s="51" t="s">
        <v>288</v>
      </c>
      <c r="C249" s="51" t="s">
        <v>289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f t="shared" si="56"/>
        <v>0</v>
      </c>
      <c r="J249" s="56">
        <f t="shared" si="57"/>
        <v>0</v>
      </c>
      <c r="K249" s="57" t="str">
        <f t="shared" si="58"/>
        <v>NA</v>
      </c>
      <c r="L249" s="57" t="str">
        <f t="shared" si="59"/>
        <v>NA</v>
      </c>
      <c r="M249" s="57" t="str">
        <f t="shared" si="60"/>
        <v>NA</v>
      </c>
      <c r="R249" s="53"/>
      <c r="S249" s="53"/>
      <c r="T249" s="53"/>
      <c r="U249" s="53"/>
      <c r="V249" s="53"/>
    </row>
    <row r="250" spans="1:22" s="51" customFormat="1" x14ac:dyDescent="0.2">
      <c r="B250" s="51" t="s">
        <v>290</v>
      </c>
      <c r="C250" s="51" t="s">
        <v>291</v>
      </c>
      <c r="D250" s="56">
        <v>56000</v>
      </c>
      <c r="E250" s="56">
        <v>65505</v>
      </c>
      <c r="F250" s="56">
        <v>0</v>
      </c>
      <c r="G250" s="56">
        <v>1804.22</v>
      </c>
      <c r="H250" s="56">
        <v>63.47</v>
      </c>
      <c r="I250" s="56">
        <f t="shared" si="56"/>
        <v>1867.69</v>
      </c>
      <c r="J250" s="56">
        <f t="shared" si="57"/>
        <v>63637.31</v>
      </c>
      <c r="K250" s="57">
        <f t="shared" si="58"/>
        <v>0.97148782535684297</v>
      </c>
      <c r="L250" s="57">
        <f t="shared" si="59"/>
        <v>-1</v>
      </c>
      <c r="M250" s="57">
        <f t="shared" si="60"/>
        <v>-0.9586851385390428</v>
      </c>
      <c r="R250" s="53"/>
      <c r="S250" s="53"/>
      <c r="T250" s="53"/>
      <c r="U250" s="53"/>
      <c r="V250" s="53"/>
    </row>
    <row r="251" spans="1:22" s="51" customFormat="1" x14ac:dyDescent="0.2">
      <c r="B251" s="51" t="s">
        <v>294</v>
      </c>
      <c r="C251" s="51" t="s">
        <v>295</v>
      </c>
      <c r="D251" s="56">
        <v>65852</v>
      </c>
      <c r="E251" s="56">
        <v>242620</v>
      </c>
      <c r="F251" s="56">
        <v>9275</v>
      </c>
      <c r="G251" s="56">
        <v>24705.02</v>
      </c>
      <c r="H251" s="56">
        <v>999.95</v>
      </c>
      <c r="I251" s="56">
        <f t="shared" si="56"/>
        <v>25704.97</v>
      </c>
      <c r="J251" s="56">
        <f t="shared" si="57"/>
        <v>216915.03</v>
      </c>
      <c r="K251" s="57">
        <f t="shared" si="58"/>
        <v>0.89405255131481332</v>
      </c>
      <c r="L251" s="57">
        <f t="shared" si="59"/>
        <v>-0.96177149451817656</v>
      </c>
      <c r="M251" s="57">
        <f t="shared" si="60"/>
        <v>-0.84726102547193149</v>
      </c>
      <c r="R251" s="53"/>
      <c r="S251" s="53"/>
      <c r="T251" s="53"/>
      <c r="U251" s="53"/>
      <c r="V251" s="53"/>
    </row>
    <row r="252" spans="1:22" s="51" customFormat="1" x14ac:dyDescent="0.2">
      <c r="B252" s="51" t="s">
        <v>302</v>
      </c>
      <c r="C252" s="51" t="s">
        <v>303</v>
      </c>
      <c r="D252" s="56">
        <v>0</v>
      </c>
      <c r="E252" s="56">
        <v>2000</v>
      </c>
      <c r="F252" s="56">
        <v>0</v>
      </c>
      <c r="G252" s="56">
        <v>0</v>
      </c>
      <c r="H252" s="56">
        <v>0</v>
      </c>
      <c r="I252" s="56">
        <f t="shared" si="56"/>
        <v>0</v>
      </c>
      <c r="J252" s="56">
        <f t="shared" si="57"/>
        <v>2000</v>
      </c>
      <c r="K252" s="57">
        <f t="shared" si="58"/>
        <v>1</v>
      </c>
      <c r="L252" s="57">
        <f t="shared" si="59"/>
        <v>-1</v>
      </c>
      <c r="M252" s="57">
        <f t="shared" si="60"/>
        <v>-1</v>
      </c>
      <c r="R252" s="53"/>
      <c r="S252" s="53"/>
      <c r="T252" s="53"/>
      <c r="U252" s="53"/>
      <c r="V252" s="53"/>
    </row>
    <row r="253" spans="1:22" s="51" customFormat="1" x14ac:dyDescent="0.2">
      <c r="B253" s="51" t="s">
        <v>312</v>
      </c>
      <c r="C253" s="51" t="s">
        <v>313</v>
      </c>
      <c r="D253" s="56">
        <v>8000</v>
      </c>
      <c r="E253" s="56">
        <v>28000</v>
      </c>
      <c r="F253" s="56">
        <v>0</v>
      </c>
      <c r="G253" s="56">
        <v>1966</v>
      </c>
      <c r="H253" s="56">
        <v>0</v>
      </c>
      <c r="I253" s="56">
        <f t="shared" si="56"/>
        <v>1966</v>
      </c>
      <c r="J253" s="56">
        <f t="shared" si="57"/>
        <v>26034</v>
      </c>
      <c r="K253" s="57">
        <f t="shared" si="58"/>
        <v>0.92978571428571433</v>
      </c>
      <c r="L253" s="57">
        <f t="shared" si="59"/>
        <v>-1</v>
      </c>
      <c r="M253" s="57">
        <f t="shared" si="60"/>
        <v>-0.89467857142857143</v>
      </c>
      <c r="R253" s="53"/>
      <c r="S253" s="53"/>
      <c r="T253" s="53"/>
      <c r="U253" s="53"/>
      <c r="V253" s="53"/>
    </row>
    <row r="254" spans="1:22" s="51" customFormat="1" x14ac:dyDescent="0.2">
      <c r="B254" s="51" t="s">
        <v>526</v>
      </c>
      <c r="C254" s="51" t="s">
        <v>527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ref="I254:I317" si="61">SUM(G254:H254)</f>
        <v>0</v>
      </c>
      <c r="J254" s="56">
        <f t="shared" ref="J254:J317" si="62">E254-I254</f>
        <v>0</v>
      </c>
      <c r="K254" s="57" t="str">
        <f t="shared" ref="K254:K317" si="63">IF(E254=0,"NA",J254/E254)</f>
        <v>NA</v>
      </c>
      <c r="L254" s="57" t="str">
        <f t="shared" ref="L254:L317" si="64">IF(E254=0,"NA",(  ( F254 - (E254/$L$6)) / (E254/$L$6)))</f>
        <v>NA</v>
      </c>
      <c r="M254" s="57" t="str">
        <f t="shared" ref="M254:M317" si="65">IF(E254=0,"NA",(  ( G254 - ($M$6*(E254/12))) / ($M$6*(E254/12))))</f>
        <v>NA</v>
      </c>
      <c r="R254" s="53"/>
      <c r="S254" s="53"/>
      <c r="T254" s="53"/>
      <c r="U254" s="53"/>
      <c r="V254" s="53"/>
    </row>
    <row r="255" spans="1:22" s="51" customFormat="1" x14ac:dyDescent="0.2">
      <c r="A255" s="63" t="s">
        <v>528</v>
      </c>
      <c r="B255" s="63"/>
      <c r="C255" s="63"/>
      <c r="D255" s="64">
        <v>3520157.4300000006</v>
      </c>
      <c r="E255" s="64">
        <v>8793191.6500000004</v>
      </c>
      <c r="F255" s="64">
        <v>353471.82</v>
      </c>
      <c r="G255" s="64">
        <v>3222184.66</v>
      </c>
      <c r="H255" s="64">
        <v>107488.74999999999</v>
      </c>
      <c r="I255" s="64">
        <f t="shared" si="61"/>
        <v>3329673.41</v>
      </c>
      <c r="J255" s="64">
        <f t="shared" si="62"/>
        <v>5463518.2400000002</v>
      </c>
      <c r="K255" s="65">
        <f t="shared" si="63"/>
        <v>0.62133505756126672</v>
      </c>
      <c r="L255" s="65">
        <f t="shared" si="64"/>
        <v>-0.95980164722100647</v>
      </c>
      <c r="M255" s="65">
        <f t="shared" si="65"/>
        <v>-0.4503387185925829</v>
      </c>
      <c r="R255" s="53"/>
      <c r="S255" s="53"/>
      <c r="T255" s="53"/>
      <c r="U255" s="53"/>
      <c r="V255" s="53"/>
    </row>
    <row r="256" spans="1:22" s="51" customFormat="1" x14ac:dyDescent="0.2">
      <c r="A256" s="51" t="s">
        <v>367</v>
      </c>
      <c r="B256" s="51" t="s">
        <v>368</v>
      </c>
      <c r="C256" s="51" t="s">
        <v>369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61"/>
        <v>0</v>
      </c>
      <c r="J256" s="56">
        <f t="shared" si="62"/>
        <v>0</v>
      </c>
      <c r="K256" s="57" t="str">
        <f t="shared" si="63"/>
        <v>NA</v>
      </c>
      <c r="L256" s="57" t="str">
        <f t="shared" si="64"/>
        <v>NA</v>
      </c>
      <c r="M256" s="57" t="str">
        <f t="shared" si="65"/>
        <v>NA</v>
      </c>
      <c r="R256" s="53"/>
      <c r="S256" s="53"/>
      <c r="T256" s="53"/>
      <c r="U256" s="53"/>
      <c r="V256" s="53"/>
    </row>
    <row r="257" spans="2:22" s="51" customFormat="1" x14ac:dyDescent="0.2">
      <c r="B257" s="51" t="s">
        <v>370</v>
      </c>
      <c r="C257" s="51" t="s">
        <v>371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61"/>
        <v>0</v>
      </c>
      <c r="J257" s="56">
        <f t="shared" si="62"/>
        <v>0</v>
      </c>
      <c r="K257" s="57" t="str">
        <f t="shared" si="63"/>
        <v>NA</v>
      </c>
      <c r="L257" s="57" t="str">
        <f t="shared" si="64"/>
        <v>NA</v>
      </c>
      <c r="M257" s="57" t="str">
        <f t="shared" si="65"/>
        <v>NA</v>
      </c>
      <c r="R257" s="53"/>
      <c r="S257" s="53"/>
      <c r="T257" s="53"/>
      <c r="U257" s="53"/>
      <c r="V257" s="53"/>
    </row>
    <row r="258" spans="2:22" s="51" customFormat="1" x14ac:dyDescent="0.2">
      <c r="B258" s="51" t="s">
        <v>348</v>
      </c>
      <c r="C258" s="51" t="s">
        <v>349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61"/>
        <v>0</v>
      </c>
      <c r="J258" s="56">
        <f t="shared" si="62"/>
        <v>0</v>
      </c>
      <c r="K258" s="57" t="str">
        <f t="shared" si="63"/>
        <v>NA</v>
      </c>
      <c r="L258" s="57" t="str">
        <f t="shared" si="64"/>
        <v>NA</v>
      </c>
      <c r="M258" s="57" t="str">
        <f t="shared" si="65"/>
        <v>NA</v>
      </c>
      <c r="R258" s="53"/>
      <c r="S258" s="53"/>
      <c r="T258" s="53"/>
      <c r="U258" s="53"/>
      <c r="V258" s="53"/>
    </row>
    <row r="259" spans="2:22" s="51" customFormat="1" x14ac:dyDescent="0.2">
      <c r="B259" s="51" t="s">
        <v>212</v>
      </c>
      <c r="C259" s="51" t="s">
        <v>213</v>
      </c>
      <c r="D259" s="56">
        <v>52839.09</v>
      </c>
      <c r="E259" s="56">
        <v>100027</v>
      </c>
      <c r="F259" s="56">
        <v>7774.36</v>
      </c>
      <c r="G259" s="56">
        <v>68044.12</v>
      </c>
      <c r="H259" s="56">
        <v>0</v>
      </c>
      <c r="I259" s="56">
        <f t="shared" si="61"/>
        <v>68044.12</v>
      </c>
      <c r="J259" s="56">
        <f t="shared" si="62"/>
        <v>31982.880000000005</v>
      </c>
      <c r="K259" s="57">
        <f t="shared" si="63"/>
        <v>0.31974246953322605</v>
      </c>
      <c r="L259" s="57">
        <f t="shared" si="64"/>
        <v>-0.92227738510602142</v>
      </c>
      <c r="M259" s="57">
        <f t="shared" si="65"/>
        <v>2.0386295700160813E-2</v>
      </c>
      <c r="R259" s="53"/>
      <c r="S259" s="53"/>
      <c r="T259" s="53"/>
      <c r="U259" s="53"/>
      <c r="V259" s="53"/>
    </row>
    <row r="260" spans="2:22" s="51" customFormat="1" x14ac:dyDescent="0.2">
      <c r="B260" s="51" t="s">
        <v>224</v>
      </c>
      <c r="C260" s="51" t="s">
        <v>225</v>
      </c>
      <c r="D260" s="56">
        <v>0</v>
      </c>
      <c r="E260" s="56">
        <v>62606.58</v>
      </c>
      <c r="F260" s="56">
        <v>0</v>
      </c>
      <c r="G260" s="56">
        <v>0</v>
      </c>
      <c r="H260" s="56">
        <v>0</v>
      </c>
      <c r="I260" s="56">
        <f t="shared" si="61"/>
        <v>0</v>
      </c>
      <c r="J260" s="56">
        <f t="shared" si="62"/>
        <v>62606.58</v>
      </c>
      <c r="K260" s="57">
        <f t="shared" si="63"/>
        <v>1</v>
      </c>
      <c r="L260" s="57">
        <f t="shared" si="64"/>
        <v>-1</v>
      </c>
      <c r="M260" s="57">
        <f t="shared" si="65"/>
        <v>-1</v>
      </c>
      <c r="R260" s="53"/>
      <c r="S260" s="53"/>
      <c r="T260" s="53"/>
      <c r="U260" s="53"/>
      <c r="V260" s="53"/>
    </row>
    <row r="261" spans="2:22" s="51" customFormat="1" x14ac:dyDescent="0.2">
      <c r="B261" s="51" t="s">
        <v>330</v>
      </c>
      <c r="C261" s="51" t="s">
        <v>331</v>
      </c>
      <c r="D261" s="56">
        <v>537900.48</v>
      </c>
      <c r="E261" s="56">
        <v>757324.74</v>
      </c>
      <c r="F261" s="56">
        <v>92921.52</v>
      </c>
      <c r="G261" s="56">
        <v>774690.51</v>
      </c>
      <c r="H261" s="56">
        <v>0</v>
      </c>
      <c r="I261" s="56">
        <f t="shared" si="61"/>
        <v>774690.51</v>
      </c>
      <c r="J261" s="56">
        <f t="shared" si="62"/>
        <v>-17365.770000000019</v>
      </c>
      <c r="K261" s="57">
        <f t="shared" si="63"/>
        <v>-2.2930414236830583E-2</v>
      </c>
      <c r="L261" s="57">
        <f t="shared" si="64"/>
        <v>-0.87730293876309917</v>
      </c>
      <c r="M261" s="57">
        <f t="shared" si="65"/>
        <v>0.53439562135524599</v>
      </c>
      <c r="R261" s="53"/>
      <c r="S261" s="53"/>
      <c r="T261" s="53"/>
      <c r="U261" s="53"/>
      <c r="V261" s="53"/>
    </row>
    <row r="262" spans="2:22" s="51" customFormat="1" x14ac:dyDescent="0.2">
      <c r="B262" s="51" t="s">
        <v>226</v>
      </c>
      <c r="C262" s="51" t="s">
        <v>227</v>
      </c>
      <c r="D262" s="56">
        <v>1700000</v>
      </c>
      <c r="E262" s="56">
        <v>2411172.35</v>
      </c>
      <c r="F262" s="56">
        <v>0</v>
      </c>
      <c r="G262" s="56">
        <v>323594.39</v>
      </c>
      <c r="H262" s="56">
        <v>0</v>
      </c>
      <c r="I262" s="56">
        <f t="shared" si="61"/>
        <v>323594.39</v>
      </c>
      <c r="J262" s="56">
        <f t="shared" si="62"/>
        <v>2087577.96</v>
      </c>
      <c r="K262" s="57">
        <f t="shared" si="63"/>
        <v>0.86579375381440482</v>
      </c>
      <c r="L262" s="57">
        <f t="shared" si="64"/>
        <v>-1</v>
      </c>
      <c r="M262" s="57">
        <f t="shared" si="65"/>
        <v>-0.79869063072160718</v>
      </c>
      <c r="R262" s="53"/>
      <c r="S262" s="53"/>
      <c r="T262" s="53"/>
      <c r="U262" s="53"/>
      <c r="V262" s="53"/>
    </row>
    <row r="263" spans="2:22" s="51" customFormat="1" x14ac:dyDescent="0.2">
      <c r="B263" s="51" t="s">
        <v>230</v>
      </c>
      <c r="C263" s="51" t="s">
        <v>231</v>
      </c>
      <c r="D263" s="56">
        <v>0</v>
      </c>
      <c r="E263" s="56">
        <v>0</v>
      </c>
      <c r="F263" s="56">
        <v>0</v>
      </c>
      <c r="G263" s="56">
        <v>0</v>
      </c>
      <c r="H263" s="56">
        <v>0</v>
      </c>
      <c r="I263" s="56">
        <f t="shared" si="61"/>
        <v>0</v>
      </c>
      <c r="J263" s="56">
        <f t="shared" si="62"/>
        <v>0</v>
      </c>
      <c r="K263" s="57" t="str">
        <f t="shared" si="63"/>
        <v>NA</v>
      </c>
      <c r="L263" s="57" t="str">
        <f t="shared" si="64"/>
        <v>NA</v>
      </c>
      <c r="M263" s="57" t="str">
        <f t="shared" si="65"/>
        <v>NA</v>
      </c>
      <c r="R263" s="53"/>
      <c r="S263" s="53"/>
      <c r="T263" s="53"/>
      <c r="U263" s="53"/>
      <c r="V263" s="53"/>
    </row>
    <row r="264" spans="2:22" s="51" customFormat="1" x14ac:dyDescent="0.2">
      <c r="B264" s="51" t="s">
        <v>232</v>
      </c>
      <c r="C264" s="51" t="s">
        <v>233</v>
      </c>
      <c r="D264" s="56">
        <v>81000</v>
      </c>
      <c r="E264" s="56">
        <v>201180</v>
      </c>
      <c r="F264" s="56">
        <v>16610</v>
      </c>
      <c r="G264" s="56">
        <v>141720</v>
      </c>
      <c r="H264" s="56">
        <v>0</v>
      </c>
      <c r="I264" s="56">
        <f t="shared" si="61"/>
        <v>141720</v>
      </c>
      <c r="J264" s="56">
        <f t="shared" si="62"/>
        <v>59460</v>
      </c>
      <c r="K264" s="57">
        <f t="shared" si="63"/>
        <v>0.29555621831195944</v>
      </c>
      <c r="L264" s="57">
        <f t="shared" si="64"/>
        <v>-0.91743712098618158</v>
      </c>
      <c r="M264" s="57">
        <f t="shared" si="65"/>
        <v>5.666567253206084E-2</v>
      </c>
      <c r="R264" s="53"/>
      <c r="S264" s="53"/>
      <c r="T264" s="53"/>
      <c r="U264" s="53"/>
      <c r="V264" s="53"/>
    </row>
    <row r="265" spans="2:22" s="51" customFormat="1" x14ac:dyDescent="0.2">
      <c r="B265" s="51" t="s">
        <v>234</v>
      </c>
      <c r="C265" s="51" t="s">
        <v>235</v>
      </c>
      <c r="D265" s="56">
        <v>0</v>
      </c>
      <c r="E265" s="56">
        <v>0</v>
      </c>
      <c r="F265" s="56">
        <v>1398.57</v>
      </c>
      <c r="G265" s="56">
        <v>7665.13</v>
      </c>
      <c r="H265" s="56">
        <v>0</v>
      </c>
      <c r="I265" s="56">
        <f t="shared" si="61"/>
        <v>7665.13</v>
      </c>
      <c r="J265" s="56">
        <f t="shared" si="62"/>
        <v>-7665.13</v>
      </c>
      <c r="K265" s="57" t="str">
        <f t="shared" si="63"/>
        <v>NA</v>
      </c>
      <c r="L265" s="57" t="str">
        <f t="shared" si="64"/>
        <v>NA</v>
      </c>
      <c r="M265" s="57" t="str">
        <f t="shared" si="65"/>
        <v>NA</v>
      </c>
      <c r="R265" s="53"/>
      <c r="S265" s="53"/>
      <c r="T265" s="53"/>
      <c r="U265" s="53"/>
      <c r="V265" s="53"/>
    </row>
    <row r="266" spans="2:22" s="51" customFormat="1" x14ac:dyDescent="0.2">
      <c r="B266" s="51" t="s">
        <v>236</v>
      </c>
      <c r="C266" s="51" t="s">
        <v>237</v>
      </c>
      <c r="D266" s="56">
        <v>112715.08</v>
      </c>
      <c r="E266" s="56">
        <v>144911.14000000001</v>
      </c>
      <c r="F266" s="56">
        <v>20119.000000000004</v>
      </c>
      <c r="G266" s="56">
        <v>176451.38</v>
      </c>
      <c r="H266" s="56">
        <v>0</v>
      </c>
      <c r="I266" s="56">
        <f t="shared" si="61"/>
        <v>176451.38</v>
      </c>
      <c r="J266" s="56">
        <f t="shared" si="62"/>
        <v>-31540.239999999991</v>
      </c>
      <c r="K266" s="57">
        <f t="shared" si="63"/>
        <v>-0.21765227987303107</v>
      </c>
      <c r="L266" s="57">
        <f t="shared" si="64"/>
        <v>-0.86116319283665843</v>
      </c>
      <c r="M266" s="57">
        <f t="shared" si="65"/>
        <v>0.82647841980954651</v>
      </c>
      <c r="R266" s="53"/>
      <c r="S266" s="53"/>
      <c r="T266" s="53"/>
      <c r="U266" s="53"/>
      <c r="V266" s="53"/>
    </row>
    <row r="267" spans="2:22" s="51" customFormat="1" x14ac:dyDescent="0.2">
      <c r="B267" s="51" t="s">
        <v>250</v>
      </c>
      <c r="C267" s="51" t="s">
        <v>251</v>
      </c>
      <c r="D267" s="56">
        <v>62034.59</v>
      </c>
      <c r="E267" s="56">
        <v>125573.29</v>
      </c>
      <c r="F267" s="56">
        <v>1291.01</v>
      </c>
      <c r="G267" s="56">
        <v>29322.950000000004</v>
      </c>
      <c r="H267" s="56">
        <v>0</v>
      </c>
      <c r="I267" s="56">
        <f t="shared" si="61"/>
        <v>29322.950000000004</v>
      </c>
      <c r="J267" s="56">
        <f t="shared" si="62"/>
        <v>96250.34</v>
      </c>
      <c r="K267" s="57">
        <f t="shared" si="63"/>
        <v>0.76648736367423365</v>
      </c>
      <c r="L267" s="57">
        <f t="shared" si="64"/>
        <v>-0.98971907162741379</v>
      </c>
      <c r="M267" s="57">
        <f t="shared" si="65"/>
        <v>-0.6497310455113503</v>
      </c>
      <c r="R267" s="53"/>
      <c r="S267" s="53"/>
      <c r="T267" s="53"/>
      <c r="U267" s="53"/>
      <c r="V267" s="53"/>
    </row>
    <row r="268" spans="2:22" s="51" customFormat="1" x14ac:dyDescent="0.2">
      <c r="B268" s="51" t="s">
        <v>252</v>
      </c>
      <c r="C268" s="51" t="s">
        <v>253</v>
      </c>
      <c r="D268" s="56">
        <v>26148145</v>
      </c>
      <c r="E268" s="56">
        <v>612568.30999999994</v>
      </c>
      <c r="F268" s="56">
        <v>0</v>
      </c>
      <c r="G268" s="56">
        <v>14203</v>
      </c>
      <c r="H268" s="56">
        <v>0</v>
      </c>
      <c r="I268" s="56">
        <f t="shared" si="61"/>
        <v>14203</v>
      </c>
      <c r="J268" s="56">
        <f t="shared" si="62"/>
        <v>598365.30999999994</v>
      </c>
      <c r="K268" s="57">
        <f t="shared" si="63"/>
        <v>0.97681401442395865</v>
      </c>
      <c r="L268" s="57">
        <f t="shared" si="64"/>
        <v>-1</v>
      </c>
      <c r="M268" s="57">
        <f t="shared" si="65"/>
        <v>-0.96522102163593804</v>
      </c>
      <c r="R268" s="53"/>
      <c r="S268" s="53"/>
      <c r="T268" s="53"/>
      <c r="U268" s="53"/>
      <c r="V268" s="53"/>
    </row>
    <row r="269" spans="2:22" s="51" customFormat="1" x14ac:dyDescent="0.2">
      <c r="B269" s="51" t="s">
        <v>524</v>
      </c>
      <c r="C269" s="51" t="s">
        <v>525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f t="shared" si="61"/>
        <v>0</v>
      </c>
      <c r="J269" s="56">
        <f t="shared" si="62"/>
        <v>0</v>
      </c>
      <c r="K269" s="57" t="str">
        <f t="shared" si="63"/>
        <v>NA</v>
      </c>
      <c r="L269" s="57" t="str">
        <f t="shared" si="64"/>
        <v>NA</v>
      </c>
      <c r="M269" s="57" t="str">
        <f t="shared" si="65"/>
        <v>NA</v>
      </c>
      <c r="R269" s="53"/>
      <c r="S269" s="53"/>
      <c r="T269" s="53"/>
      <c r="U269" s="53"/>
      <c r="V269" s="53"/>
    </row>
    <row r="270" spans="2:22" s="51" customFormat="1" x14ac:dyDescent="0.2">
      <c r="B270" s="51" t="s">
        <v>264</v>
      </c>
      <c r="C270" s="51" t="s">
        <v>265</v>
      </c>
      <c r="D270" s="56">
        <v>1650</v>
      </c>
      <c r="E270" s="56">
        <v>3750</v>
      </c>
      <c r="F270" s="56">
        <v>0</v>
      </c>
      <c r="G270" s="56">
        <v>3675</v>
      </c>
      <c r="H270" s="56">
        <v>1438.18</v>
      </c>
      <c r="I270" s="56">
        <f t="shared" si="61"/>
        <v>5113.18</v>
      </c>
      <c r="J270" s="56">
        <f t="shared" si="62"/>
        <v>-1363.1800000000003</v>
      </c>
      <c r="K270" s="57">
        <f t="shared" si="63"/>
        <v>-0.36351466666666676</v>
      </c>
      <c r="L270" s="57">
        <f t="shared" si="64"/>
        <v>-1</v>
      </c>
      <c r="M270" s="57">
        <f t="shared" si="65"/>
        <v>0.47</v>
      </c>
      <c r="R270" s="53"/>
      <c r="S270" s="53"/>
      <c r="T270" s="53"/>
      <c r="U270" s="53"/>
      <c r="V270" s="53"/>
    </row>
    <row r="271" spans="2:22" s="51" customFormat="1" x14ac:dyDescent="0.2">
      <c r="B271" s="51" t="s">
        <v>268</v>
      </c>
      <c r="C271" s="51" t="s">
        <v>269</v>
      </c>
      <c r="D271" s="56">
        <v>275433</v>
      </c>
      <c r="E271" s="56">
        <v>0</v>
      </c>
      <c r="F271" s="56">
        <v>0</v>
      </c>
      <c r="G271" s="56">
        <v>0</v>
      </c>
      <c r="H271" s="56">
        <v>0</v>
      </c>
      <c r="I271" s="56">
        <f t="shared" si="61"/>
        <v>0</v>
      </c>
      <c r="J271" s="56">
        <f t="shared" si="62"/>
        <v>0</v>
      </c>
      <c r="K271" s="57" t="str">
        <f t="shared" si="63"/>
        <v>NA</v>
      </c>
      <c r="L271" s="57" t="str">
        <f t="shared" si="64"/>
        <v>NA</v>
      </c>
      <c r="M271" s="57" t="str">
        <f t="shared" si="65"/>
        <v>NA</v>
      </c>
      <c r="R271" s="53"/>
      <c r="S271" s="53"/>
      <c r="T271" s="53"/>
      <c r="U271" s="53"/>
      <c r="V271" s="53"/>
    </row>
    <row r="272" spans="2:22" s="51" customFormat="1" x14ac:dyDescent="0.2">
      <c r="B272" s="51" t="s">
        <v>274</v>
      </c>
      <c r="C272" s="51" t="s">
        <v>275</v>
      </c>
      <c r="D272" s="56">
        <v>0</v>
      </c>
      <c r="E272" s="56">
        <v>0</v>
      </c>
      <c r="F272" s="56">
        <v>0</v>
      </c>
      <c r="G272" s="56">
        <v>0</v>
      </c>
      <c r="H272" s="56">
        <v>0</v>
      </c>
      <c r="I272" s="56">
        <f t="shared" si="61"/>
        <v>0</v>
      </c>
      <c r="J272" s="56">
        <f t="shared" si="62"/>
        <v>0</v>
      </c>
      <c r="K272" s="57" t="str">
        <f t="shared" si="63"/>
        <v>NA</v>
      </c>
      <c r="L272" s="57" t="str">
        <f t="shared" si="64"/>
        <v>NA</v>
      </c>
      <c r="M272" s="57" t="str">
        <f t="shared" si="65"/>
        <v>NA</v>
      </c>
      <c r="R272" s="53"/>
      <c r="S272" s="53"/>
      <c r="T272" s="53"/>
      <c r="U272" s="53"/>
      <c r="V272" s="53"/>
    </row>
    <row r="273" spans="1:22" s="51" customFormat="1" x14ac:dyDescent="0.2">
      <c r="B273" s="51" t="s">
        <v>280</v>
      </c>
      <c r="C273" s="51" t="s">
        <v>281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f t="shared" si="61"/>
        <v>0</v>
      </c>
      <c r="J273" s="56">
        <f t="shared" si="62"/>
        <v>0</v>
      </c>
      <c r="K273" s="57" t="str">
        <f t="shared" si="63"/>
        <v>NA</v>
      </c>
      <c r="L273" s="57" t="str">
        <f t="shared" si="64"/>
        <v>NA</v>
      </c>
      <c r="M273" s="57" t="str">
        <f t="shared" si="65"/>
        <v>NA</v>
      </c>
      <c r="R273" s="53"/>
      <c r="S273" s="53"/>
      <c r="T273" s="53"/>
      <c r="U273" s="53"/>
      <c r="V273" s="53"/>
    </row>
    <row r="274" spans="1:22" s="51" customFormat="1" x14ac:dyDescent="0.2">
      <c r="B274" s="51" t="s">
        <v>282</v>
      </c>
      <c r="C274" s="51" t="s">
        <v>283</v>
      </c>
      <c r="D274" s="56">
        <v>43490.66</v>
      </c>
      <c r="E274" s="56">
        <v>41390.660000000003</v>
      </c>
      <c r="F274" s="56">
        <v>0</v>
      </c>
      <c r="G274" s="56">
        <v>834.91</v>
      </c>
      <c r="H274" s="56">
        <v>3189.8900000000003</v>
      </c>
      <c r="I274" s="56">
        <f t="shared" si="61"/>
        <v>4024.8</v>
      </c>
      <c r="J274" s="56">
        <f t="shared" si="62"/>
        <v>37365.86</v>
      </c>
      <c r="K274" s="57">
        <f t="shared" si="63"/>
        <v>0.90276067112725422</v>
      </c>
      <c r="L274" s="57">
        <f t="shared" si="64"/>
        <v>-1</v>
      </c>
      <c r="M274" s="57">
        <f t="shared" si="65"/>
        <v>-0.96974281154250741</v>
      </c>
      <c r="R274" s="53"/>
      <c r="S274" s="53"/>
      <c r="T274" s="53"/>
      <c r="U274" s="53"/>
      <c r="V274" s="53"/>
    </row>
    <row r="275" spans="1:22" s="51" customFormat="1" x14ac:dyDescent="0.2">
      <c r="B275" s="51" t="s">
        <v>286</v>
      </c>
      <c r="C275" s="51" t="s">
        <v>287</v>
      </c>
      <c r="D275" s="56">
        <v>845000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61"/>
        <v>0</v>
      </c>
      <c r="J275" s="56">
        <f t="shared" si="62"/>
        <v>0</v>
      </c>
      <c r="K275" s="57" t="str">
        <f t="shared" si="63"/>
        <v>NA</v>
      </c>
      <c r="L275" s="57" t="str">
        <f t="shared" si="64"/>
        <v>NA</v>
      </c>
      <c r="M275" s="57" t="str">
        <f t="shared" si="65"/>
        <v>NA</v>
      </c>
      <c r="R275" s="53"/>
      <c r="S275" s="53"/>
      <c r="T275" s="53"/>
      <c r="U275" s="53"/>
      <c r="V275" s="53"/>
    </row>
    <row r="276" spans="1:22" s="51" customFormat="1" x14ac:dyDescent="0.2">
      <c r="B276" s="51" t="s">
        <v>288</v>
      </c>
      <c r="C276" s="51" t="s">
        <v>289</v>
      </c>
      <c r="D276" s="56">
        <v>1396752.5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61"/>
        <v>0</v>
      </c>
      <c r="J276" s="56">
        <f t="shared" si="62"/>
        <v>0</v>
      </c>
      <c r="K276" s="57" t="str">
        <f t="shared" si="63"/>
        <v>NA</v>
      </c>
      <c r="L276" s="57" t="str">
        <f t="shared" si="64"/>
        <v>NA</v>
      </c>
      <c r="M276" s="57" t="str">
        <f t="shared" si="65"/>
        <v>NA</v>
      </c>
      <c r="R276" s="53"/>
      <c r="S276" s="53"/>
      <c r="T276" s="53"/>
      <c r="U276" s="53"/>
      <c r="V276" s="53"/>
    </row>
    <row r="277" spans="1:22" s="51" customFormat="1" x14ac:dyDescent="0.2">
      <c r="B277" s="51" t="s">
        <v>290</v>
      </c>
      <c r="C277" s="51" t="s">
        <v>291</v>
      </c>
      <c r="D277" s="56">
        <v>3620</v>
      </c>
      <c r="E277" s="56">
        <v>3620</v>
      </c>
      <c r="F277" s="56">
        <v>0</v>
      </c>
      <c r="G277" s="56">
        <v>0</v>
      </c>
      <c r="H277" s="56">
        <v>0</v>
      </c>
      <c r="I277" s="56">
        <f t="shared" si="61"/>
        <v>0</v>
      </c>
      <c r="J277" s="56">
        <f t="shared" si="62"/>
        <v>3620</v>
      </c>
      <c r="K277" s="57">
        <f t="shared" si="63"/>
        <v>1</v>
      </c>
      <c r="L277" s="57">
        <f t="shared" si="64"/>
        <v>-1</v>
      </c>
      <c r="M277" s="57">
        <f t="shared" si="65"/>
        <v>-1</v>
      </c>
      <c r="R277" s="53"/>
      <c r="S277" s="53"/>
      <c r="T277" s="53"/>
      <c r="U277" s="53"/>
      <c r="V277" s="53"/>
    </row>
    <row r="278" spans="1:22" s="51" customFormat="1" x14ac:dyDescent="0.2">
      <c r="B278" s="51" t="s">
        <v>294</v>
      </c>
      <c r="C278" s="51" t="s">
        <v>295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61"/>
        <v>0</v>
      </c>
      <c r="J278" s="56">
        <f t="shared" si="62"/>
        <v>0</v>
      </c>
      <c r="K278" s="57" t="str">
        <f t="shared" si="63"/>
        <v>NA</v>
      </c>
      <c r="L278" s="57" t="str">
        <f t="shared" si="64"/>
        <v>NA</v>
      </c>
      <c r="M278" s="57" t="str">
        <f t="shared" si="65"/>
        <v>NA</v>
      </c>
      <c r="R278" s="53"/>
      <c r="S278" s="53"/>
      <c r="T278" s="53"/>
      <c r="U278" s="53"/>
      <c r="V278" s="53"/>
    </row>
    <row r="279" spans="1:22" s="51" customFormat="1" x14ac:dyDescent="0.2">
      <c r="B279" s="51" t="s">
        <v>312</v>
      </c>
      <c r="C279" s="51" t="s">
        <v>313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61"/>
        <v>0</v>
      </c>
      <c r="J279" s="56">
        <f t="shared" si="62"/>
        <v>0</v>
      </c>
      <c r="K279" s="57" t="str">
        <f t="shared" si="63"/>
        <v>NA</v>
      </c>
      <c r="L279" s="57" t="str">
        <f t="shared" si="64"/>
        <v>NA</v>
      </c>
      <c r="M279" s="57" t="str">
        <f t="shared" si="65"/>
        <v>NA</v>
      </c>
      <c r="R279" s="53"/>
      <c r="S279" s="53"/>
      <c r="T279" s="53"/>
      <c r="U279" s="53"/>
      <c r="V279" s="53"/>
    </row>
    <row r="280" spans="1:22" s="51" customFormat="1" x14ac:dyDescent="0.2">
      <c r="B280" s="51" t="s">
        <v>526</v>
      </c>
      <c r="C280" s="51" t="s">
        <v>527</v>
      </c>
      <c r="D280" s="56">
        <v>21085705.280000001</v>
      </c>
      <c r="E280" s="56">
        <v>46200745.480000004</v>
      </c>
      <c r="F280" s="56">
        <v>0</v>
      </c>
      <c r="G280" s="56">
        <v>4223728.3600000003</v>
      </c>
      <c r="H280" s="56">
        <v>0</v>
      </c>
      <c r="I280" s="56">
        <f t="shared" si="61"/>
        <v>4223728.3600000003</v>
      </c>
      <c r="J280" s="56">
        <f t="shared" si="62"/>
        <v>41977017.120000005</v>
      </c>
      <c r="K280" s="57">
        <f t="shared" si="63"/>
        <v>0.9085787833915272</v>
      </c>
      <c r="L280" s="57">
        <f t="shared" si="64"/>
        <v>-1</v>
      </c>
      <c r="M280" s="57">
        <f t="shared" si="65"/>
        <v>-0.86286817508729086</v>
      </c>
      <c r="R280" s="53"/>
      <c r="S280" s="53"/>
      <c r="T280" s="53"/>
      <c r="U280" s="53"/>
      <c r="V280" s="53"/>
    </row>
    <row r="281" spans="1:22" s="51" customFormat="1" x14ac:dyDescent="0.2">
      <c r="B281" s="51" t="s">
        <v>314</v>
      </c>
      <c r="C281" s="51" t="s">
        <v>315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61"/>
        <v>0</v>
      </c>
      <c r="J281" s="56">
        <f t="shared" si="62"/>
        <v>0</v>
      </c>
      <c r="K281" s="57" t="str">
        <f t="shared" si="63"/>
        <v>NA</v>
      </c>
      <c r="L281" s="57" t="str">
        <f t="shared" si="64"/>
        <v>NA</v>
      </c>
      <c r="M281" s="57" t="str">
        <f t="shared" si="65"/>
        <v>NA</v>
      </c>
      <c r="R281" s="53"/>
      <c r="S281" s="53"/>
      <c r="T281" s="53"/>
      <c r="U281" s="53"/>
      <c r="V281" s="53"/>
    </row>
    <row r="282" spans="1:22" s="51" customFormat="1" x14ac:dyDescent="0.2">
      <c r="A282" s="63" t="s">
        <v>405</v>
      </c>
      <c r="B282" s="63"/>
      <c r="C282" s="63"/>
      <c r="D282" s="64">
        <v>52346285.68</v>
      </c>
      <c r="E282" s="64">
        <v>50664869.550000004</v>
      </c>
      <c r="F282" s="64">
        <v>140114.46000000002</v>
      </c>
      <c r="G282" s="64">
        <v>5763929.75</v>
      </c>
      <c r="H282" s="64">
        <v>4628.0700000000006</v>
      </c>
      <c r="I282" s="64">
        <f t="shared" si="61"/>
        <v>5768557.8200000003</v>
      </c>
      <c r="J282" s="64">
        <f t="shared" si="62"/>
        <v>44896311.730000004</v>
      </c>
      <c r="K282" s="65">
        <f t="shared" si="63"/>
        <v>0.88614284668576626</v>
      </c>
      <c r="L282" s="65">
        <f t="shared" si="64"/>
        <v>-0.99723448493513389</v>
      </c>
      <c r="M282" s="65">
        <f t="shared" si="65"/>
        <v>-0.82935129011893416</v>
      </c>
      <c r="R282" s="53"/>
      <c r="S282" s="53"/>
      <c r="T282" s="53"/>
      <c r="U282" s="53"/>
      <c r="V282" s="53"/>
    </row>
    <row r="283" spans="1:22" s="51" customFormat="1" x14ac:dyDescent="0.2">
      <c r="A283" s="51" t="s">
        <v>406</v>
      </c>
      <c r="B283" s="51" t="s">
        <v>199</v>
      </c>
      <c r="C283" s="51" t="s">
        <v>198</v>
      </c>
      <c r="D283" s="56">
        <v>0</v>
      </c>
      <c r="E283" s="56">
        <v>0</v>
      </c>
      <c r="F283" s="56">
        <v>0</v>
      </c>
      <c r="G283" s="56">
        <v>10511.3</v>
      </c>
      <c r="H283" s="56">
        <v>0</v>
      </c>
      <c r="I283" s="56">
        <f t="shared" si="61"/>
        <v>10511.3</v>
      </c>
      <c r="J283" s="56">
        <f t="shared" si="62"/>
        <v>-10511.3</v>
      </c>
      <c r="K283" s="57" t="str">
        <f t="shared" si="63"/>
        <v>NA</v>
      </c>
      <c r="L283" s="57" t="str">
        <f t="shared" si="64"/>
        <v>NA</v>
      </c>
      <c r="M283" s="57" t="str">
        <f t="shared" si="65"/>
        <v>NA</v>
      </c>
      <c r="R283" s="53"/>
      <c r="S283" s="53"/>
      <c r="T283" s="53"/>
      <c r="U283" s="53"/>
      <c r="V283" s="53"/>
    </row>
    <row r="284" spans="1:22" s="51" customFormat="1" x14ac:dyDescent="0.2">
      <c r="B284" s="51" t="s">
        <v>208</v>
      </c>
      <c r="C284" s="51" t="s">
        <v>209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61"/>
        <v>0</v>
      </c>
      <c r="J284" s="56">
        <f t="shared" si="62"/>
        <v>0</v>
      </c>
      <c r="K284" s="57" t="str">
        <f t="shared" si="63"/>
        <v>NA</v>
      </c>
      <c r="L284" s="57" t="str">
        <f t="shared" si="64"/>
        <v>NA</v>
      </c>
      <c r="M284" s="57" t="str">
        <f t="shared" si="65"/>
        <v>NA</v>
      </c>
      <c r="R284" s="53"/>
      <c r="S284" s="53"/>
      <c r="T284" s="53"/>
      <c r="U284" s="53"/>
      <c r="V284" s="53"/>
    </row>
    <row r="285" spans="1:22" s="51" customFormat="1" x14ac:dyDescent="0.2">
      <c r="B285" s="51" t="s">
        <v>407</v>
      </c>
      <c r="C285" s="51" t="s">
        <v>408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61"/>
        <v>0</v>
      </c>
      <c r="J285" s="56">
        <f t="shared" si="62"/>
        <v>0</v>
      </c>
      <c r="K285" s="57" t="str">
        <f t="shared" si="63"/>
        <v>NA</v>
      </c>
      <c r="L285" s="57" t="str">
        <f t="shared" si="64"/>
        <v>NA</v>
      </c>
      <c r="M285" s="57" t="str">
        <f t="shared" si="65"/>
        <v>NA</v>
      </c>
      <c r="R285" s="53"/>
      <c r="S285" s="53"/>
      <c r="T285" s="53"/>
      <c r="U285" s="53"/>
      <c r="V285" s="53"/>
    </row>
    <row r="286" spans="1:22" s="51" customFormat="1" x14ac:dyDescent="0.2">
      <c r="B286" s="51" t="s">
        <v>212</v>
      </c>
      <c r="C286" s="51" t="s">
        <v>213</v>
      </c>
      <c r="D286" s="56">
        <v>160790.86000000002</v>
      </c>
      <c r="E286" s="56">
        <v>139079</v>
      </c>
      <c r="F286" s="56">
        <v>13622.26</v>
      </c>
      <c r="G286" s="56">
        <v>112690.34</v>
      </c>
      <c r="H286" s="56">
        <v>0</v>
      </c>
      <c r="I286" s="56">
        <f t="shared" si="61"/>
        <v>112690.34</v>
      </c>
      <c r="J286" s="56">
        <f t="shared" si="62"/>
        <v>26388.660000000003</v>
      </c>
      <c r="K286" s="57">
        <f t="shared" si="63"/>
        <v>0.18973863775264421</v>
      </c>
      <c r="L286" s="57">
        <f t="shared" si="64"/>
        <v>-0.9020537967629908</v>
      </c>
      <c r="M286" s="57">
        <f t="shared" si="65"/>
        <v>0.21539204337103376</v>
      </c>
      <c r="R286" s="53"/>
      <c r="S286" s="53"/>
      <c r="T286" s="53"/>
      <c r="U286" s="53"/>
      <c r="V286" s="53"/>
    </row>
    <row r="287" spans="1:22" s="51" customFormat="1" x14ac:dyDescent="0.2">
      <c r="B287" s="51" t="s">
        <v>413</v>
      </c>
      <c r="C287" s="51" t="s">
        <v>414</v>
      </c>
      <c r="D287" s="56">
        <v>0</v>
      </c>
      <c r="E287" s="56">
        <v>0</v>
      </c>
      <c r="F287" s="56">
        <v>14300.58</v>
      </c>
      <c r="G287" s="56">
        <v>143437.93</v>
      </c>
      <c r="H287" s="56">
        <v>0</v>
      </c>
      <c r="I287" s="56">
        <f t="shared" si="61"/>
        <v>143437.93</v>
      </c>
      <c r="J287" s="56">
        <f t="shared" si="62"/>
        <v>-143437.93</v>
      </c>
      <c r="K287" s="57" t="str">
        <f t="shared" si="63"/>
        <v>NA</v>
      </c>
      <c r="L287" s="57" t="str">
        <f t="shared" si="64"/>
        <v>NA</v>
      </c>
      <c r="M287" s="57" t="str">
        <f t="shared" si="65"/>
        <v>NA</v>
      </c>
      <c r="R287" s="53"/>
      <c r="S287" s="53"/>
      <c r="T287" s="53"/>
      <c r="U287" s="53"/>
      <c r="V287" s="53"/>
    </row>
    <row r="288" spans="1:22" s="51" customFormat="1" x14ac:dyDescent="0.2">
      <c r="B288" s="51" t="s">
        <v>224</v>
      </c>
      <c r="C288" s="51" t="s">
        <v>225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61"/>
        <v>0</v>
      </c>
      <c r="J288" s="56">
        <f t="shared" si="62"/>
        <v>0</v>
      </c>
      <c r="K288" s="57" t="str">
        <f t="shared" si="63"/>
        <v>NA</v>
      </c>
      <c r="L288" s="57" t="str">
        <f t="shared" si="64"/>
        <v>NA</v>
      </c>
      <c r="M288" s="57" t="str">
        <f t="shared" si="65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226</v>
      </c>
      <c r="C289" s="51" t="s">
        <v>227</v>
      </c>
      <c r="D289" s="56">
        <v>1500000</v>
      </c>
      <c r="E289" s="56">
        <v>5477143.0599999987</v>
      </c>
      <c r="F289" s="56">
        <v>0</v>
      </c>
      <c r="G289" s="56">
        <v>1479822.07</v>
      </c>
      <c r="H289" s="56">
        <v>0</v>
      </c>
      <c r="I289" s="56">
        <f t="shared" si="61"/>
        <v>1479822.07</v>
      </c>
      <c r="J289" s="56">
        <f t="shared" si="62"/>
        <v>3997320.9899999984</v>
      </c>
      <c r="K289" s="57">
        <f t="shared" si="63"/>
        <v>0.72981862007453191</v>
      </c>
      <c r="L289" s="57">
        <f t="shared" si="64"/>
        <v>-1</v>
      </c>
      <c r="M289" s="57">
        <f t="shared" si="65"/>
        <v>-0.59472793011179803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232</v>
      </c>
      <c r="C290" s="51" t="s">
        <v>233</v>
      </c>
      <c r="D290" s="56">
        <v>54000</v>
      </c>
      <c r="E290" s="56">
        <v>60600</v>
      </c>
      <c r="F290" s="56">
        <v>8365</v>
      </c>
      <c r="G290" s="56">
        <v>48720</v>
      </c>
      <c r="H290" s="56">
        <v>0</v>
      </c>
      <c r="I290" s="56">
        <f t="shared" si="61"/>
        <v>48720</v>
      </c>
      <c r="J290" s="56">
        <f t="shared" si="62"/>
        <v>11880</v>
      </c>
      <c r="K290" s="57">
        <f t="shared" si="63"/>
        <v>0.19603960396039605</v>
      </c>
      <c r="L290" s="57">
        <f t="shared" si="64"/>
        <v>-0.86196369636963699</v>
      </c>
      <c r="M290" s="57">
        <f t="shared" si="65"/>
        <v>0.20594059405940593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234</v>
      </c>
      <c r="C291" s="51" t="s">
        <v>235</v>
      </c>
      <c r="D291" s="56">
        <v>0</v>
      </c>
      <c r="E291" s="56">
        <v>0</v>
      </c>
      <c r="F291" s="56">
        <v>300.58</v>
      </c>
      <c r="G291" s="56">
        <v>1727.83</v>
      </c>
      <c r="H291" s="56">
        <v>0</v>
      </c>
      <c r="I291" s="56">
        <f t="shared" si="61"/>
        <v>1727.83</v>
      </c>
      <c r="J291" s="56">
        <f t="shared" si="62"/>
        <v>-1727.83</v>
      </c>
      <c r="K291" s="57" t="str">
        <f t="shared" si="63"/>
        <v>NA</v>
      </c>
      <c r="L291" s="57" t="str">
        <f t="shared" si="64"/>
        <v>NA</v>
      </c>
      <c r="M291" s="57" t="str">
        <f t="shared" si="65"/>
        <v>NA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236</v>
      </c>
      <c r="C292" s="51" t="s">
        <v>237</v>
      </c>
      <c r="D292" s="56">
        <v>32126.01</v>
      </c>
      <c r="E292" s="56">
        <v>21960</v>
      </c>
      <c r="F292" s="56">
        <v>5578.98</v>
      </c>
      <c r="G292" s="56">
        <v>40904.700000000004</v>
      </c>
      <c r="H292" s="56">
        <v>0</v>
      </c>
      <c r="I292" s="56">
        <f t="shared" si="61"/>
        <v>40904.700000000004</v>
      </c>
      <c r="J292" s="56">
        <f t="shared" si="62"/>
        <v>-18944.700000000004</v>
      </c>
      <c r="K292" s="57">
        <f t="shared" si="63"/>
        <v>-0.86269125683060133</v>
      </c>
      <c r="L292" s="57">
        <f t="shared" si="64"/>
        <v>-0.74594808743169405</v>
      </c>
      <c r="M292" s="57">
        <f t="shared" si="65"/>
        <v>1.7940368852459019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250</v>
      </c>
      <c r="C293" s="51" t="s">
        <v>251</v>
      </c>
      <c r="D293" s="56">
        <v>44010.95</v>
      </c>
      <c r="E293" s="56">
        <v>149269.86000000002</v>
      </c>
      <c r="F293" s="56">
        <v>883.43000000000006</v>
      </c>
      <c r="G293" s="56">
        <v>46697.979999999996</v>
      </c>
      <c r="H293" s="56">
        <v>0</v>
      </c>
      <c r="I293" s="56">
        <f t="shared" si="61"/>
        <v>46697.979999999996</v>
      </c>
      <c r="J293" s="56">
        <f t="shared" si="62"/>
        <v>102571.88000000002</v>
      </c>
      <c r="K293" s="57">
        <f t="shared" si="63"/>
        <v>0.68715734040348142</v>
      </c>
      <c r="L293" s="57">
        <f t="shared" si="64"/>
        <v>-0.99408165854781405</v>
      </c>
      <c r="M293" s="57">
        <f t="shared" si="65"/>
        <v>-0.53073601060522202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252</v>
      </c>
      <c r="C294" s="51" t="s">
        <v>253</v>
      </c>
      <c r="D294" s="56">
        <v>26152645</v>
      </c>
      <c r="E294" s="56">
        <v>513227.12000000005</v>
      </c>
      <c r="F294" s="56">
        <v>0</v>
      </c>
      <c r="G294" s="56">
        <v>17000</v>
      </c>
      <c r="H294" s="56">
        <v>0</v>
      </c>
      <c r="I294" s="56">
        <f t="shared" si="61"/>
        <v>17000</v>
      </c>
      <c r="J294" s="56">
        <f t="shared" si="62"/>
        <v>496227.12000000005</v>
      </c>
      <c r="K294" s="57">
        <f t="shared" si="63"/>
        <v>0.96687626328086484</v>
      </c>
      <c r="L294" s="57">
        <f t="shared" si="64"/>
        <v>-1</v>
      </c>
      <c r="M294" s="57">
        <f t="shared" si="65"/>
        <v>-0.95031439492129721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266</v>
      </c>
      <c r="C295" s="51" t="s">
        <v>267</v>
      </c>
      <c r="D295" s="56">
        <v>0</v>
      </c>
      <c r="E295" s="56">
        <v>0</v>
      </c>
      <c r="F295" s="56">
        <v>0</v>
      </c>
      <c r="G295" s="56">
        <v>96.33</v>
      </c>
      <c r="H295" s="56">
        <v>0</v>
      </c>
      <c r="I295" s="56">
        <f t="shared" si="61"/>
        <v>96.33</v>
      </c>
      <c r="J295" s="56">
        <f t="shared" si="62"/>
        <v>-96.33</v>
      </c>
      <c r="K295" s="57" t="str">
        <f t="shared" si="63"/>
        <v>NA</v>
      </c>
      <c r="L295" s="57" t="str">
        <f t="shared" si="64"/>
        <v>NA</v>
      </c>
      <c r="M295" s="57" t="str">
        <f t="shared" si="65"/>
        <v>NA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274</v>
      </c>
      <c r="C296" s="51" t="s">
        <v>275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61"/>
        <v>0</v>
      </c>
      <c r="J296" s="56">
        <f t="shared" si="62"/>
        <v>0</v>
      </c>
      <c r="K296" s="57" t="str">
        <f t="shared" si="63"/>
        <v>NA</v>
      </c>
      <c r="L296" s="57" t="str">
        <f t="shared" si="64"/>
        <v>NA</v>
      </c>
      <c r="M296" s="57" t="str">
        <f t="shared" si="65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280</v>
      </c>
      <c r="C297" s="51" t="s">
        <v>281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f t="shared" si="61"/>
        <v>0</v>
      </c>
      <c r="J297" s="56">
        <f t="shared" si="62"/>
        <v>0</v>
      </c>
      <c r="K297" s="57" t="str">
        <f t="shared" si="63"/>
        <v>NA</v>
      </c>
      <c r="L297" s="57" t="str">
        <f t="shared" si="64"/>
        <v>NA</v>
      </c>
      <c r="M297" s="57" t="str">
        <f t="shared" si="65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282</v>
      </c>
      <c r="C298" s="51" t="s">
        <v>283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f t="shared" si="61"/>
        <v>0</v>
      </c>
      <c r="J298" s="56">
        <f t="shared" si="62"/>
        <v>0</v>
      </c>
      <c r="K298" s="57" t="str">
        <f t="shared" si="63"/>
        <v>NA</v>
      </c>
      <c r="L298" s="57" t="str">
        <f t="shared" si="64"/>
        <v>NA</v>
      </c>
      <c r="M298" s="57" t="str">
        <f t="shared" si="65"/>
        <v>NA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288</v>
      </c>
      <c r="C299" s="51" t="s">
        <v>289</v>
      </c>
      <c r="D299" s="56">
        <v>15250</v>
      </c>
      <c r="E299" s="56">
        <v>15250</v>
      </c>
      <c r="F299" s="56">
        <v>0</v>
      </c>
      <c r="G299" s="56">
        <v>0</v>
      </c>
      <c r="H299" s="56">
        <v>0</v>
      </c>
      <c r="I299" s="56">
        <f t="shared" si="61"/>
        <v>0</v>
      </c>
      <c r="J299" s="56">
        <f t="shared" si="62"/>
        <v>15250</v>
      </c>
      <c r="K299" s="57">
        <f t="shared" si="63"/>
        <v>1</v>
      </c>
      <c r="L299" s="57">
        <f t="shared" si="64"/>
        <v>-1</v>
      </c>
      <c r="M299" s="57">
        <f t="shared" si="65"/>
        <v>-1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290</v>
      </c>
      <c r="C300" s="51" t="s">
        <v>291</v>
      </c>
      <c r="D300" s="56">
        <v>0</v>
      </c>
      <c r="E300" s="56">
        <v>5000</v>
      </c>
      <c r="F300" s="56">
        <v>0</v>
      </c>
      <c r="G300" s="56">
        <v>0</v>
      </c>
      <c r="H300" s="56">
        <v>0</v>
      </c>
      <c r="I300" s="56">
        <f t="shared" si="61"/>
        <v>0</v>
      </c>
      <c r="J300" s="56">
        <f t="shared" si="62"/>
        <v>5000</v>
      </c>
      <c r="K300" s="57">
        <f t="shared" si="63"/>
        <v>1</v>
      </c>
      <c r="L300" s="57">
        <f t="shared" si="64"/>
        <v>-1</v>
      </c>
      <c r="M300" s="57">
        <f t="shared" si="65"/>
        <v>-1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308</v>
      </c>
      <c r="C301" s="51" t="s">
        <v>309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61"/>
        <v>0</v>
      </c>
      <c r="J301" s="56">
        <f t="shared" si="62"/>
        <v>0</v>
      </c>
      <c r="K301" s="57" t="str">
        <f t="shared" si="63"/>
        <v>NA</v>
      </c>
      <c r="L301" s="57" t="str">
        <f t="shared" si="64"/>
        <v>NA</v>
      </c>
      <c r="M301" s="57" t="str">
        <f t="shared" si="65"/>
        <v>NA</v>
      </c>
      <c r="R301" s="53"/>
      <c r="S301" s="53"/>
      <c r="T301" s="53"/>
      <c r="U301" s="53"/>
      <c r="V301" s="53"/>
    </row>
    <row r="302" spans="1:22" s="51" customFormat="1" x14ac:dyDescent="0.2">
      <c r="A302" s="63" t="s">
        <v>411</v>
      </c>
      <c r="B302" s="63"/>
      <c r="C302" s="63"/>
      <c r="D302" s="64">
        <v>27958822.82</v>
      </c>
      <c r="E302" s="64">
        <v>6381529.0399999991</v>
      </c>
      <c r="F302" s="64">
        <v>43050.829999999994</v>
      </c>
      <c r="G302" s="64">
        <v>1901608.4800000002</v>
      </c>
      <c r="H302" s="64">
        <v>0</v>
      </c>
      <c r="I302" s="64">
        <f t="shared" si="61"/>
        <v>1901608.4800000002</v>
      </c>
      <c r="J302" s="64">
        <f t="shared" si="62"/>
        <v>4479920.5599999987</v>
      </c>
      <c r="K302" s="65">
        <f t="shared" si="63"/>
        <v>0.70201366034996515</v>
      </c>
      <c r="L302" s="65">
        <f t="shared" si="64"/>
        <v>-0.99325383779809606</v>
      </c>
      <c r="M302" s="65">
        <f t="shared" si="65"/>
        <v>-0.55302049052494773</v>
      </c>
      <c r="R302" s="53"/>
      <c r="S302" s="53"/>
      <c r="T302" s="53"/>
      <c r="U302" s="53"/>
      <c r="V302" s="53"/>
    </row>
    <row r="303" spans="1:22" s="51" customFormat="1" x14ac:dyDescent="0.2">
      <c r="A303" s="51" t="s">
        <v>412</v>
      </c>
      <c r="B303" s="51" t="s">
        <v>212</v>
      </c>
      <c r="C303" s="51" t="s">
        <v>213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61"/>
        <v>0</v>
      </c>
      <c r="J303" s="56">
        <f t="shared" si="62"/>
        <v>0</v>
      </c>
      <c r="K303" s="57" t="str">
        <f t="shared" si="63"/>
        <v>NA</v>
      </c>
      <c r="L303" s="57" t="str">
        <f t="shared" si="64"/>
        <v>NA</v>
      </c>
      <c r="M303" s="57" t="str">
        <f t="shared" si="65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413</v>
      </c>
      <c r="C304" s="51" t="s">
        <v>414</v>
      </c>
      <c r="D304" s="56">
        <v>0</v>
      </c>
      <c r="E304" s="56">
        <v>0</v>
      </c>
      <c r="F304" s="56">
        <v>7866.6</v>
      </c>
      <c r="G304" s="56">
        <v>47603.44</v>
      </c>
      <c r="H304" s="56">
        <v>0</v>
      </c>
      <c r="I304" s="56">
        <f t="shared" si="61"/>
        <v>47603.44</v>
      </c>
      <c r="J304" s="56">
        <f t="shared" si="62"/>
        <v>-47603.44</v>
      </c>
      <c r="K304" s="57" t="str">
        <f t="shared" si="63"/>
        <v>NA</v>
      </c>
      <c r="L304" s="57" t="str">
        <f t="shared" si="64"/>
        <v>NA</v>
      </c>
      <c r="M304" s="57" t="str">
        <f t="shared" si="65"/>
        <v>NA</v>
      </c>
      <c r="R304" s="53"/>
      <c r="S304" s="53"/>
      <c r="T304" s="53"/>
      <c r="U304" s="53"/>
      <c r="V304" s="53"/>
    </row>
    <row r="305" spans="2:22" s="51" customFormat="1" x14ac:dyDescent="0.2">
      <c r="B305" s="51" t="s">
        <v>415</v>
      </c>
      <c r="C305" s="51" t="s">
        <v>416</v>
      </c>
      <c r="D305" s="56">
        <v>0</v>
      </c>
      <c r="E305" s="56">
        <v>0</v>
      </c>
      <c r="F305" s="56">
        <v>0</v>
      </c>
      <c r="G305" s="56">
        <v>0</v>
      </c>
      <c r="H305" s="56">
        <v>0</v>
      </c>
      <c r="I305" s="56">
        <f t="shared" si="61"/>
        <v>0</v>
      </c>
      <c r="J305" s="56">
        <f t="shared" si="62"/>
        <v>0</v>
      </c>
      <c r="K305" s="57" t="str">
        <f t="shared" si="63"/>
        <v>NA</v>
      </c>
      <c r="L305" s="57" t="str">
        <f t="shared" si="64"/>
        <v>NA</v>
      </c>
      <c r="M305" s="57" t="str">
        <f t="shared" si="65"/>
        <v>NA</v>
      </c>
      <c r="R305" s="53"/>
      <c r="S305" s="53"/>
      <c r="T305" s="53"/>
      <c r="U305" s="53"/>
      <c r="V305" s="53"/>
    </row>
    <row r="306" spans="2:22" s="51" customFormat="1" x14ac:dyDescent="0.2">
      <c r="B306" s="51" t="s">
        <v>224</v>
      </c>
      <c r="C306" s="51" t="s">
        <v>225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61"/>
        <v>0</v>
      </c>
      <c r="J306" s="56">
        <f t="shared" si="62"/>
        <v>0</v>
      </c>
      <c r="K306" s="57" t="str">
        <f t="shared" si="63"/>
        <v>NA</v>
      </c>
      <c r="L306" s="57" t="str">
        <f t="shared" si="64"/>
        <v>NA</v>
      </c>
      <c r="M306" s="57" t="str">
        <f t="shared" si="65"/>
        <v>NA</v>
      </c>
      <c r="R306" s="53"/>
      <c r="S306" s="53"/>
      <c r="T306" s="53"/>
      <c r="U306" s="53"/>
      <c r="V306" s="53"/>
    </row>
    <row r="307" spans="2:22" s="51" customFormat="1" x14ac:dyDescent="0.2">
      <c r="B307" s="51" t="s">
        <v>330</v>
      </c>
      <c r="C307" s="51" t="s">
        <v>331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61"/>
        <v>0</v>
      </c>
      <c r="J307" s="56">
        <f t="shared" si="62"/>
        <v>0</v>
      </c>
      <c r="K307" s="57" t="str">
        <f t="shared" si="63"/>
        <v>NA</v>
      </c>
      <c r="L307" s="57" t="str">
        <f t="shared" si="64"/>
        <v>NA</v>
      </c>
      <c r="M307" s="57" t="str">
        <f t="shared" si="65"/>
        <v>NA</v>
      </c>
      <c r="R307" s="53"/>
      <c r="S307" s="53"/>
      <c r="T307" s="53"/>
      <c r="U307" s="53"/>
      <c r="V307" s="53"/>
    </row>
    <row r="308" spans="2:22" s="51" customFormat="1" x14ac:dyDescent="0.2">
      <c r="B308" s="51" t="s">
        <v>226</v>
      </c>
      <c r="C308" s="51" t="s">
        <v>227</v>
      </c>
      <c r="D308" s="56">
        <v>0</v>
      </c>
      <c r="E308" s="56">
        <v>0</v>
      </c>
      <c r="F308" s="56">
        <v>0</v>
      </c>
      <c r="G308" s="56">
        <v>172000</v>
      </c>
      <c r="H308" s="56">
        <v>0</v>
      </c>
      <c r="I308" s="56">
        <f t="shared" si="61"/>
        <v>172000</v>
      </c>
      <c r="J308" s="56">
        <f t="shared" si="62"/>
        <v>-172000</v>
      </c>
      <c r="K308" s="57" t="str">
        <f t="shared" si="63"/>
        <v>NA</v>
      </c>
      <c r="L308" s="57" t="str">
        <f t="shared" si="64"/>
        <v>NA</v>
      </c>
      <c r="M308" s="57" t="str">
        <f t="shared" si="65"/>
        <v>NA</v>
      </c>
      <c r="R308" s="53"/>
      <c r="S308" s="53"/>
      <c r="T308" s="53"/>
      <c r="U308" s="53"/>
      <c r="V308" s="53"/>
    </row>
    <row r="309" spans="2:22" s="51" customFormat="1" x14ac:dyDescent="0.2">
      <c r="B309" s="51" t="s">
        <v>232</v>
      </c>
      <c r="C309" s="51" t="s">
        <v>233</v>
      </c>
      <c r="D309" s="56">
        <v>0</v>
      </c>
      <c r="E309" s="56">
        <v>0</v>
      </c>
      <c r="F309" s="56">
        <v>0</v>
      </c>
      <c r="G309" s="56">
        <v>1784.01</v>
      </c>
      <c r="H309" s="56">
        <v>0</v>
      </c>
      <c r="I309" s="56">
        <f t="shared" si="61"/>
        <v>1784.01</v>
      </c>
      <c r="J309" s="56">
        <f t="shared" si="62"/>
        <v>-1784.01</v>
      </c>
      <c r="K309" s="57" t="str">
        <f t="shared" si="63"/>
        <v>NA</v>
      </c>
      <c r="L309" s="57" t="str">
        <f t="shared" si="64"/>
        <v>NA</v>
      </c>
      <c r="M309" s="57" t="str">
        <f t="shared" si="65"/>
        <v>NA</v>
      </c>
      <c r="R309" s="53"/>
      <c r="S309" s="53"/>
      <c r="T309" s="53"/>
      <c r="U309" s="53"/>
      <c r="V309" s="53"/>
    </row>
    <row r="310" spans="2:22" s="51" customFormat="1" x14ac:dyDescent="0.2">
      <c r="B310" s="51" t="s">
        <v>234</v>
      </c>
      <c r="C310" s="51" t="s">
        <v>235</v>
      </c>
      <c r="D310" s="56">
        <v>0</v>
      </c>
      <c r="E310" s="56">
        <v>0</v>
      </c>
      <c r="F310" s="56">
        <v>0</v>
      </c>
      <c r="G310" s="56">
        <v>204.89</v>
      </c>
      <c r="H310" s="56">
        <v>0</v>
      </c>
      <c r="I310" s="56">
        <f t="shared" si="61"/>
        <v>204.89</v>
      </c>
      <c r="J310" s="56">
        <f t="shared" si="62"/>
        <v>-204.89</v>
      </c>
      <c r="K310" s="57" t="str">
        <f t="shared" si="63"/>
        <v>NA</v>
      </c>
      <c r="L310" s="57" t="str">
        <f t="shared" si="64"/>
        <v>NA</v>
      </c>
      <c r="M310" s="57" t="str">
        <f t="shared" si="65"/>
        <v>NA</v>
      </c>
      <c r="R310" s="53"/>
      <c r="S310" s="53"/>
      <c r="T310" s="53"/>
      <c r="U310" s="53"/>
      <c r="V310" s="53"/>
    </row>
    <row r="311" spans="2:22" s="51" customFormat="1" x14ac:dyDescent="0.2">
      <c r="B311" s="51" t="s">
        <v>236</v>
      </c>
      <c r="C311" s="51" t="s">
        <v>237</v>
      </c>
      <c r="D311" s="56">
        <v>0</v>
      </c>
      <c r="E311" s="56">
        <v>0</v>
      </c>
      <c r="F311" s="56">
        <v>0</v>
      </c>
      <c r="G311" s="56">
        <v>3005.12</v>
      </c>
      <c r="H311" s="56">
        <v>0</v>
      </c>
      <c r="I311" s="56">
        <f t="shared" si="61"/>
        <v>3005.12</v>
      </c>
      <c r="J311" s="56">
        <f t="shared" si="62"/>
        <v>-3005.12</v>
      </c>
      <c r="K311" s="57" t="str">
        <f t="shared" si="63"/>
        <v>NA</v>
      </c>
      <c r="L311" s="57" t="str">
        <f t="shared" si="64"/>
        <v>NA</v>
      </c>
      <c r="M311" s="57" t="str">
        <f t="shared" si="65"/>
        <v>NA</v>
      </c>
      <c r="R311" s="53"/>
      <c r="S311" s="53"/>
      <c r="T311" s="53"/>
      <c r="U311" s="53"/>
      <c r="V311" s="53"/>
    </row>
    <row r="312" spans="2:22" s="51" customFormat="1" x14ac:dyDescent="0.2">
      <c r="B312" s="51" t="s">
        <v>250</v>
      </c>
      <c r="C312" s="51" t="s">
        <v>251</v>
      </c>
      <c r="D312" s="56">
        <v>0</v>
      </c>
      <c r="E312" s="56">
        <v>0</v>
      </c>
      <c r="F312" s="56">
        <v>0</v>
      </c>
      <c r="G312" s="56">
        <v>4529.1400000000003</v>
      </c>
      <c r="H312" s="56">
        <v>0</v>
      </c>
      <c r="I312" s="56">
        <f t="shared" si="61"/>
        <v>4529.1400000000003</v>
      </c>
      <c r="J312" s="56">
        <f t="shared" si="62"/>
        <v>-4529.1400000000003</v>
      </c>
      <c r="K312" s="57" t="str">
        <f t="shared" si="63"/>
        <v>NA</v>
      </c>
      <c r="L312" s="57" t="str">
        <f t="shared" si="64"/>
        <v>NA</v>
      </c>
      <c r="M312" s="57" t="str">
        <f t="shared" si="65"/>
        <v>NA</v>
      </c>
      <c r="R312" s="53"/>
      <c r="S312" s="53"/>
      <c r="T312" s="53"/>
      <c r="U312" s="53"/>
      <c r="V312" s="53"/>
    </row>
    <row r="313" spans="2:22" s="51" customFormat="1" x14ac:dyDescent="0.2">
      <c r="B313" s="51" t="s">
        <v>252</v>
      </c>
      <c r="C313" s="51" t="s">
        <v>253</v>
      </c>
      <c r="D313" s="56">
        <v>26102645</v>
      </c>
      <c r="E313" s="56">
        <v>0</v>
      </c>
      <c r="F313" s="56">
        <v>0</v>
      </c>
      <c r="G313" s="56">
        <v>0</v>
      </c>
      <c r="H313" s="56">
        <v>0</v>
      </c>
      <c r="I313" s="56">
        <f t="shared" si="61"/>
        <v>0</v>
      </c>
      <c r="J313" s="56">
        <f t="shared" si="62"/>
        <v>0</v>
      </c>
      <c r="K313" s="57" t="str">
        <f t="shared" si="63"/>
        <v>NA</v>
      </c>
      <c r="L313" s="57" t="str">
        <f t="shared" si="64"/>
        <v>NA</v>
      </c>
      <c r="M313" s="57" t="str">
        <f t="shared" si="65"/>
        <v>NA</v>
      </c>
      <c r="R313" s="53"/>
      <c r="S313" s="53"/>
      <c r="T313" s="53"/>
      <c r="U313" s="53"/>
      <c r="V313" s="53"/>
    </row>
    <row r="314" spans="2:22" s="51" customFormat="1" x14ac:dyDescent="0.2">
      <c r="B314" s="51" t="s">
        <v>274</v>
      </c>
      <c r="C314" s="51" t="s">
        <v>275</v>
      </c>
      <c r="D314" s="56">
        <v>0</v>
      </c>
      <c r="E314" s="56">
        <v>6954.75</v>
      </c>
      <c r="F314" s="56">
        <v>0</v>
      </c>
      <c r="G314" s="56">
        <v>1026.96</v>
      </c>
      <c r="H314" s="56">
        <v>0</v>
      </c>
      <c r="I314" s="56">
        <f t="shared" si="61"/>
        <v>1026.96</v>
      </c>
      <c r="J314" s="56">
        <f t="shared" si="62"/>
        <v>5927.79</v>
      </c>
      <c r="K314" s="57">
        <f t="shared" si="63"/>
        <v>0.85233689205219454</v>
      </c>
      <c r="L314" s="57">
        <f t="shared" si="64"/>
        <v>-1</v>
      </c>
      <c r="M314" s="57">
        <f t="shared" si="65"/>
        <v>-0.77850533807829181</v>
      </c>
      <c r="R314" s="53"/>
      <c r="S314" s="53"/>
      <c r="T314" s="53"/>
      <c r="U314" s="53"/>
      <c r="V314" s="53"/>
    </row>
    <row r="315" spans="2:22" s="51" customFormat="1" x14ac:dyDescent="0.2">
      <c r="B315" s="51" t="s">
        <v>282</v>
      </c>
      <c r="C315" s="51" t="s">
        <v>283</v>
      </c>
      <c r="D315" s="56">
        <v>0</v>
      </c>
      <c r="E315" s="56">
        <v>14413.529999999999</v>
      </c>
      <c r="F315" s="56">
        <v>0</v>
      </c>
      <c r="G315" s="56">
        <v>26.37</v>
      </c>
      <c r="H315" s="56">
        <v>0</v>
      </c>
      <c r="I315" s="56">
        <f t="shared" si="61"/>
        <v>26.37</v>
      </c>
      <c r="J315" s="56">
        <f t="shared" si="62"/>
        <v>14387.159999999998</v>
      </c>
      <c r="K315" s="57">
        <f t="shared" si="63"/>
        <v>0.99817046899683837</v>
      </c>
      <c r="L315" s="57">
        <f t="shared" si="64"/>
        <v>-1</v>
      </c>
      <c r="M315" s="57">
        <f t="shared" si="65"/>
        <v>-0.9972557034952575</v>
      </c>
      <c r="R315" s="53"/>
      <c r="S315" s="53"/>
      <c r="T315" s="53"/>
      <c r="U315" s="53"/>
      <c r="V315" s="53"/>
    </row>
    <row r="316" spans="2:22" s="51" customFormat="1" x14ac:dyDescent="0.2">
      <c r="B316" s="51" t="s">
        <v>286</v>
      </c>
      <c r="C316" s="51" t="s">
        <v>287</v>
      </c>
      <c r="D316" s="56">
        <v>0</v>
      </c>
      <c r="E316" s="56">
        <v>27266.29</v>
      </c>
      <c r="F316" s="56">
        <v>0</v>
      </c>
      <c r="G316" s="56">
        <v>0</v>
      </c>
      <c r="H316" s="56">
        <v>0</v>
      </c>
      <c r="I316" s="56">
        <f t="shared" si="61"/>
        <v>0</v>
      </c>
      <c r="J316" s="56">
        <f t="shared" si="62"/>
        <v>27266.29</v>
      </c>
      <c r="K316" s="57">
        <f t="shared" si="63"/>
        <v>1</v>
      </c>
      <c r="L316" s="57">
        <f t="shared" si="64"/>
        <v>-1</v>
      </c>
      <c r="M316" s="57">
        <f t="shared" si="65"/>
        <v>-1</v>
      </c>
      <c r="R316" s="53"/>
      <c r="S316" s="53"/>
      <c r="T316" s="53"/>
      <c r="U316" s="53"/>
      <c r="V316" s="53"/>
    </row>
    <row r="317" spans="2:22" s="51" customFormat="1" x14ac:dyDescent="0.2">
      <c r="B317" s="51" t="s">
        <v>290</v>
      </c>
      <c r="C317" s="51" t="s">
        <v>291</v>
      </c>
      <c r="D317" s="56">
        <v>0</v>
      </c>
      <c r="E317" s="56">
        <v>44849.479999999996</v>
      </c>
      <c r="F317" s="56">
        <v>0</v>
      </c>
      <c r="G317" s="56">
        <v>3099.06</v>
      </c>
      <c r="H317" s="56">
        <v>0</v>
      </c>
      <c r="I317" s="56">
        <f t="shared" si="61"/>
        <v>3099.06</v>
      </c>
      <c r="J317" s="56">
        <f t="shared" si="62"/>
        <v>41750.42</v>
      </c>
      <c r="K317" s="57">
        <f t="shared" si="63"/>
        <v>0.93090087109148201</v>
      </c>
      <c r="L317" s="57">
        <f t="shared" si="64"/>
        <v>-1</v>
      </c>
      <c r="M317" s="57">
        <f t="shared" si="65"/>
        <v>-0.89635130663722296</v>
      </c>
      <c r="R317" s="53"/>
      <c r="S317" s="53"/>
      <c r="T317" s="53"/>
      <c r="U317" s="53"/>
      <c r="V317" s="53"/>
    </row>
    <row r="318" spans="2:22" s="51" customFormat="1" x14ac:dyDescent="0.2">
      <c r="B318" s="51" t="s">
        <v>294</v>
      </c>
      <c r="C318" s="51" t="s">
        <v>295</v>
      </c>
      <c r="D318" s="56">
        <v>0</v>
      </c>
      <c r="E318" s="56">
        <v>121400</v>
      </c>
      <c r="F318" s="56">
        <v>0</v>
      </c>
      <c r="G318" s="56">
        <v>0</v>
      </c>
      <c r="H318" s="56">
        <v>0</v>
      </c>
      <c r="I318" s="56">
        <f t="shared" ref="I318:I351" si="66">SUM(G318:H318)</f>
        <v>0</v>
      </c>
      <c r="J318" s="56">
        <f t="shared" ref="J318:J351" si="67">E318-I318</f>
        <v>121400</v>
      </c>
      <c r="K318" s="57">
        <f t="shared" ref="K318:K351" si="68">IF(E318=0,"NA",J318/E318)</f>
        <v>1</v>
      </c>
      <c r="L318" s="57">
        <f t="shared" ref="L318:L351" si="69">IF(E318=0,"NA",(  ( F318 - (E318/$L$6)) / (E318/$L$6)))</f>
        <v>-1</v>
      </c>
      <c r="M318" s="57">
        <f t="shared" ref="M318:M351" si="70">IF(E318=0,"NA",(  ( G318 - ($M$6*(E318/12))) / ($M$6*(E318/12))))</f>
        <v>-1</v>
      </c>
      <c r="R318" s="53"/>
      <c r="S318" s="53"/>
      <c r="T318" s="53"/>
      <c r="U318" s="53"/>
      <c r="V318" s="53"/>
    </row>
    <row r="319" spans="2:22" s="51" customFormat="1" x14ac:dyDescent="0.2">
      <c r="B319" s="51" t="s">
        <v>302</v>
      </c>
      <c r="C319" s="51" t="s">
        <v>303</v>
      </c>
      <c r="D319" s="56">
        <v>0</v>
      </c>
      <c r="E319" s="56">
        <v>10000</v>
      </c>
      <c r="F319" s="56">
        <v>0</v>
      </c>
      <c r="G319" s="56">
        <v>0</v>
      </c>
      <c r="H319" s="56">
        <v>0</v>
      </c>
      <c r="I319" s="56">
        <f t="shared" si="66"/>
        <v>0</v>
      </c>
      <c r="J319" s="56">
        <f t="shared" si="67"/>
        <v>10000</v>
      </c>
      <c r="K319" s="57">
        <f t="shared" si="68"/>
        <v>1</v>
      </c>
      <c r="L319" s="57">
        <f t="shared" si="69"/>
        <v>-1</v>
      </c>
      <c r="M319" s="57">
        <f t="shared" si="70"/>
        <v>-1</v>
      </c>
      <c r="R319" s="53"/>
      <c r="S319" s="53"/>
      <c r="T319" s="53"/>
      <c r="U319" s="53"/>
      <c r="V319" s="53"/>
    </row>
    <row r="320" spans="2:22" s="51" customFormat="1" x14ac:dyDescent="0.2">
      <c r="B320" s="51" t="s">
        <v>308</v>
      </c>
      <c r="C320" s="51" t="s">
        <v>309</v>
      </c>
      <c r="D320" s="56">
        <v>0</v>
      </c>
      <c r="E320" s="56">
        <v>14050</v>
      </c>
      <c r="F320" s="56">
        <v>0</v>
      </c>
      <c r="G320" s="56">
        <v>0</v>
      </c>
      <c r="H320" s="56">
        <v>0</v>
      </c>
      <c r="I320" s="56">
        <f t="shared" si="66"/>
        <v>0</v>
      </c>
      <c r="J320" s="56">
        <f t="shared" si="67"/>
        <v>14050</v>
      </c>
      <c r="K320" s="57">
        <f t="shared" si="68"/>
        <v>1</v>
      </c>
      <c r="L320" s="57">
        <f t="shared" si="69"/>
        <v>-1</v>
      </c>
      <c r="M320" s="57">
        <f t="shared" si="70"/>
        <v>-1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312</v>
      </c>
      <c r="C321" s="51" t="s">
        <v>313</v>
      </c>
      <c r="D321" s="56">
        <v>0</v>
      </c>
      <c r="E321" s="56">
        <v>33572</v>
      </c>
      <c r="F321" s="56">
        <v>0</v>
      </c>
      <c r="G321" s="56">
        <v>33567</v>
      </c>
      <c r="H321" s="56">
        <v>0</v>
      </c>
      <c r="I321" s="56">
        <f t="shared" si="66"/>
        <v>33567</v>
      </c>
      <c r="J321" s="56">
        <f t="shared" si="67"/>
        <v>5</v>
      </c>
      <c r="K321" s="57">
        <f t="shared" si="68"/>
        <v>1.489336351721673E-4</v>
      </c>
      <c r="L321" s="57">
        <f t="shared" si="69"/>
        <v>-1</v>
      </c>
      <c r="M321" s="57">
        <f t="shared" si="70"/>
        <v>0.49977659954724185</v>
      </c>
      <c r="R321" s="53"/>
      <c r="S321" s="53"/>
      <c r="T321" s="53"/>
      <c r="U321" s="53"/>
      <c r="V321" s="53"/>
    </row>
    <row r="322" spans="1:22" s="51" customFormat="1" x14ac:dyDescent="0.2">
      <c r="A322" s="63" t="s">
        <v>419</v>
      </c>
      <c r="B322" s="63"/>
      <c r="C322" s="63"/>
      <c r="D322" s="64">
        <v>26102645</v>
      </c>
      <c r="E322" s="64">
        <v>272506.05</v>
      </c>
      <c r="F322" s="64">
        <v>7866.6</v>
      </c>
      <c r="G322" s="64">
        <v>266845.99</v>
      </c>
      <c r="H322" s="64">
        <v>0</v>
      </c>
      <c r="I322" s="64">
        <f t="shared" si="66"/>
        <v>266845.99</v>
      </c>
      <c r="J322" s="64">
        <f t="shared" si="67"/>
        <v>5660.0599999999977</v>
      </c>
      <c r="K322" s="65">
        <f t="shared" si="68"/>
        <v>2.0770401244302641E-2</v>
      </c>
      <c r="L322" s="65">
        <f t="shared" si="69"/>
        <v>-0.9711323840333087</v>
      </c>
      <c r="M322" s="65">
        <f t="shared" si="70"/>
        <v>0.46884439813354611</v>
      </c>
      <c r="R322" s="53"/>
      <c r="S322" s="53"/>
      <c r="T322" s="53"/>
      <c r="U322" s="53"/>
      <c r="V322" s="53"/>
    </row>
    <row r="323" spans="1:22" s="51" customFormat="1" x14ac:dyDescent="0.2">
      <c r="A323" s="51" t="s">
        <v>420</v>
      </c>
      <c r="B323" s="51" t="s">
        <v>350</v>
      </c>
      <c r="C323" s="51" t="s">
        <v>351</v>
      </c>
      <c r="D323" s="56">
        <v>0</v>
      </c>
      <c r="E323" s="56">
        <v>0</v>
      </c>
      <c r="F323" s="56">
        <v>0</v>
      </c>
      <c r="G323" s="56">
        <v>0</v>
      </c>
      <c r="H323" s="56">
        <v>0</v>
      </c>
      <c r="I323" s="56">
        <f t="shared" si="66"/>
        <v>0</v>
      </c>
      <c r="J323" s="56">
        <f t="shared" si="67"/>
        <v>0</v>
      </c>
      <c r="K323" s="57" t="str">
        <f t="shared" si="68"/>
        <v>NA</v>
      </c>
      <c r="L323" s="57" t="str">
        <f t="shared" si="69"/>
        <v>NA</v>
      </c>
      <c r="M323" s="57" t="str">
        <f t="shared" si="70"/>
        <v>NA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415</v>
      </c>
      <c r="C324" s="51" t="s">
        <v>416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66"/>
        <v>0</v>
      </c>
      <c r="J324" s="56">
        <f t="shared" si="67"/>
        <v>0</v>
      </c>
      <c r="K324" s="57" t="str">
        <f t="shared" si="68"/>
        <v>NA</v>
      </c>
      <c r="L324" s="57" t="str">
        <f t="shared" si="69"/>
        <v>NA</v>
      </c>
      <c r="M324" s="57" t="str">
        <f t="shared" si="70"/>
        <v>NA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409</v>
      </c>
      <c r="C325" s="51" t="s">
        <v>410</v>
      </c>
      <c r="D325" s="56">
        <v>0</v>
      </c>
      <c r="E325" s="56">
        <v>10350</v>
      </c>
      <c r="F325" s="56">
        <v>0</v>
      </c>
      <c r="G325" s="56">
        <v>0</v>
      </c>
      <c r="H325" s="56">
        <v>0</v>
      </c>
      <c r="I325" s="56">
        <f t="shared" si="66"/>
        <v>0</v>
      </c>
      <c r="J325" s="56">
        <f t="shared" si="67"/>
        <v>10350</v>
      </c>
      <c r="K325" s="57">
        <f t="shared" si="68"/>
        <v>1</v>
      </c>
      <c r="L325" s="57">
        <f t="shared" si="69"/>
        <v>-1</v>
      </c>
      <c r="M325" s="57">
        <f t="shared" si="70"/>
        <v>-1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224</v>
      </c>
      <c r="C326" s="51" t="s">
        <v>225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f t="shared" si="66"/>
        <v>0</v>
      </c>
      <c r="J326" s="56">
        <f t="shared" si="67"/>
        <v>0</v>
      </c>
      <c r="K326" s="57" t="str">
        <f t="shared" si="68"/>
        <v>NA</v>
      </c>
      <c r="L326" s="57" t="str">
        <f t="shared" si="69"/>
        <v>NA</v>
      </c>
      <c r="M326" s="57" t="str">
        <f t="shared" si="70"/>
        <v>NA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330</v>
      </c>
      <c r="C327" s="51" t="s">
        <v>331</v>
      </c>
      <c r="D327" s="56">
        <v>0</v>
      </c>
      <c r="E327" s="56">
        <v>0</v>
      </c>
      <c r="F327" s="56">
        <v>0</v>
      </c>
      <c r="G327" s="56">
        <v>0</v>
      </c>
      <c r="H327" s="56">
        <v>0</v>
      </c>
      <c r="I327" s="56">
        <f t="shared" si="66"/>
        <v>0</v>
      </c>
      <c r="J327" s="56">
        <f t="shared" si="67"/>
        <v>0</v>
      </c>
      <c r="K327" s="57" t="str">
        <f t="shared" si="68"/>
        <v>NA</v>
      </c>
      <c r="L327" s="57" t="str">
        <f t="shared" si="69"/>
        <v>NA</v>
      </c>
      <c r="M327" s="57" t="str">
        <f t="shared" si="70"/>
        <v>NA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226</v>
      </c>
      <c r="C328" s="51" t="s">
        <v>227</v>
      </c>
      <c r="D328" s="56">
        <v>2444000</v>
      </c>
      <c r="E328" s="56">
        <v>7623791.3799999999</v>
      </c>
      <c r="F328" s="56">
        <v>0</v>
      </c>
      <c r="G328" s="56">
        <v>2685816.53</v>
      </c>
      <c r="H328" s="56">
        <v>0</v>
      </c>
      <c r="I328" s="56">
        <f t="shared" si="66"/>
        <v>2685816.53</v>
      </c>
      <c r="J328" s="56">
        <f t="shared" si="67"/>
        <v>4937974.8499999996</v>
      </c>
      <c r="K328" s="57">
        <f t="shared" si="68"/>
        <v>0.64770592528989157</v>
      </c>
      <c r="L328" s="57">
        <f t="shared" si="69"/>
        <v>-1</v>
      </c>
      <c r="M328" s="57">
        <f t="shared" si="70"/>
        <v>-0.47155888793483752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232</v>
      </c>
      <c r="C329" s="51" t="s">
        <v>233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f t="shared" si="66"/>
        <v>0</v>
      </c>
      <c r="J329" s="56">
        <f t="shared" si="67"/>
        <v>0</v>
      </c>
      <c r="K329" s="57" t="str">
        <f t="shared" si="68"/>
        <v>NA</v>
      </c>
      <c r="L329" s="57" t="str">
        <f t="shared" si="69"/>
        <v>NA</v>
      </c>
      <c r="M329" s="57" t="str">
        <f t="shared" si="70"/>
        <v>NA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236</v>
      </c>
      <c r="C330" s="51" t="s">
        <v>237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66"/>
        <v>0</v>
      </c>
      <c r="J330" s="56">
        <f t="shared" si="67"/>
        <v>0</v>
      </c>
      <c r="K330" s="57" t="str">
        <f t="shared" si="68"/>
        <v>NA</v>
      </c>
      <c r="L330" s="57" t="str">
        <f t="shared" si="69"/>
        <v>NA</v>
      </c>
      <c r="M330" s="57" t="str">
        <f t="shared" si="70"/>
        <v>NA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250</v>
      </c>
      <c r="C331" s="51" t="s">
        <v>251</v>
      </c>
      <c r="D331" s="56">
        <v>64766</v>
      </c>
      <c r="E331" s="56">
        <v>339438.43999999994</v>
      </c>
      <c r="F331" s="56">
        <v>0</v>
      </c>
      <c r="G331" s="56">
        <v>161716.37</v>
      </c>
      <c r="H331" s="56">
        <v>0</v>
      </c>
      <c r="I331" s="56">
        <f t="shared" si="66"/>
        <v>161716.37</v>
      </c>
      <c r="J331" s="56">
        <f t="shared" si="67"/>
        <v>177722.06999999995</v>
      </c>
      <c r="K331" s="57">
        <f t="shared" si="68"/>
        <v>0.52357673456194287</v>
      </c>
      <c r="L331" s="57">
        <f t="shared" si="69"/>
        <v>-1</v>
      </c>
      <c r="M331" s="57">
        <f t="shared" si="70"/>
        <v>-0.28536510184291436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252</v>
      </c>
      <c r="C332" s="51" t="s">
        <v>253</v>
      </c>
      <c r="D332" s="56">
        <v>27373820.289999999</v>
      </c>
      <c r="E332" s="56">
        <v>5729059.790000001</v>
      </c>
      <c r="F332" s="56">
        <v>0</v>
      </c>
      <c r="G332" s="56">
        <v>90226.5</v>
      </c>
      <c r="H332" s="56">
        <v>1696600</v>
      </c>
      <c r="I332" s="56">
        <f t="shared" si="66"/>
        <v>1786826.5</v>
      </c>
      <c r="J332" s="56">
        <f t="shared" si="67"/>
        <v>3942233.290000001</v>
      </c>
      <c r="K332" s="57">
        <f t="shared" si="68"/>
        <v>0.68811173813914761</v>
      </c>
      <c r="L332" s="57">
        <f t="shared" si="69"/>
        <v>-1</v>
      </c>
      <c r="M332" s="57">
        <f t="shared" si="70"/>
        <v>-0.97637662112791457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433</v>
      </c>
      <c r="C333" s="51" t="s">
        <v>434</v>
      </c>
      <c r="D333" s="56">
        <v>50000</v>
      </c>
      <c r="E333" s="56">
        <v>0</v>
      </c>
      <c r="F333" s="56">
        <v>0</v>
      </c>
      <c r="G333" s="56">
        <v>0</v>
      </c>
      <c r="H333" s="56">
        <v>0</v>
      </c>
      <c r="I333" s="56">
        <f t="shared" si="66"/>
        <v>0</v>
      </c>
      <c r="J333" s="56">
        <f t="shared" si="67"/>
        <v>0</v>
      </c>
      <c r="K333" s="57" t="str">
        <f t="shared" si="68"/>
        <v>NA</v>
      </c>
      <c r="L333" s="57" t="str">
        <f t="shared" si="69"/>
        <v>NA</v>
      </c>
      <c r="M333" s="57" t="str">
        <f t="shared" si="70"/>
        <v>NA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260</v>
      </c>
      <c r="C334" s="51" t="s">
        <v>261</v>
      </c>
      <c r="D334" s="56">
        <v>7945000</v>
      </c>
      <c r="E334" s="56">
        <v>0</v>
      </c>
      <c r="F334" s="56">
        <v>0</v>
      </c>
      <c r="G334" s="56">
        <v>0</v>
      </c>
      <c r="H334" s="56">
        <v>285</v>
      </c>
      <c r="I334" s="56">
        <f t="shared" si="66"/>
        <v>285</v>
      </c>
      <c r="J334" s="56">
        <f t="shared" si="67"/>
        <v>-285</v>
      </c>
      <c r="K334" s="57" t="str">
        <f t="shared" si="68"/>
        <v>NA</v>
      </c>
      <c r="L334" s="57" t="str">
        <f t="shared" si="69"/>
        <v>NA</v>
      </c>
      <c r="M334" s="57" t="str">
        <f t="shared" si="70"/>
        <v>NA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439</v>
      </c>
      <c r="C335" s="51" t="s">
        <v>440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66"/>
        <v>0</v>
      </c>
      <c r="J335" s="56">
        <f t="shared" si="67"/>
        <v>0</v>
      </c>
      <c r="K335" s="57" t="str">
        <f t="shared" si="68"/>
        <v>NA</v>
      </c>
      <c r="L335" s="57" t="str">
        <f t="shared" si="69"/>
        <v>NA</v>
      </c>
      <c r="M335" s="57" t="str">
        <f t="shared" si="70"/>
        <v>NA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447</v>
      </c>
      <c r="C336" s="51" t="s">
        <v>448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66"/>
        <v>0</v>
      </c>
      <c r="J336" s="56">
        <f t="shared" si="67"/>
        <v>0</v>
      </c>
      <c r="K336" s="57" t="str">
        <f t="shared" si="68"/>
        <v>NA</v>
      </c>
      <c r="L336" s="57" t="str">
        <f t="shared" si="69"/>
        <v>NA</v>
      </c>
      <c r="M336" s="57" t="str">
        <f t="shared" si="70"/>
        <v>NA</v>
      </c>
      <c r="R336" s="53"/>
      <c r="S336" s="53"/>
      <c r="T336" s="53"/>
      <c r="U336" s="53"/>
      <c r="V336" s="53"/>
    </row>
    <row r="337" spans="1:22" s="51" customFormat="1" x14ac:dyDescent="0.2">
      <c r="B337" s="51" t="s">
        <v>463</v>
      </c>
      <c r="C337" s="51" t="s">
        <v>464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f t="shared" si="66"/>
        <v>0</v>
      </c>
      <c r="J337" s="56">
        <f t="shared" si="67"/>
        <v>0</v>
      </c>
      <c r="K337" s="57" t="str">
        <f t="shared" si="68"/>
        <v>NA</v>
      </c>
      <c r="L337" s="57" t="str">
        <f t="shared" si="69"/>
        <v>NA</v>
      </c>
      <c r="M337" s="57" t="str">
        <f t="shared" si="70"/>
        <v>NA</v>
      </c>
      <c r="R337" s="53"/>
      <c r="S337" s="53"/>
      <c r="T337" s="53"/>
      <c r="U337" s="53"/>
      <c r="V337" s="53"/>
    </row>
    <row r="338" spans="1:22" s="51" customFormat="1" x14ac:dyDescent="0.2">
      <c r="B338" s="51" t="s">
        <v>338</v>
      </c>
      <c r="C338" s="51" t="s">
        <v>339</v>
      </c>
      <c r="D338" s="56">
        <v>3750000</v>
      </c>
      <c r="E338" s="56">
        <v>7442643</v>
      </c>
      <c r="F338" s="56">
        <v>0</v>
      </c>
      <c r="G338" s="56">
        <v>1013</v>
      </c>
      <c r="H338" s="56">
        <v>0</v>
      </c>
      <c r="I338" s="56">
        <f t="shared" si="66"/>
        <v>1013</v>
      </c>
      <c r="J338" s="56">
        <f t="shared" si="67"/>
        <v>7441630</v>
      </c>
      <c r="K338" s="57">
        <f t="shared" si="68"/>
        <v>0.99986389243713558</v>
      </c>
      <c r="L338" s="57">
        <f t="shared" si="69"/>
        <v>-1</v>
      </c>
      <c r="M338" s="57">
        <f t="shared" si="70"/>
        <v>-0.99979583865570332</v>
      </c>
      <c r="R338" s="53"/>
      <c r="S338" s="53"/>
      <c r="T338" s="53"/>
      <c r="U338" s="53"/>
      <c r="V338" s="53"/>
    </row>
    <row r="339" spans="1:22" s="51" customFormat="1" x14ac:dyDescent="0.2">
      <c r="B339" s="51" t="s">
        <v>262</v>
      </c>
      <c r="C339" s="51" t="s">
        <v>263</v>
      </c>
      <c r="D339" s="56">
        <v>0</v>
      </c>
      <c r="E339" s="56">
        <v>42080</v>
      </c>
      <c r="F339" s="56">
        <v>0</v>
      </c>
      <c r="G339" s="56">
        <v>42080</v>
      </c>
      <c r="H339" s="56">
        <v>0</v>
      </c>
      <c r="I339" s="56">
        <f t="shared" si="66"/>
        <v>42080</v>
      </c>
      <c r="J339" s="56">
        <f t="shared" si="67"/>
        <v>0</v>
      </c>
      <c r="K339" s="57">
        <f t="shared" si="68"/>
        <v>0</v>
      </c>
      <c r="L339" s="57">
        <f t="shared" si="69"/>
        <v>-1</v>
      </c>
      <c r="M339" s="57">
        <f t="shared" si="70"/>
        <v>0.50000000000000011</v>
      </c>
      <c r="R339" s="53"/>
      <c r="S339" s="53"/>
      <c r="T339" s="53"/>
      <c r="U339" s="53"/>
      <c r="V339" s="53"/>
    </row>
    <row r="340" spans="1:22" s="51" customFormat="1" x14ac:dyDescent="0.2">
      <c r="B340" s="51" t="s">
        <v>268</v>
      </c>
      <c r="C340" s="51" t="s">
        <v>269</v>
      </c>
      <c r="D340" s="56">
        <v>0</v>
      </c>
      <c r="E340" s="56">
        <v>1141050</v>
      </c>
      <c r="F340" s="56">
        <v>0</v>
      </c>
      <c r="G340" s="56">
        <v>0</v>
      </c>
      <c r="H340" s="56">
        <v>0</v>
      </c>
      <c r="I340" s="56">
        <f t="shared" si="66"/>
        <v>0</v>
      </c>
      <c r="J340" s="56">
        <f t="shared" si="67"/>
        <v>1141050</v>
      </c>
      <c r="K340" s="57">
        <f t="shared" si="68"/>
        <v>1</v>
      </c>
      <c r="L340" s="57">
        <f t="shared" si="69"/>
        <v>-1</v>
      </c>
      <c r="M340" s="57">
        <f t="shared" si="70"/>
        <v>-1</v>
      </c>
      <c r="R340" s="53"/>
      <c r="S340" s="53"/>
      <c r="T340" s="53"/>
      <c r="U340" s="53"/>
      <c r="V340" s="53"/>
    </row>
    <row r="341" spans="1:22" s="51" customFormat="1" x14ac:dyDescent="0.2">
      <c r="B341" s="51" t="s">
        <v>278</v>
      </c>
      <c r="C341" s="51" t="s">
        <v>279</v>
      </c>
      <c r="D341" s="56">
        <v>0</v>
      </c>
      <c r="E341" s="56">
        <v>0</v>
      </c>
      <c r="F341" s="56">
        <v>0</v>
      </c>
      <c r="G341" s="56">
        <v>17000</v>
      </c>
      <c r="H341" s="56">
        <v>0</v>
      </c>
      <c r="I341" s="56">
        <f t="shared" si="66"/>
        <v>17000</v>
      </c>
      <c r="J341" s="56">
        <f t="shared" si="67"/>
        <v>-17000</v>
      </c>
      <c r="K341" s="57" t="str">
        <f t="shared" si="68"/>
        <v>NA</v>
      </c>
      <c r="L341" s="57" t="str">
        <f t="shared" si="69"/>
        <v>NA</v>
      </c>
      <c r="M341" s="57" t="str">
        <f t="shared" si="70"/>
        <v>NA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282</v>
      </c>
      <c r="C342" s="51" t="s">
        <v>283</v>
      </c>
      <c r="D342" s="56">
        <v>26817594.460000001</v>
      </c>
      <c r="E342" s="56">
        <v>29634700.890000001</v>
      </c>
      <c r="F342" s="56">
        <v>2165.42</v>
      </c>
      <c r="G342" s="56">
        <v>11134.57</v>
      </c>
      <c r="H342" s="56">
        <v>7286.07</v>
      </c>
      <c r="I342" s="56">
        <f t="shared" si="66"/>
        <v>18420.64</v>
      </c>
      <c r="J342" s="56">
        <f t="shared" si="67"/>
        <v>29616280.25</v>
      </c>
      <c r="K342" s="57">
        <f t="shared" si="68"/>
        <v>0.99937840978829595</v>
      </c>
      <c r="L342" s="57">
        <f t="shared" si="69"/>
        <v>-0.99992692958137019</v>
      </c>
      <c r="M342" s="57">
        <f t="shared" si="70"/>
        <v>-0.99943640885521345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286</v>
      </c>
      <c r="C343" s="51" t="s">
        <v>287</v>
      </c>
      <c r="D343" s="56">
        <v>0</v>
      </c>
      <c r="E343" s="56">
        <v>75</v>
      </c>
      <c r="F343" s="56">
        <v>0</v>
      </c>
      <c r="G343" s="56">
        <v>0</v>
      </c>
      <c r="H343" s="56">
        <v>0</v>
      </c>
      <c r="I343" s="56">
        <f t="shared" si="66"/>
        <v>0</v>
      </c>
      <c r="J343" s="56">
        <f t="shared" si="67"/>
        <v>75</v>
      </c>
      <c r="K343" s="57">
        <f t="shared" si="68"/>
        <v>1</v>
      </c>
      <c r="L343" s="57">
        <f t="shared" si="69"/>
        <v>-1</v>
      </c>
      <c r="M343" s="57">
        <f t="shared" si="70"/>
        <v>-1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290</v>
      </c>
      <c r="C344" s="51" t="s">
        <v>291</v>
      </c>
      <c r="D344" s="56">
        <v>3055023.67</v>
      </c>
      <c r="E344" s="56">
        <v>3553040.13</v>
      </c>
      <c r="F344" s="56">
        <v>57</v>
      </c>
      <c r="G344" s="56">
        <v>501.2</v>
      </c>
      <c r="H344" s="56">
        <v>1112.5</v>
      </c>
      <c r="I344" s="56">
        <f t="shared" si="66"/>
        <v>1613.7</v>
      </c>
      <c r="J344" s="56">
        <f t="shared" si="67"/>
        <v>3551426.4299999997</v>
      </c>
      <c r="K344" s="57">
        <f t="shared" si="68"/>
        <v>0.9995458255631916</v>
      </c>
      <c r="L344" s="57">
        <f t="shared" si="69"/>
        <v>-0.99998395740044732</v>
      </c>
      <c r="M344" s="57">
        <f t="shared" si="70"/>
        <v>-0.99978840655537426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294</v>
      </c>
      <c r="C345" s="51" t="s">
        <v>295</v>
      </c>
      <c r="D345" s="56">
        <v>0</v>
      </c>
      <c r="E345" s="56">
        <v>1858781.05</v>
      </c>
      <c r="F345" s="56">
        <v>0</v>
      </c>
      <c r="G345" s="56">
        <v>0</v>
      </c>
      <c r="H345" s="56">
        <v>0</v>
      </c>
      <c r="I345" s="56">
        <f t="shared" si="66"/>
        <v>0</v>
      </c>
      <c r="J345" s="56">
        <f t="shared" si="67"/>
        <v>1858781.05</v>
      </c>
      <c r="K345" s="57">
        <f t="shared" si="68"/>
        <v>1</v>
      </c>
      <c r="L345" s="57">
        <f t="shared" si="69"/>
        <v>-1</v>
      </c>
      <c r="M345" s="57">
        <f t="shared" si="70"/>
        <v>-1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358</v>
      </c>
      <c r="C346" s="51" t="s">
        <v>359</v>
      </c>
      <c r="D346" s="56">
        <v>7204</v>
      </c>
      <c r="E346" s="56">
        <v>0</v>
      </c>
      <c r="F346" s="56">
        <v>0</v>
      </c>
      <c r="G346" s="56">
        <v>0</v>
      </c>
      <c r="H346" s="56">
        <v>0</v>
      </c>
      <c r="I346" s="56">
        <f t="shared" si="66"/>
        <v>0</v>
      </c>
      <c r="J346" s="56">
        <f t="shared" si="67"/>
        <v>0</v>
      </c>
      <c r="K346" s="57" t="str">
        <f t="shared" si="68"/>
        <v>NA</v>
      </c>
      <c r="L346" s="57" t="str">
        <f t="shared" si="69"/>
        <v>NA</v>
      </c>
      <c r="M346" s="57" t="str">
        <f t="shared" si="70"/>
        <v>NA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304</v>
      </c>
      <c r="C347" s="51" t="s">
        <v>305</v>
      </c>
      <c r="D347" s="56">
        <v>40000</v>
      </c>
      <c r="E347" s="56">
        <v>79000</v>
      </c>
      <c r="F347" s="56">
        <v>0</v>
      </c>
      <c r="G347" s="56">
        <v>0</v>
      </c>
      <c r="H347" s="56">
        <v>0</v>
      </c>
      <c r="I347" s="56">
        <f t="shared" si="66"/>
        <v>0</v>
      </c>
      <c r="J347" s="56">
        <f t="shared" si="67"/>
        <v>79000</v>
      </c>
      <c r="K347" s="57">
        <f t="shared" si="68"/>
        <v>1</v>
      </c>
      <c r="L347" s="57">
        <f t="shared" si="69"/>
        <v>-1</v>
      </c>
      <c r="M347" s="57">
        <f t="shared" si="70"/>
        <v>-1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306</v>
      </c>
      <c r="C348" s="51" t="s">
        <v>307</v>
      </c>
      <c r="D348" s="56">
        <v>0</v>
      </c>
      <c r="E348" s="56">
        <v>5401005</v>
      </c>
      <c r="F348" s="56">
        <v>52879</v>
      </c>
      <c r="G348" s="56">
        <v>153188</v>
      </c>
      <c r="H348" s="56">
        <v>0</v>
      </c>
      <c r="I348" s="56">
        <f t="shared" si="66"/>
        <v>153188</v>
      </c>
      <c r="J348" s="56">
        <f t="shared" si="67"/>
        <v>5247817</v>
      </c>
      <c r="K348" s="57">
        <f t="shared" si="68"/>
        <v>0.97163713049700939</v>
      </c>
      <c r="L348" s="57">
        <f t="shared" si="69"/>
        <v>-0.9902094147292958</v>
      </c>
      <c r="M348" s="57">
        <f t="shared" si="70"/>
        <v>-0.95745569574551403</v>
      </c>
      <c r="R348" s="53"/>
      <c r="S348" s="53"/>
      <c r="T348" s="53"/>
      <c r="U348" s="53"/>
      <c r="V348" s="53"/>
    </row>
    <row r="349" spans="1:22" s="51" customFormat="1" x14ac:dyDescent="0.2">
      <c r="B349" s="51" t="s">
        <v>308</v>
      </c>
      <c r="C349" s="51" t="s">
        <v>309</v>
      </c>
      <c r="D349" s="56">
        <v>3750000</v>
      </c>
      <c r="E349" s="56">
        <v>1610126</v>
      </c>
      <c r="F349" s="56">
        <v>0</v>
      </c>
      <c r="G349" s="56">
        <v>0</v>
      </c>
      <c r="H349" s="56">
        <v>0</v>
      </c>
      <c r="I349" s="56">
        <f t="shared" si="66"/>
        <v>0</v>
      </c>
      <c r="J349" s="56">
        <f t="shared" si="67"/>
        <v>1610126</v>
      </c>
      <c r="K349" s="57">
        <f t="shared" si="68"/>
        <v>1</v>
      </c>
      <c r="L349" s="57">
        <f t="shared" si="69"/>
        <v>-1</v>
      </c>
      <c r="M349" s="57">
        <f t="shared" si="70"/>
        <v>-1</v>
      </c>
      <c r="R349" s="53"/>
      <c r="S349" s="53"/>
      <c r="T349" s="53"/>
      <c r="U349" s="53"/>
      <c r="V349" s="53"/>
    </row>
    <row r="350" spans="1:22" s="51" customFormat="1" x14ac:dyDescent="0.2">
      <c r="B350" s="51" t="s">
        <v>310</v>
      </c>
      <c r="C350" s="51" t="s">
        <v>311</v>
      </c>
      <c r="D350" s="56">
        <v>-55995</v>
      </c>
      <c r="E350" s="56">
        <v>0</v>
      </c>
      <c r="F350" s="56">
        <v>0</v>
      </c>
      <c r="G350" s="56">
        <v>0</v>
      </c>
      <c r="H350" s="56">
        <v>1050</v>
      </c>
      <c r="I350" s="56">
        <f t="shared" si="66"/>
        <v>1050</v>
      </c>
      <c r="J350" s="56">
        <f t="shared" si="67"/>
        <v>-1050</v>
      </c>
      <c r="K350" s="57" t="str">
        <f t="shared" si="68"/>
        <v>NA</v>
      </c>
      <c r="L350" s="57" t="str">
        <f t="shared" si="69"/>
        <v>NA</v>
      </c>
      <c r="M350" s="57" t="str">
        <f t="shared" si="70"/>
        <v>NA</v>
      </c>
      <c r="R350" s="53"/>
      <c r="S350" s="53"/>
      <c r="T350" s="53"/>
      <c r="U350" s="53"/>
      <c r="V350" s="53"/>
    </row>
    <row r="351" spans="1:22" s="51" customFormat="1" x14ac:dyDescent="0.2">
      <c r="B351" s="51" t="s">
        <v>312</v>
      </c>
      <c r="C351" s="51" t="s">
        <v>313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66"/>
        <v>0</v>
      </c>
      <c r="J351" s="56">
        <f t="shared" si="67"/>
        <v>0</v>
      </c>
      <c r="K351" s="57" t="str">
        <f t="shared" si="68"/>
        <v>NA</v>
      </c>
      <c r="L351" s="57" t="str">
        <f t="shared" si="69"/>
        <v>NA</v>
      </c>
      <c r="M351" s="57" t="str">
        <f t="shared" si="70"/>
        <v>NA</v>
      </c>
      <c r="R351" s="53"/>
      <c r="S351" s="53"/>
      <c r="T351" s="53"/>
      <c r="U351" s="53"/>
      <c r="V351" s="53"/>
    </row>
    <row r="352" spans="1:22" s="51" customFormat="1" x14ac:dyDescent="0.2">
      <c r="A352" s="63" t="s">
        <v>483</v>
      </c>
      <c r="B352" s="63"/>
      <c r="C352" s="63"/>
      <c r="D352" s="64">
        <v>75241413.420000002</v>
      </c>
      <c r="E352" s="64">
        <v>64465140.68</v>
      </c>
      <c r="F352" s="64">
        <v>55101.42</v>
      </c>
      <c r="G352" s="64">
        <v>3162676.17</v>
      </c>
      <c r="H352" s="64">
        <v>1706333.57</v>
      </c>
      <c r="I352" s="64">
        <f t="shared" si="56"/>
        <v>4869009.74</v>
      </c>
      <c r="J352" s="64">
        <f t="shared" si="57"/>
        <v>59596130.939999998</v>
      </c>
      <c r="K352" s="65">
        <f t="shared" si="58"/>
        <v>0.9244706567202049</v>
      </c>
      <c r="L352" s="65">
        <f t="shared" si="59"/>
        <v>-0.99914525246639074</v>
      </c>
      <c r="M352" s="65">
        <f t="shared" si="60"/>
        <v>-0.92640961913743547</v>
      </c>
      <c r="R352" s="53"/>
      <c r="S352" s="53"/>
      <c r="T352" s="53"/>
      <c r="U352" s="53"/>
      <c r="V352" s="53"/>
    </row>
    <row r="353" spans="1:22" s="51" customFormat="1" x14ac:dyDescent="0.2">
      <c r="A353" s="51" t="s">
        <v>484</v>
      </c>
      <c r="B353" s="51" t="s">
        <v>202</v>
      </c>
      <c r="C353" s="51" t="s">
        <v>203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56"/>
        <v>0</v>
      </c>
      <c r="J353" s="56">
        <f t="shared" si="57"/>
        <v>0</v>
      </c>
      <c r="K353" s="57" t="str">
        <f t="shared" si="58"/>
        <v>NA</v>
      </c>
      <c r="L353" s="57" t="str">
        <f t="shared" si="59"/>
        <v>NA</v>
      </c>
      <c r="M353" s="57" t="str">
        <f t="shared" si="60"/>
        <v>NA</v>
      </c>
      <c r="R353" s="53"/>
      <c r="S353" s="53"/>
      <c r="T353" s="53"/>
      <c r="U353" s="53"/>
      <c r="V353" s="53"/>
    </row>
    <row r="354" spans="1:22" s="51" customFormat="1" x14ac:dyDescent="0.2">
      <c r="B354" s="51" t="s">
        <v>350</v>
      </c>
      <c r="C354" s="51" t="s">
        <v>351</v>
      </c>
      <c r="D354" s="56">
        <v>0</v>
      </c>
      <c r="E354" s="56">
        <v>511826</v>
      </c>
      <c r="F354" s="56">
        <v>3984.25</v>
      </c>
      <c r="G354" s="56">
        <v>172849.75</v>
      </c>
      <c r="H354" s="56">
        <v>174360.25</v>
      </c>
      <c r="I354" s="56">
        <f t="shared" si="56"/>
        <v>347210</v>
      </c>
      <c r="J354" s="56">
        <f t="shared" si="57"/>
        <v>164616</v>
      </c>
      <c r="K354" s="57">
        <f t="shared" si="58"/>
        <v>0.32162492722136038</v>
      </c>
      <c r="L354" s="57">
        <f t="shared" si="59"/>
        <v>-0.9922156162445831</v>
      </c>
      <c r="M354" s="57">
        <f t="shared" si="60"/>
        <v>-0.49343209411010769</v>
      </c>
      <c r="R354" s="53"/>
      <c r="S354" s="53"/>
      <c r="T354" s="53"/>
      <c r="U354" s="53"/>
      <c r="V354" s="53"/>
    </row>
    <row r="355" spans="1:22" s="51" customFormat="1" x14ac:dyDescent="0.2">
      <c r="B355" s="51" t="s">
        <v>415</v>
      </c>
      <c r="C355" s="51" t="s">
        <v>416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56"/>
        <v>0</v>
      </c>
      <c r="J355" s="56">
        <f t="shared" si="57"/>
        <v>0</v>
      </c>
      <c r="K355" s="57" t="str">
        <f t="shared" si="58"/>
        <v>NA</v>
      </c>
      <c r="L355" s="57" t="str">
        <f t="shared" si="59"/>
        <v>NA</v>
      </c>
      <c r="M355" s="57" t="str">
        <f t="shared" si="60"/>
        <v>NA</v>
      </c>
      <c r="R355" s="53"/>
      <c r="S355" s="53"/>
      <c r="T355" s="53"/>
      <c r="U355" s="53"/>
      <c r="V355" s="53"/>
    </row>
    <row r="356" spans="1:22" s="51" customFormat="1" x14ac:dyDescent="0.2">
      <c r="B356" s="51" t="s">
        <v>409</v>
      </c>
      <c r="C356" s="51" t="s">
        <v>410</v>
      </c>
      <c r="D356" s="56">
        <v>0</v>
      </c>
      <c r="E356" s="56">
        <v>0</v>
      </c>
      <c r="F356" s="56">
        <v>0</v>
      </c>
      <c r="G356" s="56">
        <v>0</v>
      </c>
      <c r="H356" s="56">
        <v>0</v>
      </c>
      <c r="I356" s="56">
        <f t="shared" si="56"/>
        <v>0</v>
      </c>
      <c r="J356" s="56">
        <f t="shared" si="57"/>
        <v>0</v>
      </c>
      <c r="K356" s="57" t="str">
        <f t="shared" si="58"/>
        <v>NA</v>
      </c>
      <c r="L356" s="57" t="str">
        <f t="shared" si="59"/>
        <v>NA</v>
      </c>
      <c r="M356" s="57" t="str">
        <f t="shared" si="60"/>
        <v>NA</v>
      </c>
      <c r="R356" s="53"/>
      <c r="S356" s="53"/>
      <c r="T356" s="53"/>
      <c r="U356" s="53"/>
      <c r="V356" s="53"/>
    </row>
    <row r="357" spans="1:22" s="51" customFormat="1" x14ac:dyDescent="0.2">
      <c r="B357" s="51" t="s">
        <v>224</v>
      </c>
      <c r="C357" s="51" t="s">
        <v>225</v>
      </c>
      <c r="D357" s="56">
        <v>0</v>
      </c>
      <c r="E357" s="56">
        <v>0</v>
      </c>
      <c r="F357" s="56">
        <v>0</v>
      </c>
      <c r="G357" s="56">
        <v>0</v>
      </c>
      <c r="H357" s="56">
        <v>0</v>
      </c>
      <c r="I357" s="56">
        <f t="shared" si="56"/>
        <v>0</v>
      </c>
      <c r="J357" s="56">
        <f t="shared" si="57"/>
        <v>0</v>
      </c>
      <c r="K357" s="57" t="str">
        <f t="shared" si="58"/>
        <v>NA</v>
      </c>
      <c r="L357" s="57" t="str">
        <f t="shared" si="59"/>
        <v>NA</v>
      </c>
      <c r="M357" s="57" t="str">
        <f t="shared" si="60"/>
        <v>NA</v>
      </c>
      <c r="R357" s="53"/>
      <c r="S357" s="53"/>
      <c r="T357" s="53"/>
      <c r="U357" s="53"/>
      <c r="V357" s="53"/>
    </row>
    <row r="358" spans="1:22" s="51" customFormat="1" x14ac:dyDescent="0.2">
      <c r="B358" s="51" t="s">
        <v>330</v>
      </c>
      <c r="C358" s="51" t="s">
        <v>331</v>
      </c>
      <c r="D358" s="56">
        <v>0</v>
      </c>
      <c r="E358" s="56">
        <v>0</v>
      </c>
      <c r="F358" s="56">
        <v>0</v>
      </c>
      <c r="G358" s="56">
        <v>0</v>
      </c>
      <c r="H358" s="56">
        <v>0</v>
      </c>
      <c r="I358" s="56">
        <f t="shared" si="56"/>
        <v>0</v>
      </c>
      <c r="J358" s="56">
        <f t="shared" si="57"/>
        <v>0</v>
      </c>
      <c r="K358" s="57" t="str">
        <f t="shared" si="58"/>
        <v>NA</v>
      </c>
      <c r="L358" s="57" t="str">
        <f t="shared" si="59"/>
        <v>NA</v>
      </c>
      <c r="M358" s="57" t="str">
        <f t="shared" si="60"/>
        <v>NA</v>
      </c>
      <c r="R358" s="53"/>
      <c r="S358" s="53"/>
      <c r="T358" s="53"/>
      <c r="U358" s="53"/>
      <c r="V358" s="53"/>
    </row>
    <row r="359" spans="1:22" s="51" customFormat="1" x14ac:dyDescent="0.2">
      <c r="B359" s="51" t="s">
        <v>226</v>
      </c>
      <c r="C359" s="51" t="s">
        <v>227</v>
      </c>
      <c r="D359" s="56">
        <v>1300000</v>
      </c>
      <c r="E359" s="56">
        <v>4323449.07</v>
      </c>
      <c r="F359" s="56">
        <v>0</v>
      </c>
      <c r="G359" s="56">
        <v>1617624.11</v>
      </c>
      <c r="H359" s="56">
        <v>0</v>
      </c>
      <c r="I359" s="56">
        <f t="shared" si="56"/>
        <v>1617624.11</v>
      </c>
      <c r="J359" s="56">
        <f t="shared" si="57"/>
        <v>2705824.96</v>
      </c>
      <c r="K359" s="57">
        <f t="shared" si="58"/>
        <v>0.62584869537968213</v>
      </c>
      <c r="L359" s="57">
        <f t="shared" si="59"/>
        <v>-1</v>
      </c>
      <c r="M359" s="57">
        <f t="shared" si="60"/>
        <v>-0.43877304306952325</v>
      </c>
      <c r="R359" s="53"/>
      <c r="S359" s="53"/>
      <c r="T359" s="53"/>
      <c r="U359" s="53"/>
      <c r="V359" s="53"/>
    </row>
    <row r="360" spans="1:22" s="51" customFormat="1" x14ac:dyDescent="0.2">
      <c r="B360" s="51" t="s">
        <v>232</v>
      </c>
      <c r="C360" s="51" t="s">
        <v>233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56"/>
        <v>0</v>
      </c>
      <c r="J360" s="56">
        <f t="shared" si="57"/>
        <v>0</v>
      </c>
      <c r="K360" s="57" t="str">
        <f t="shared" si="58"/>
        <v>NA</v>
      </c>
      <c r="L360" s="57" t="str">
        <f t="shared" si="59"/>
        <v>NA</v>
      </c>
      <c r="M360" s="57" t="str">
        <f t="shared" si="60"/>
        <v>NA</v>
      </c>
      <c r="R360" s="53"/>
      <c r="S360" s="53"/>
      <c r="T360" s="53"/>
      <c r="U360" s="53"/>
      <c r="V360" s="53"/>
    </row>
    <row r="361" spans="1:22" s="51" customFormat="1" x14ac:dyDescent="0.2">
      <c r="B361" s="51" t="s">
        <v>236</v>
      </c>
      <c r="C361" s="51" t="s">
        <v>237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56"/>
        <v>0</v>
      </c>
      <c r="J361" s="56">
        <f t="shared" si="57"/>
        <v>0</v>
      </c>
      <c r="K361" s="57" t="str">
        <f t="shared" si="58"/>
        <v>NA</v>
      </c>
      <c r="L361" s="57" t="str">
        <f t="shared" si="59"/>
        <v>NA</v>
      </c>
      <c r="M361" s="57" t="str">
        <f t="shared" si="60"/>
        <v>NA</v>
      </c>
      <c r="R361" s="53"/>
      <c r="S361" s="53"/>
      <c r="T361" s="53"/>
      <c r="U361" s="53"/>
      <c r="V361" s="53"/>
    </row>
    <row r="362" spans="1:22" s="51" customFormat="1" x14ac:dyDescent="0.2">
      <c r="B362" s="51" t="s">
        <v>250</v>
      </c>
      <c r="C362" s="51" t="s">
        <v>251</v>
      </c>
      <c r="D362" s="56">
        <v>34450</v>
      </c>
      <c r="E362" s="56">
        <v>268157.27</v>
      </c>
      <c r="F362" s="56">
        <v>0</v>
      </c>
      <c r="G362" s="56">
        <v>114611.73</v>
      </c>
      <c r="H362" s="56">
        <v>0</v>
      </c>
      <c r="I362" s="56">
        <f t="shared" si="56"/>
        <v>114611.73</v>
      </c>
      <c r="J362" s="56">
        <f t="shared" si="57"/>
        <v>153545.54000000004</v>
      </c>
      <c r="K362" s="57">
        <f t="shared" si="58"/>
        <v>0.57259510435797634</v>
      </c>
      <c r="L362" s="57">
        <f t="shared" si="59"/>
        <v>-1</v>
      </c>
      <c r="M362" s="57">
        <f t="shared" si="60"/>
        <v>-0.35889265653696434</v>
      </c>
      <c r="R362" s="53"/>
      <c r="S362" s="53"/>
      <c r="T362" s="53"/>
      <c r="U362" s="53"/>
      <c r="V362" s="53"/>
    </row>
    <row r="363" spans="1:22" s="51" customFormat="1" x14ac:dyDescent="0.2">
      <c r="B363" s="51" t="s">
        <v>252</v>
      </c>
      <c r="C363" s="51" t="s">
        <v>253</v>
      </c>
      <c r="D363" s="56">
        <v>26125645</v>
      </c>
      <c r="E363" s="56">
        <v>23283</v>
      </c>
      <c r="F363" s="56">
        <v>0</v>
      </c>
      <c r="G363" s="56">
        <v>0</v>
      </c>
      <c r="H363" s="56">
        <v>167.95</v>
      </c>
      <c r="I363" s="56">
        <f t="shared" si="56"/>
        <v>167.95</v>
      </c>
      <c r="J363" s="56">
        <f t="shared" si="57"/>
        <v>23115.05</v>
      </c>
      <c r="K363" s="57">
        <f t="shared" si="58"/>
        <v>0.9927865824850749</v>
      </c>
      <c r="L363" s="57">
        <f t="shared" si="59"/>
        <v>-1</v>
      </c>
      <c r="M363" s="57">
        <f t="shared" si="60"/>
        <v>-1</v>
      </c>
      <c r="R363" s="53"/>
      <c r="S363" s="53"/>
      <c r="T363" s="53"/>
      <c r="U363" s="53"/>
      <c r="V363" s="53"/>
    </row>
    <row r="364" spans="1:22" s="51" customFormat="1" x14ac:dyDescent="0.2">
      <c r="B364" s="51" t="s">
        <v>260</v>
      </c>
      <c r="C364" s="51" t="s">
        <v>261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56"/>
        <v>0</v>
      </c>
      <c r="J364" s="56">
        <f t="shared" si="57"/>
        <v>0</v>
      </c>
      <c r="K364" s="57" t="str">
        <f t="shared" si="58"/>
        <v>NA</v>
      </c>
      <c r="L364" s="57" t="str">
        <f t="shared" si="59"/>
        <v>NA</v>
      </c>
      <c r="M364" s="57" t="str">
        <f t="shared" si="60"/>
        <v>NA</v>
      </c>
      <c r="R364" s="53"/>
      <c r="S364" s="53"/>
      <c r="T364" s="53"/>
      <c r="U364" s="53"/>
      <c r="V364" s="53"/>
    </row>
    <row r="365" spans="1:22" s="51" customFormat="1" x14ac:dyDescent="0.2">
      <c r="B365" s="51" t="s">
        <v>342</v>
      </c>
      <c r="C365" s="51" t="s">
        <v>343</v>
      </c>
      <c r="D365" s="56">
        <v>69000</v>
      </c>
      <c r="E365" s="56">
        <v>10000</v>
      </c>
      <c r="F365" s="56">
        <v>0</v>
      </c>
      <c r="G365" s="56">
        <v>3715</v>
      </c>
      <c r="H365" s="56">
        <v>0</v>
      </c>
      <c r="I365" s="56">
        <f t="shared" si="56"/>
        <v>3715</v>
      </c>
      <c r="J365" s="56">
        <f t="shared" si="57"/>
        <v>6285</v>
      </c>
      <c r="K365" s="57">
        <f t="shared" si="58"/>
        <v>0.62849999999999995</v>
      </c>
      <c r="L365" s="57">
        <f t="shared" si="59"/>
        <v>-1</v>
      </c>
      <c r="M365" s="57">
        <f t="shared" si="60"/>
        <v>-0.44275000000000003</v>
      </c>
      <c r="R365" s="53"/>
      <c r="S365" s="53"/>
      <c r="T365" s="53"/>
      <c r="U365" s="53"/>
      <c r="V365" s="53"/>
    </row>
    <row r="366" spans="1:22" s="51" customFormat="1" x14ac:dyDescent="0.2">
      <c r="B366" s="51" t="s">
        <v>377</v>
      </c>
      <c r="C366" s="51" t="s">
        <v>378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56"/>
        <v>0</v>
      </c>
      <c r="J366" s="56">
        <f t="shared" si="57"/>
        <v>0</v>
      </c>
      <c r="K366" s="57" t="str">
        <f t="shared" si="58"/>
        <v>NA</v>
      </c>
      <c r="L366" s="57" t="str">
        <f t="shared" si="59"/>
        <v>NA</v>
      </c>
      <c r="M366" s="57" t="str">
        <f t="shared" si="60"/>
        <v>NA</v>
      </c>
      <c r="R366" s="53"/>
      <c r="S366" s="53"/>
      <c r="T366" s="53"/>
      <c r="U366" s="53"/>
      <c r="V366" s="53"/>
    </row>
    <row r="367" spans="1:22" s="51" customFormat="1" x14ac:dyDescent="0.2">
      <c r="B367" s="51" t="s">
        <v>274</v>
      </c>
      <c r="C367" s="51" t="s">
        <v>275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56"/>
        <v>0</v>
      </c>
      <c r="J367" s="56">
        <f t="shared" si="57"/>
        <v>0</v>
      </c>
      <c r="K367" s="57" t="str">
        <f t="shared" si="58"/>
        <v>NA</v>
      </c>
      <c r="L367" s="57" t="str">
        <f t="shared" si="59"/>
        <v>NA</v>
      </c>
      <c r="M367" s="57" t="str">
        <f t="shared" si="60"/>
        <v>NA</v>
      </c>
      <c r="R367" s="53"/>
      <c r="S367" s="53"/>
      <c r="T367" s="53"/>
      <c r="U367" s="53"/>
      <c r="V367" s="53"/>
    </row>
    <row r="368" spans="1:22" s="51" customFormat="1" x14ac:dyDescent="0.2">
      <c r="B368" s="51" t="s">
        <v>280</v>
      </c>
      <c r="C368" s="51" t="s">
        <v>281</v>
      </c>
      <c r="D368" s="56">
        <v>113802</v>
      </c>
      <c r="E368" s="56">
        <v>111226</v>
      </c>
      <c r="F368" s="56">
        <v>0</v>
      </c>
      <c r="G368" s="56">
        <v>9840</v>
      </c>
      <c r="H368" s="56">
        <v>0</v>
      </c>
      <c r="I368" s="56">
        <f t="shared" si="56"/>
        <v>9840</v>
      </c>
      <c r="J368" s="56">
        <f t="shared" si="57"/>
        <v>101386</v>
      </c>
      <c r="K368" s="57">
        <f t="shared" si="58"/>
        <v>0.9115314764533472</v>
      </c>
      <c r="L368" s="57">
        <f t="shared" si="59"/>
        <v>-1</v>
      </c>
      <c r="M368" s="57">
        <f t="shared" si="60"/>
        <v>-0.86729721468002086</v>
      </c>
      <c r="R368" s="53"/>
      <c r="S368" s="53"/>
      <c r="T368" s="53"/>
      <c r="U368" s="53"/>
      <c r="V368" s="53"/>
    </row>
    <row r="369" spans="1:22" s="51" customFormat="1" x14ac:dyDescent="0.2">
      <c r="B369" s="51" t="s">
        <v>282</v>
      </c>
      <c r="C369" s="51" t="s">
        <v>283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56"/>
        <v>0</v>
      </c>
      <c r="J369" s="56">
        <f t="shared" si="57"/>
        <v>0</v>
      </c>
      <c r="K369" s="57" t="str">
        <f t="shared" si="58"/>
        <v>NA</v>
      </c>
      <c r="L369" s="57" t="str">
        <f t="shared" si="59"/>
        <v>NA</v>
      </c>
      <c r="M369" s="57" t="str">
        <f t="shared" si="60"/>
        <v>NA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290</v>
      </c>
      <c r="C370" s="51" t="s">
        <v>291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56"/>
        <v>0</v>
      </c>
      <c r="J370" s="56">
        <f t="shared" si="57"/>
        <v>0</v>
      </c>
      <c r="K370" s="57" t="str">
        <f t="shared" si="58"/>
        <v>NA</v>
      </c>
      <c r="L370" s="57" t="str">
        <f t="shared" si="59"/>
        <v>NA</v>
      </c>
      <c r="M370" s="57" t="str">
        <f t="shared" si="60"/>
        <v>NA</v>
      </c>
      <c r="R370" s="53"/>
      <c r="S370" s="53"/>
      <c r="T370" s="53"/>
      <c r="U370" s="53"/>
      <c r="V370" s="53"/>
    </row>
    <row r="371" spans="1:22" s="51" customFormat="1" x14ac:dyDescent="0.2">
      <c r="B371" s="51" t="s">
        <v>358</v>
      </c>
      <c r="C371" s="51" t="s">
        <v>359</v>
      </c>
      <c r="D371" s="56">
        <v>125745.51000000001</v>
      </c>
      <c r="E371" s="56">
        <v>258199.38</v>
      </c>
      <c r="F371" s="56">
        <v>1927.5</v>
      </c>
      <c r="G371" s="56">
        <v>119295.97</v>
      </c>
      <c r="H371" s="56">
        <v>98289.51</v>
      </c>
      <c r="I371" s="56">
        <f t="shared" si="56"/>
        <v>217585.47999999998</v>
      </c>
      <c r="J371" s="56">
        <f t="shared" si="57"/>
        <v>40613.900000000023</v>
      </c>
      <c r="K371" s="57">
        <f t="shared" si="58"/>
        <v>0.15729665965890399</v>
      </c>
      <c r="L371" s="57">
        <f t="shared" si="59"/>
        <v>-0.99253483877459348</v>
      </c>
      <c r="M371" s="57">
        <f t="shared" si="60"/>
        <v>-0.3069543582947411</v>
      </c>
      <c r="R371" s="53"/>
      <c r="S371" s="53"/>
      <c r="T371" s="53"/>
      <c r="U371" s="53"/>
      <c r="V371" s="53"/>
    </row>
    <row r="372" spans="1:22" s="51" customFormat="1" x14ac:dyDescent="0.2">
      <c r="B372" s="51" t="s">
        <v>308</v>
      </c>
      <c r="C372" s="51" t="s">
        <v>309</v>
      </c>
      <c r="D372" s="56">
        <v>0</v>
      </c>
      <c r="E372" s="56">
        <v>20653717.949999999</v>
      </c>
      <c r="F372" s="56">
        <v>369662.66</v>
      </c>
      <c r="G372" s="56">
        <v>1177062.8899999999</v>
      </c>
      <c r="H372" s="56">
        <v>3585551.26</v>
      </c>
      <c r="I372" s="56">
        <f t="shared" si="56"/>
        <v>4762614.1499999994</v>
      </c>
      <c r="J372" s="56">
        <f t="shared" si="57"/>
        <v>15891103.800000001</v>
      </c>
      <c r="K372" s="57">
        <f t="shared" si="58"/>
        <v>0.76940644965087268</v>
      </c>
      <c r="L372" s="57">
        <f t="shared" si="59"/>
        <v>-0.98210188301714463</v>
      </c>
      <c r="M372" s="57">
        <f t="shared" si="60"/>
        <v>-0.91451445501123441</v>
      </c>
      <c r="R372" s="53"/>
      <c r="S372" s="53"/>
      <c r="T372" s="53"/>
      <c r="U372" s="53"/>
      <c r="V372" s="53"/>
    </row>
    <row r="373" spans="1:22" s="51" customFormat="1" x14ac:dyDescent="0.2">
      <c r="B373" s="51" t="s">
        <v>514</v>
      </c>
      <c r="C373" s="51" t="s">
        <v>145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56"/>
        <v>0</v>
      </c>
      <c r="J373" s="56">
        <f t="shared" si="57"/>
        <v>0</v>
      </c>
      <c r="K373" s="57" t="str">
        <f t="shared" si="58"/>
        <v>NA</v>
      </c>
      <c r="L373" s="57" t="str">
        <f t="shared" si="59"/>
        <v>NA</v>
      </c>
      <c r="M373" s="57" t="str">
        <f t="shared" si="60"/>
        <v>NA</v>
      </c>
      <c r="R373" s="53"/>
      <c r="S373" s="53"/>
      <c r="T373" s="53"/>
      <c r="U373" s="53"/>
      <c r="V373" s="53"/>
    </row>
    <row r="374" spans="1:22" s="51" customFormat="1" x14ac:dyDescent="0.2">
      <c r="A374" s="63" t="s">
        <v>491</v>
      </c>
      <c r="B374" s="63"/>
      <c r="C374" s="63"/>
      <c r="D374" s="64">
        <v>27768642.510000002</v>
      </c>
      <c r="E374" s="64">
        <v>26159858.669999998</v>
      </c>
      <c r="F374" s="64">
        <v>375574.41</v>
      </c>
      <c r="G374" s="64">
        <v>3214999.45</v>
      </c>
      <c r="H374" s="64">
        <v>3858368.9699999997</v>
      </c>
      <c r="I374" s="64">
        <f t="shared" si="56"/>
        <v>7073368.4199999999</v>
      </c>
      <c r="J374" s="64">
        <f t="shared" si="57"/>
        <v>19086490.25</v>
      </c>
      <c r="K374" s="65">
        <f t="shared" si="58"/>
        <v>0.72960983814061264</v>
      </c>
      <c r="L374" s="65">
        <f t="shared" si="59"/>
        <v>-0.98564310248240339</v>
      </c>
      <c r="M374" s="65">
        <f t="shared" si="60"/>
        <v>-0.81565270532098022</v>
      </c>
      <c r="R374" s="53"/>
      <c r="S374" s="53"/>
      <c r="T374" s="53"/>
      <c r="U374" s="53"/>
      <c r="V374" s="53"/>
    </row>
    <row r="375" spans="1:22" s="51" customFormat="1" x14ac:dyDescent="0.2">
      <c r="A375" s="51" t="s">
        <v>492</v>
      </c>
      <c r="B375" s="51" t="s">
        <v>202</v>
      </c>
      <c r="C375" s="51" t="s">
        <v>203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56"/>
        <v>0</v>
      </c>
      <c r="J375" s="56">
        <f t="shared" si="57"/>
        <v>0</v>
      </c>
      <c r="K375" s="57" t="str">
        <f t="shared" si="58"/>
        <v>NA</v>
      </c>
      <c r="L375" s="57" t="str">
        <f t="shared" si="59"/>
        <v>NA</v>
      </c>
      <c r="M375" s="57" t="str">
        <f t="shared" si="60"/>
        <v>NA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348</v>
      </c>
      <c r="C376" s="51" t="s">
        <v>349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56"/>
        <v>0</v>
      </c>
      <c r="J376" s="56">
        <f t="shared" si="57"/>
        <v>0</v>
      </c>
      <c r="K376" s="57" t="str">
        <f t="shared" si="58"/>
        <v>NA</v>
      </c>
      <c r="L376" s="57" t="str">
        <f t="shared" si="59"/>
        <v>NA</v>
      </c>
      <c r="M376" s="57" t="str">
        <f t="shared" si="60"/>
        <v>NA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212</v>
      </c>
      <c r="C377" s="51" t="s">
        <v>213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56"/>
        <v>0</v>
      </c>
      <c r="J377" s="56">
        <f t="shared" si="57"/>
        <v>0</v>
      </c>
      <c r="K377" s="57" t="str">
        <f t="shared" si="58"/>
        <v>NA</v>
      </c>
      <c r="L377" s="57" t="str">
        <f t="shared" si="59"/>
        <v>NA</v>
      </c>
      <c r="M377" s="57" t="str">
        <f t="shared" si="60"/>
        <v>NA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493</v>
      </c>
      <c r="C378" s="51" t="s">
        <v>494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56"/>
        <v>0</v>
      </c>
      <c r="J378" s="56">
        <f t="shared" si="57"/>
        <v>0</v>
      </c>
      <c r="K378" s="57" t="str">
        <f t="shared" si="58"/>
        <v>NA</v>
      </c>
      <c r="L378" s="57" t="str">
        <f t="shared" si="59"/>
        <v>NA</v>
      </c>
      <c r="M378" s="57" t="str">
        <f t="shared" si="60"/>
        <v>NA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224</v>
      </c>
      <c r="C379" s="51" t="s">
        <v>225</v>
      </c>
      <c r="D379" s="56">
        <v>0</v>
      </c>
      <c r="E379" s="56">
        <v>68460</v>
      </c>
      <c r="F379" s="56">
        <v>0</v>
      </c>
      <c r="G379" s="56">
        <v>0</v>
      </c>
      <c r="H379" s="56">
        <v>0</v>
      </c>
      <c r="I379" s="56">
        <f t="shared" si="56"/>
        <v>0</v>
      </c>
      <c r="J379" s="56">
        <f t="shared" si="57"/>
        <v>68460</v>
      </c>
      <c r="K379" s="57">
        <f t="shared" si="58"/>
        <v>1</v>
      </c>
      <c r="L379" s="57">
        <f t="shared" si="59"/>
        <v>-1</v>
      </c>
      <c r="M379" s="57">
        <f t="shared" si="60"/>
        <v>-1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330</v>
      </c>
      <c r="C380" s="51" t="s">
        <v>331</v>
      </c>
      <c r="D380" s="56">
        <v>276416.18</v>
      </c>
      <c r="E380" s="56">
        <v>169101</v>
      </c>
      <c r="F380" s="56">
        <v>76542.100000000006</v>
      </c>
      <c r="G380" s="56">
        <v>312521.38</v>
      </c>
      <c r="H380" s="56">
        <v>0</v>
      </c>
      <c r="I380" s="56">
        <f t="shared" si="56"/>
        <v>312521.38</v>
      </c>
      <c r="J380" s="56">
        <f t="shared" si="57"/>
        <v>-143420.38</v>
      </c>
      <c r="K380" s="57">
        <f t="shared" si="58"/>
        <v>-0.84813442853679166</v>
      </c>
      <c r="L380" s="57">
        <f t="shared" si="59"/>
        <v>-0.5473586791325894</v>
      </c>
      <c r="M380" s="57">
        <f t="shared" si="60"/>
        <v>1.7722016428051874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226</v>
      </c>
      <c r="C381" s="51" t="s">
        <v>227</v>
      </c>
      <c r="D381" s="56">
        <v>42239798.5</v>
      </c>
      <c r="E381" s="56">
        <v>1483560.2299999997</v>
      </c>
      <c r="F381" s="56">
        <v>0</v>
      </c>
      <c r="G381" s="56">
        <v>342000</v>
      </c>
      <c r="H381" s="56">
        <v>0</v>
      </c>
      <c r="I381" s="56">
        <f t="shared" si="56"/>
        <v>342000</v>
      </c>
      <c r="J381" s="56">
        <f t="shared" si="57"/>
        <v>1141560.2299999997</v>
      </c>
      <c r="K381" s="57">
        <f t="shared" si="58"/>
        <v>0.76947346451852505</v>
      </c>
      <c r="L381" s="57">
        <f t="shared" si="59"/>
        <v>-1</v>
      </c>
      <c r="M381" s="57">
        <f t="shared" si="60"/>
        <v>-0.65421019677778769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228</v>
      </c>
      <c r="C382" s="51" t="s">
        <v>229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56"/>
        <v>0</v>
      </c>
      <c r="J382" s="56">
        <f t="shared" si="57"/>
        <v>0</v>
      </c>
      <c r="K382" s="57" t="str">
        <f t="shared" si="58"/>
        <v>NA</v>
      </c>
      <c r="L382" s="57" t="str">
        <f t="shared" si="59"/>
        <v>NA</v>
      </c>
      <c r="M382" s="57" t="str">
        <f t="shared" si="60"/>
        <v>NA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232</v>
      </c>
      <c r="C383" s="51" t="s">
        <v>233</v>
      </c>
      <c r="D383" s="56">
        <v>64125</v>
      </c>
      <c r="E383" s="56">
        <v>61172</v>
      </c>
      <c r="F383" s="56">
        <v>9905</v>
      </c>
      <c r="G383" s="56">
        <v>26500</v>
      </c>
      <c r="H383" s="56">
        <v>0</v>
      </c>
      <c r="I383" s="56">
        <f t="shared" si="56"/>
        <v>26500</v>
      </c>
      <c r="J383" s="56">
        <f t="shared" si="57"/>
        <v>34672</v>
      </c>
      <c r="K383" s="57">
        <f t="shared" si="58"/>
        <v>0.56679526580788597</v>
      </c>
      <c r="L383" s="57">
        <f t="shared" si="59"/>
        <v>-0.83807951350290988</v>
      </c>
      <c r="M383" s="57">
        <f t="shared" si="60"/>
        <v>-0.35019289871182896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234</v>
      </c>
      <c r="C384" s="51" t="s">
        <v>235</v>
      </c>
      <c r="D384" s="56">
        <v>0</v>
      </c>
      <c r="E384" s="56">
        <v>0</v>
      </c>
      <c r="F384" s="56">
        <v>1070.05</v>
      </c>
      <c r="G384" s="56">
        <v>3307.04</v>
      </c>
      <c r="H384" s="56">
        <v>0</v>
      </c>
      <c r="I384" s="56">
        <f t="shared" si="56"/>
        <v>3307.04</v>
      </c>
      <c r="J384" s="56">
        <f t="shared" si="57"/>
        <v>-3307.04</v>
      </c>
      <c r="K384" s="57" t="str">
        <f t="shared" si="58"/>
        <v>NA</v>
      </c>
      <c r="L384" s="57" t="str">
        <f t="shared" si="59"/>
        <v>NA</v>
      </c>
      <c r="M384" s="57" t="str">
        <f t="shared" si="60"/>
        <v>NA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236</v>
      </c>
      <c r="C385" s="51" t="s">
        <v>237</v>
      </c>
      <c r="D385" s="56">
        <v>55227.96</v>
      </c>
      <c r="E385" s="56">
        <v>48094.38</v>
      </c>
      <c r="F385" s="56">
        <v>17047.900000000001</v>
      </c>
      <c r="G385" s="56">
        <v>65607.77</v>
      </c>
      <c r="H385" s="56">
        <v>0</v>
      </c>
      <c r="I385" s="56">
        <f t="shared" si="56"/>
        <v>65607.77</v>
      </c>
      <c r="J385" s="56">
        <f t="shared" si="57"/>
        <v>-17513.390000000007</v>
      </c>
      <c r="K385" s="57">
        <f t="shared" si="58"/>
        <v>-0.36414628902586971</v>
      </c>
      <c r="L385" s="57">
        <f t="shared" si="59"/>
        <v>-0.64553238860756701</v>
      </c>
      <c r="M385" s="57">
        <f t="shared" si="60"/>
        <v>1.0462194335388046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250</v>
      </c>
      <c r="C386" s="51" t="s">
        <v>251</v>
      </c>
      <c r="D386" s="56">
        <v>7325.0300000000007</v>
      </c>
      <c r="E386" s="56">
        <v>49058.84</v>
      </c>
      <c r="F386" s="56">
        <v>914.5100000000001</v>
      </c>
      <c r="G386" s="56">
        <v>17208.16</v>
      </c>
      <c r="H386" s="56">
        <v>0</v>
      </c>
      <c r="I386" s="56">
        <f t="shared" si="56"/>
        <v>17208.16</v>
      </c>
      <c r="J386" s="56">
        <f t="shared" si="57"/>
        <v>31850.679999999997</v>
      </c>
      <c r="K386" s="57">
        <f t="shared" si="58"/>
        <v>0.64923426644413118</v>
      </c>
      <c r="L386" s="57">
        <f t="shared" si="59"/>
        <v>-0.98135891513129947</v>
      </c>
      <c r="M386" s="57">
        <f t="shared" si="60"/>
        <v>-0.47385139966619672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252</v>
      </c>
      <c r="C387" s="51" t="s">
        <v>253</v>
      </c>
      <c r="D387" s="56">
        <v>26298445</v>
      </c>
      <c r="E387" s="56">
        <v>3089362</v>
      </c>
      <c r="F387" s="56">
        <v>0</v>
      </c>
      <c r="G387" s="56">
        <v>0</v>
      </c>
      <c r="H387" s="56">
        <v>4282.25</v>
      </c>
      <c r="I387" s="56">
        <f t="shared" ref="I387:I452" si="71">SUM(G387:H387)</f>
        <v>4282.25</v>
      </c>
      <c r="J387" s="56">
        <f t="shared" ref="J387:J452" si="72">E387-I387</f>
        <v>3085079.75</v>
      </c>
      <c r="K387" s="57">
        <f t="shared" ref="K387:K452" si="73">IF(E387=0,"NA",J387/E387)</f>
        <v>0.9986138723788277</v>
      </c>
      <c r="L387" s="57">
        <f t="shared" ref="L387:L452" si="74">IF(E387=0,"NA",(  ( F387 - (E387/$L$6)) / (E387/$L$6)))</f>
        <v>-1</v>
      </c>
      <c r="M387" s="57">
        <f t="shared" ref="M387:M452" si="75">IF(E387=0,"NA",(  ( G387 - ($M$6*(E387/12))) / ($M$6*(E387/12))))</f>
        <v>-1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338</v>
      </c>
      <c r="C388" s="51" t="s">
        <v>339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f t="shared" si="71"/>
        <v>0</v>
      </c>
      <c r="J388" s="56">
        <f t="shared" si="72"/>
        <v>0</v>
      </c>
      <c r="K388" s="57" t="str">
        <f t="shared" si="73"/>
        <v>NA</v>
      </c>
      <c r="L388" s="57" t="str">
        <f t="shared" si="74"/>
        <v>NA</v>
      </c>
      <c r="M388" s="57" t="str">
        <f t="shared" si="75"/>
        <v>NA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266</v>
      </c>
      <c r="C389" s="51" t="s">
        <v>267</v>
      </c>
      <c r="D389" s="56">
        <v>8335</v>
      </c>
      <c r="E389" s="56">
        <v>13350</v>
      </c>
      <c r="F389" s="56">
        <v>0</v>
      </c>
      <c r="G389" s="56">
        <v>350.9</v>
      </c>
      <c r="H389" s="56">
        <v>0</v>
      </c>
      <c r="I389" s="56">
        <f t="shared" si="71"/>
        <v>350.9</v>
      </c>
      <c r="J389" s="56">
        <f t="shared" si="72"/>
        <v>12999.1</v>
      </c>
      <c r="K389" s="57">
        <f t="shared" si="73"/>
        <v>0.97371535580524349</v>
      </c>
      <c r="L389" s="57">
        <f t="shared" si="74"/>
        <v>-1</v>
      </c>
      <c r="M389" s="57">
        <f t="shared" si="75"/>
        <v>-0.96057303370786518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268</v>
      </c>
      <c r="C390" s="51" t="s">
        <v>269</v>
      </c>
      <c r="D390" s="56">
        <v>118200</v>
      </c>
      <c r="E390" s="56">
        <v>122400</v>
      </c>
      <c r="F390" s="56">
        <v>0</v>
      </c>
      <c r="G390" s="56">
        <v>90300</v>
      </c>
      <c r="H390" s="56">
        <v>0</v>
      </c>
      <c r="I390" s="56">
        <f t="shared" si="71"/>
        <v>90300</v>
      </c>
      <c r="J390" s="56">
        <f t="shared" si="72"/>
        <v>32100</v>
      </c>
      <c r="K390" s="57">
        <f t="shared" si="73"/>
        <v>0.26225490196078433</v>
      </c>
      <c r="L390" s="57">
        <f t="shared" si="74"/>
        <v>-1</v>
      </c>
      <c r="M390" s="57">
        <f t="shared" si="75"/>
        <v>0.10661764705882353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274</v>
      </c>
      <c r="C391" s="51" t="s">
        <v>275</v>
      </c>
      <c r="D391" s="56">
        <v>42500</v>
      </c>
      <c r="E391" s="56">
        <v>47500</v>
      </c>
      <c r="F391" s="56">
        <v>0</v>
      </c>
      <c r="G391" s="56">
        <v>1626.84</v>
      </c>
      <c r="H391" s="56">
        <v>0</v>
      </c>
      <c r="I391" s="56">
        <f t="shared" si="71"/>
        <v>1626.84</v>
      </c>
      <c r="J391" s="56">
        <f t="shared" si="72"/>
        <v>45873.16</v>
      </c>
      <c r="K391" s="57">
        <f t="shared" si="73"/>
        <v>0.96575073684210533</v>
      </c>
      <c r="L391" s="57">
        <f t="shared" si="74"/>
        <v>-1</v>
      </c>
      <c r="M391" s="57">
        <f t="shared" si="75"/>
        <v>-0.94862610526315794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282</v>
      </c>
      <c r="C392" s="51" t="s">
        <v>283</v>
      </c>
      <c r="D392" s="56">
        <v>209500</v>
      </c>
      <c r="E392" s="56">
        <v>185000</v>
      </c>
      <c r="F392" s="56">
        <v>105.75</v>
      </c>
      <c r="G392" s="56">
        <v>262.57</v>
      </c>
      <c r="H392" s="56">
        <v>1566.67</v>
      </c>
      <c r="I392" s="56">
        <f t="shared" si="71"/>
        <v>1829.24</v>
      </c>
      <c r="J392" s="56">
        <f t="shared" si="72"/>
        <v>183170.76</v>
      </c>
      <c r="K392" s="57">
        <f t="shared" si="73"/>
        <v>0.99011221621621626</v>
      </c>
      <c r="L392" s="57">
        <f t="shared" si="74"/>
        <v>-0.99942837837837839</v>
      </c>
      <c r="M392" s="57">
        <f t="shared" si="75"/>
        <v>-0.99787105405405396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286</v>
      </c>
      <c r="C393" s="51" t="s">
        <v>287</v>
      </c>
      <c r="D393" s="56">
        <v>0</v>
      </c>
      <c r="E393" s="56">
        <v>27100</v>
      </c>
      <c r="F393" s="56">
        <v>0</v>
      </c>
      <c r="G393" s="56">
        <v>0</v>
      </c>
      <c r="H393" s="56">
        <v>3373.96</v>
      </c>
      <c r="I393" s="56">
        <f t="shared" si="71"/>
        <v>3373.96</v>
      </c>
      <c r="J393" s="56">
        <f t="shared" si="72"/>
        <v>23726.04</v>
      </c>
      <c r="K393" s="57">
        <f t="shared" si="73"/>
        <v>0.87549963099631001</v>
      </c>
      <c r="L393" s="57">
        <f t="shared" si="74"/>
        <v>-1</v>
      </c>
      <c r="M393" s="57">
        <f t="shared" si="75"/>
        <v>-1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290</v>
      </c>
      <c r="C394" s="51" t="s">
        <v>291</v>
      </c>
      <c r="D394" s="56">
        <v>95000</v>
      </c>
      <c r="E394" s="56">
        <v>79797.649999999994</v>
      </c>
      <c r="F394" s="56">
        <v>0</v>
      </c>
      <c r="G394" s="56">
        <v>208.3</v>
      </c>
      <c r="H394" s="56">
        <v>1438.3899999999999</v>
      </c>
      <c r="I394" s="56">
        <f t="shared" si="71"/>
        <v>1646.6899999999998</v>
      </c>
      <c r="J394" s="56">
        <f t="shared" si="72"/>
        <v>78150.959999999992</v>
      </c>
      <c r="K394" s="57">
        <f t="shared" si="73"/>
        <v>0.97936417927094344</v>
      </c>
      <c r="L394" s="57">
        <f t="shared" si="74"/>
        <v>-1</v>
      </c>
      <c r="M394" s="57">
        <f t="shared" si="75"/>
        <v>-0.99608447115923837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294</v>
      </c>
      <c r="C395" s="51" t="s">
        <v>295</v>
      </c>
      <c r="D395" s="56">
        <v>50000</v>
      </c>
      <c r="E395" s="56">
        <v>169470</v>
      </c>
      <c r="F395" s="56">
        <v>0</v>
      </c>
      <c r="G395" s="56">
        <v>61758.400000000001</v>
      </c>
      <c r="H395" s="56">
        <v>0</v>
      </c>
      <c r="I395" s="56">
        <f t="shared" si="71"/>
        <v>61758.400000000001</v>
      </c>
      <c r="J395" s="56">
        <f t="shared" si="72"/>
        <v>107711.6</v>
      </c>
      <c r="K395" s="57">
        <f t="shared" si="73"/>
        <v>0.63557915855313629</v>
      </c>
      <c r="L395" s="57">
        <f t="shared" si="74"/>
        <v>-1</v>
      </c>
      <c r="M395" s="57">
        <f t="shared" si="75"/>
        <v>-0.45336873782970438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308</v>
      </c>
      <c r="C396" s="51" t="s">
        <v>309</v>
      </c>
      <c r="D396" s="56">
        <v>25375.87</v>
      </c>
      <c r="E396" s="56">
        <v>25375.87</v>
      </c>
      <c r="F396" s="56">
        <v>0</v>
      </c>
      <c r="G396" s="56">
        <v>0</v>
      </c>
      <c r="H396" s="56">
        <v>0</v>
      </c>
      <c r="I396" s="56">
        <f t="shared" si="71"/>
        <v>0</v>
      </c>
      <c r="J396" s="56">
        <f t="shared" si="72"/>
        <v>25375.87</v>
      </c>
      <c r="K396" s="57">
        <f t="shared" si="73"/>
        <v>1</v>
      </c>
      <c r="L396" s="57">
        <f t="shared" si="74"/>
        <v>-1</v>
      </c>
      <c r="M396" s="57">
        <f t="shared" si="75"/>
        <v>-1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310</v>
      </c>
      <c r="C397" s="51" t="s">
        <v>311</v>
      </c>
      <c r="D397" s="56">
        <v>11566415</v>
      </c>
      <c r="E397" s="56">
        <v>-81.39</v>
      </c>
      <c r="F397" s="56">
        <v>0</v>
      </c>
      <c r="G397" s="56">
        <v>0</v>
      </c>
      <c r="H397" s="56">
        <v>0</v>
      </c>
      <c r="I397" s="56">
        <f t="shared" si="71"/>
        <v>0</v>
      </c>
      <c r="J397" s="56">
        <f t="shared" si="72"/>
        <v>-81.39</v>
      </c>
      <c r="K397" s="57">
        <f t="shared" si="73"/>
        <v>1</v>
      </c>
      <c r="L397" s="57">
        <f t="shared" si="74"/>
        <v>-1</v>
      </c>
      <c r="M397" s="57">
        <f t="shared" si="75"/>
        <v>-1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312</v>
      </c>
      <c r="C398" s="51" t="s">
        <v>313</v>
      </c>
      <c r="D398" s="56">
        <v>2500</v>
      </c>
      <c r="E398" s="56">
        <v>34490</v>
      </c>
      <c r="F398" s="56">
        <v>0</v>
      </c>
      <c r="G398" s="56">
        <v>0</v>
      </c>
      <c r="H398" s="56">
        <v>0</v>
      </c>
      <c r="I398" s="56">
        <f t="shared" si="71"/>
        <v>0</v>
      </c>
      <c r="J398" s="56">
        <f t="shared" si="72"/>
        <v>34490</v>
      </c>
      <c r="K398" s="57">
        <f t="shared" si="73"/>
        <v>1</v>
      </c>
      <c r="L398" s="57">
        <f t="shared" si="74"/>
        <v>-1</v>
      </c>
      <c r="M398" s="57">
        <f t="shared" si="75"/>
        <v>-1</v>
      </c>
      <c r="R398" s="53"/>
      <c r="S398" s="53"/>
      <c r="T398" s="53"/>
      <c r="U398" s="53"/>
      <c r="V398" s="53"/>
    </row>
    <row r="399" spans="1:22" s="51" customFormat="1" x14ac:dyDescent="0.2">
      <c r="A399" s="63" t="s">
        <v>495</v>
      </c>
      <c r="B399" s="63"/>
      <c r="C399" s="63"/>
      <c r="D399" s="64">
        <v>81059163.540000007</v>
      </c>
      <c r="E399" s="64">
        <v>5673210.5800000001</v>
      </c>
      <c r="F399" s="64">
        <v>105585.31000000001</v>
      </c>
      <c r="G399" s="64">
        <v>921651.3600000001</v>
      </c>
      <c r="H399" s="64">
        <v>10661.27</v>
      </c>
      <c r="I399" s="64">
        <f t="shared" si="71"/>
        <v>932312.63000000012</v>
      </c>
      <c r="J399" s="64">
        <f t="shared" si="72"/>
        <v>4740897.95</v>
      </c>
      <c r="K399" s="65">
        <f t="shared" si="73"/>
        <v>0.83566401830971704</v>
      </c>
      <c r="L399" s="65">
        <f t="shared" si="74"/>
        <v>-0.98138879061316286</v>
      </c>
      <c r="M399" s="65">
        <f t="shared" si="75"/>
        <v>-0.75631487312075052</v>
      </c>
      <c r="R399" s="53"/>
      <c r="S399" s="53"/>
      <c r="T399" s="53"/>
      <c r="U399" s="53"/>
      <c r="V399" s="53"/>
    </row>
    <row r="400" spans="1:22" s="51" customFormat="1" x14ac:dyDescent="0.2">
      <c r="A400" s="51" t="s">
        <v>496</v>
      </c>
      <c r="B400" s="51" t="s">
        <v>202</v>
      </c>
      <c r="C400" s="51" t="s">
        <v>203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f t="shared" si="71"/>
        <v>0</v>
      </c>
      <c r="J400" s="56">
        <f t="shared" si="72"/>
        <v>0</v>
      </c>
      <c r="K400" s="57" t="str">
        <f t="shared" si="73"/>
        <v>NA</v>
      </c>
      <c r="L400" s="57" t="str">
        <f t="shared" si="74"/>
        <v>NA</v>
      </c>
      <c r="M400" s="57" t="str">
        <f t="shared" si="75"/>
        <v>NA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210</v>
      </c>
      <c r="C401" s="51" t="s">
        <v>211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71"/>
        <v>0</v>
      </c>
      <c r="J401" s="56">
        <f t="shared" si="72"/>
        <v>0</v>
      </c>
      <c r="K401" s="57" t="str">
        <f t="shared" si="73"/>
        <v>NA</v>
      </c>
      <c r="L401" s="57" t="str">
        <f t="shared" si="74"/>
        <v>NA</v>
      </c>
      <c r="M401" s="57" t="str">
        <f t="shared" si="75"/>
        <v>NA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326</v>
      </c>
      <c r="C402" s="51" t="s">
        <v>327</v>
      </c>
      <c r="D402" s="56">
        <v>0</v>
      </c>
      <c r="E402" s="56">
        <v>0</v>
      </c>
      <c r="F402" s="56">
        <v>0</v>
      </c>
      <c r="G402" s="56">
        <v>0</v>
      </c>
      <c r="H402" s="56">
        <v>0</v>
      </c>
      <c r="I402" s="56">
        <f t="shared" si="71"/>
        <v>0</v>
      </c>
      <c r="J402" s="56">
        <f t="shared" si="72"/>
        <v>0</v>
      </c>
      <c r="K402" s="57" t="str">
        <f t="shared" si="73"/>
        <v>NA</v>
      </c>
      <c r="L402" s="57" t="str">
        <f t="shared" si="74"/>
        <v>NA</v>
      </c>
      <c r="M402" s="57" t="str">
        <f t="shared" si="75"/>
        <v>NA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328</v>
      </c>
      <c r="C403" s="51" t="s">
        <v>329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f t="shared" si="71"/>
        <v>0</v>
      </c>
      <c r="J403" s="56">
        <f t="shared" si="72"/>
        <v>0</v>
      </c>
      <c r="K403" s="57" t="str">
        <f t="shared" si="73"/>
        <v>NA</v>
      </c>
      <c r="L403" s="57" t="str">
        <f t="shared" si="74"/>
        <v>NA</v>
      </c>
      <c r="M403" s="57" t="str">
        <f t="shared" si="75"/>
        <v>NA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330</v>
      </c>
      <c r="C404" s="51" t="s">
        <v>331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f t="shared" si="71"/>
        <v>0</v>
      </c>
      <c r="J404" s="56">
        <f t="shared" si="72"/>
        <v>0</v>
      </c>
      <c r="K404" s="57" t="str">
        <f t="shared" si="73"/>
        <v>NA</v>
      </c>
      <c r="L404" s="57" t="str">
        <f t="shared" si="74"/>
        <v>NA</v>
      </c>
      <c r="M404" s="57" t="str">
        <f t="shared" si="75"/>
        <v>NA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226</v>
      </c>
      <c r="C405" s="51" t="s">
        <v>227</v>
      </c>
      <c r="D405" s="56">
        <v>0</v>
      </c>
      <c r="E405" s="56">
        <v>460140.66000000003</v>
      </c>
      <c r="F405" s="56">
        <v>34835</v>
      </c>
      <c r="G405" s="56">
        <v>221487.97999999998</v>
      </c>
      <c r="H405" s="56">
        <v>0</v>
      </c>
      <c r="I405" s="56">
        <f t="shared" si="71"/>
        <v>221487.97999999998</v>
      </c>
      <c r="J405" s="56">
        <f t="shared" si="72"/>
        <v>238652.68000000005</v>
      </c>
      <c r="K405" s="57">
        <f t="shared" si="73"/>
        <v>0.51865157928012717</v>
      </c>
      <c r="L405" s="57">
        <f t="shared" si="74"/>
        <v>-0.92429488843694019</v>
      </c>
      <c r="M405" s="57">
        <f t="shared" si="75"/>
        <v>-0.2779773689201907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232</v>
      </c>
      <c r="C406" s="51" t="s">
        <v>233</v>
      </c>
      <c r="D406" s="56">
        <v>0</v>
      </c>
      <c r="E406" s="56">
        <v>0</v>
      </c>
      <c r="F406" s="56">
        <v>1680.69</v>
      </c>
      <c r="G406" s="56">
        <v>4694.76</v>
      </c>
      <c r="H406" s="56">
        <v>0</v>
      </c>
      <c r="I406" s="56">
        <f t="shared" si="71"/>
        <v>4694.76</v>
      </c>
      <c r="J406" s="56">
        <f t="shared" si="72"/>
        <v>-4694.76</v>
      </c>
      <c r="K406" s="57" t="str">
        <f t="shared" si="73"/>
        <v>NA</v>
      </c>
      <c r="L406" s="57" t="str">
        <f t="shared" si="74"/>
        <v>NA</v>
      </c>
      <c r="M406" s="57" t="str">
        <f t="shared" si="75"/>
        <v>NA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234</v>
      </c>
      <c r="C407" s="51" t="s">
        <v>235</v>
      </c>
      <c r="D407" s="56">
        <v>0</v>
      </c>
      <c r="E407" s="56">
        <v>0</v>
      </c>
      <c r="F407" s="56">
        <v>134.24</v>
      </c>
      <c r="G407" s="56">
        <v>477.57</v>
      </c>
      <c r="H407" s="56">
        <v>0</v>
      </c>
      <c r="I407" s="56">
        <f t="shared" si="71"/>
        <v>477.57</v>
      </c>
      <c r="J407" s="56">
        <f t="shared" si="72"/>
        <v>-477.57</v>
      </c>
      <c r="K407" s="57" t="str">
        <f t="shared" si="73"/>
        <v>NA</v>
      </c>
      <c r="L407" s="57" t="str">
        <f t="shared" si="74"/>
        <v>NA</v>
      </c>
      <c r="M407" s="57" t="str">
        <f t="shared" si="75"/>
        <v>NA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236</v>
      </c>
      <c r="C408" s="51" t="s">
        <v>237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f t="shared" si="71"/>
        <v>0</v>
      </c>
      <c r="J408" s="56">
        <f t="shared" si="72"/>
        <v>0</v>
      </c>
      <c r="K408" s="57" t="str">
        <f t="shared" si="73"/>
        <v>NA</v>
      </c>
      <c r="L408" s="57" t="str">
        <f t="shared" si="74"/>
        <v>NA</v>
      </c>
      <c r="M408" s="57" t="str">
        <f t="shared" si="75"/>
        <v>NA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250</v>
      </c>
      <c r="C409" s="51" t="s">
        <v>251</v>
      </c>
      <c r="D409" s="56">
        <v>0</v>
      </c>
      <c r="E409" s="56">
        <v>73994.03</v>
      </c>
      <c r="F409" s="56">
        <v>1389.86</v>
      </c>
      <c r="G409" s="56">
        <v>10546.220000000001</v>
      </c>
      <c r="H409" s="56">
        <v>0</v>
      </c>
      <c r="I409" s="56">
        <f t="shared" si="71"/>
        <v>10546.220000000001</v>
      </c>
      <c r="J409" s="56">
        <f t="shared" si="72"/>
        <v>63447.81</v>
      </c>
      <c r="K409" s="57">
        <f t="shared" si="73"/>
        <v>0.85747201497201864</v>
      </c>
      <c r="L409" s="57">
        <f t="shared" si="74"/>
        <v>-0.98121659274403628</v>
      </c>
      <c r="M409" s="57">
        <f t="shared" si="75"/>
        <v>-0.78620802245802801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252</v>
      </c>
      <c r="C410" s="51" t="s">
        <v>253</v>
      </c>
      <c r="D410" s="56">
        <v>10000</v>
      </c>
      <c r="E410" s="56">
        <v>10000</v>
      </c>
      <c r="F410" s="56">
        <v>0</v>
      </c>
      <c r="G410" s="56">
        <v>0</v>
      </c>
      <c r="H410" s="56">
        <v>0</v>
      </c>
      <c r="I410" s="56">
        <f t="shared" si="71"/>
        <v>0</v>
      </c>
      <c r="J410" s="56">
        <f t="shared" si="72"/>
        <v>10000</v>
      </c>
      <c r="K410" s="57">
        <f t="shared" si="73"/>
        <v>1</v>
      </c>
      <c r="L410" s="57">
        <f t="shared" si="74"/>
        <v>-1</v>
      </c>
      <c r="M410" s="57">
        <f t="shared" si="75"/>
        <v>-1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375</v>
      </c>
      <c r="C411" s="51" t="s">
        <v>376</v>
      </c>
      <c r="D411" s="56">
        <v>0</v>
      </c>
      <c r="E411" s="56">
        <v>0</v>
      </c>
      <c r="F411" s="56">
        <v>0</v>
      </c>
      <c r="G411" s="56">
        <v>0</v>
      </c>
      <c r="H411" s="56">
        <v>0</v>
      </c>
      <c r="I411" s="56">
        <f t="shared" si="71"/>
        <v>0</v>
      </c>
      <c r="J411" s="56">
        <f t="shared" si="72"/>
        <v>0</v>
      </c>
      <c r="K411" s="57" t="str">
        <f t="shared" si="73"/>
        <v>NA</v>
      </c>
      <c r="L411" s="57" t="str">
        <f t="shared" si="74"/>
        <v>NA</v>
      </c>
      <c r="M411" s="57" t="str">
        <f t="shared" si="75"/>
        <v>NA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262</v>
      </c>
      <c r="C412" s="51" t="s">
        <v>263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f t="shared" si="71"/>
        <v>0</v>
      </c>
      <c r="J412" s="56">
        <f t="shared" si="72"/>
        <v>0</v>
      </c>
      <c r="K412" s="57" t="str">
        <f t="shared" si="73"/>
        <v>NA</v>
      </c>
      <c r="L412" s="57" t="str">
        <f t="shared" si="74"/>
        <v>NA</v>
      </c>
      <c r="M412" s="57" t="str">
        <f t="shared" si="75"/>
        <v>NA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266</v>
      </c>
      <c r="C413" s="51" t="s">
        <v>267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71"/>
        <v>0</v>
      </c>
      <c r="J413" s="56">
        <f t="shared" si="72"/>
        <v>0</v>
      </c>
      <c r="K413" s="57" t="str">
        <f t="shared" si="73"/>
        <v>NA</v>
      </c>
      <c r="L413" s="57" t="str">
        <f t="shared" si="74"/>
        <v>NA</v>
      </c>
      <c r="M413" s="57" t="str">
        <f t="shared" si="75"/>
        <v>NA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274</v>
      </c>
      <c r="C414" s="51" t="s">
        <v>275</v>
      </c>
      <c r="D414" s="56">
        <v>0</v>
      </c>
      <c r="E414" s="56">
        <v>10000</v>
      </c>
      <c r="F414" s="56">
        <v>0</v>
      </c>
      <c r="G414" s="56">
        <v>0</v>
      </c>
      <c r="H414" s="56">
        <v>0</v>
      </c>
      <c r="I414" s="56">
        <f t="shared" si="71"/>
        <v>0</v>
      </c>
      <c r="J414" s="56">
        <f t="shared" si="72"/>
        <v>10000</v>
      </c>
      <c r="K414" s="57">
        <f t="shared" si="73"/>
        <v>1</v>
      </c>
      <c r="L414" s="57">
        <f t="shared" si="74"/>
        <v>-1</v>
      </c>
      <c r="M414" s="57">
        <f t="shared" si="75"/>
        <v>-1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280</v>
      </c>
      <c r="C415" s="51" t="s">
        <v>281</v>
      </c>
      <c r="D415" s="56">
        <v>0</v>
      </c>
      <c r="E415" s="56">
        <v>0</v>
      </c>
      <c r="F415" s="56">
        <v>0</v>
      </c>
      <c r="G415" s="56">
        <v>0</v>
      </c>
      <c r="H415" s="56">
        <v>45</v>
      </c>
      <c r="I415" s="56">
        <f t="shared" si="71"/>
        <v>45</v>
      </c>
      <c r="J415" s="56">
        <f t="shared" si="72"/>
        <v>-45</v>
      </c>
      <c r="K415" s="57" t="str">
        <f t="shared" si="73"/>
        <v>NA</v>
      </c>
      <c r="L415" s="57" t="str">
        <f t="shared" si="74"/>
        <v>NA</v>
      </c>
      <c r="M415" s="57" t="str">
        <f t="shared" si="75"/>
        <v>NA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282</v>
      </c>
      <c r="C416" s="51" t="s">
        <v>283</v>
      </c>
      <c r="D416" s="56">
        <v>12000</v>
      </c>
      <c r="E416" s="56">
        <v>7000</v>
      </c>
      <c r="F416" s="56">
        <v>485</v>
      </c>
      <c r="G416" s="56">
        <v>485</v>
      </c>
      <c r="H416" s="56">
        <v>0</v>
      </c>
      <c r="I416" s="56">
        <f t="shared" si="71"/>
        <v>485</v>
      </c>
      <c r="J416" s="56">
        <f t="shared" si="72"/>
        <v>6515</v>
      </c>
      <c r="K416" s="57">
        <f t="shared" si="73"/>
        <v>0.93071428571428572</v>
      </c>
      <c r="L416" s="57">
        <f t="shared" si="74"/>
        <v>-0.93071428571428572</v>
      </c>
      <c r="M416" s="57">
        <f t="shared" si="75"/>
        <v>-0.89607142857142863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286</v>
      </c>
      <c r="C417" s="51" t="s">
        <v>287</v>
      </c>
      <c r="D417" s="56">
        <v>0</v>
      </c>
      <c r="E417" s="56">
        <v>0</v>
      </c>
      <c r="F417" s="56">
        <v>0</v>
      </c>
      <c r="G417" s="56">
        <v>0</v>
      </c>
      <c r="H417" s="56">
        <v>0</v>
      </c>
      <c r="I417" s="56">
        <f t="shared" si="71"/>
        <v>0</v>
      </c>
      <c r="J417" s="56">
        <f t="shared" si="72"/>
        <v>0</v>
      </c>
      <c r="K417" s="57" t="str">
        <f t="shared" si="73"/>
        <v>NA</v>
      </c>
      <c r="L417" s="57" t="str">
        <f t="shared" si="74"/>
        <v>NA</v>
      </c>
      <c r="M417" s="57" t="str">
        <f t="shared" si="75"/>
        <v>NA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288</v>
      </c>
      <c r="C418" s="51" t="s">
        <v>289</v>
      </c>
      <c r="D418" s="56">
        <v>0</v>
      </c>
      <c r="E418" s="56">
        <v>0</v>
      </c>
      <c r="F418" s="56">
        <v>0</v>
      </c>
      <c r="G418" s="56">
        <v>0</v>
      </c>
      <c r="H418" s="56">
        <v>0</v>
      </c>
      <c r="I418" s="56">
        <f t="shared" si="71"/>
        <v>0</v>
      </c>
      <c r="J418" s="56">
        <f t="shared" si="72"/>
        <v>0</v>
      </c>
      <c r="K418" s="57" t="str">
        <f t="shared" si="73"/>
        <v>NA</v>
      </c>
      <c r="L418" s="57" t="str">
        <f t="shared" si="74"/>
        <v>NA</v>
      </c>
      <c r="M418" s="57" t="str">
        <f t="shared" si="75"/>
        <v>NA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290</v>
      </c>
      <c r="C419" s="51" t="s">
        <v>291</v>
      </c>
      <c r="D419" s="56">
        <v>0</v>
      </c>
      <c r="E419" s="56">
        <v>82028.740000000005</v>
      </c>
      <c r="F419" s="56">
        <v>0</v>
      </c>
      <c r="G419" s="56">
        <v>0</v>
      </c>
      <c r="H419" s="56">
        <v>2860</v>
      </c>
      <c r="I419" s="56">
        <f t="shared" si="71"/>
        <v>2860</v>
      </c>
      <c r="J419" s="56">
        <f t="shared" si="72"/>
        <v>79168.740000000005</v>
      </c>
      <c r="K419" s="57">
        <f t="shared" si="73"/>
        <v>0.96513417126728995</v>
      </c>
      <c r="L419" s="57">
        <f t="shared" si="74"/>
        <v>-1</v>
      </c>
      <c r="M419" s="57">
        <f t="shared" si="75"/>
        <v>-1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294</v>
      </c>
      <c r="C420" s="51" t="s">
        <v>295</v>
      </c>
      <c r="D420" s="56">
        <v>500</v>
      </c>
      <c r="E420" s="56">
        <v>-238220.29</v>
      </c>
      <c r="F420" s="56">
        <v>0</v>
      </c>
      <c r="G420" s="56">
        <v>0</v>
      </c>
      <c r="H420" s="56">
        <v>0</v>
      </c>
      <c r="I420" s="56">
        <f t="shared" si="71"/>
        <v>0</v>
      </c>
      <c r="J420" s="56">
        <f t="shared" si="72"/>
        <v>-238220.29</v>
      </c>
      <c r="K420" s="57">
        <f t="shared" si="73"/>
        <v>1</v>
      </c>
      <c r="L420" s="57">
        <f t="shared" si="74"/>
        <v>-1</v>
      </c>
      <c r="M420" s="57">
        <f t="shared" si="75"/>
        <v>-1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302</v>
      </c>
      <c r="C421" s="51" t="s">
        <v>303</v>
      </c>
      <c r="D421" s="56">
        <v>2500</v>
      </c>
      <c r="E421" s="56">
        <v>2500</v>
      </c>
      <c r="F421" s="56">
        <v>0</v>
      </c>
      <c r="G421" s="56">
        <v>0</v>
      </c>
      <c r="H421" s="56">
        <v>0</v>
      </c>
      <c r="I421" s="56">
        <f t="shared" si="71"/>
        <v>0</v>
      </c>
      <c r="J421" s="56">
        <f t="shared" si="72"/>
        <v>2500</v>
      </c>
      <c r="K421" s="57">
        <f t="shared" si="73"/>
        <v>1</v>
      </c>
      <c r="L421" s="57">
        <f t="shared" si="74"/>
        <v>-1</v>
      </c>
      <c r="M421" s="57">
        <f t="shared" si="75"/>
        <v>-1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306</v>
      </c>
      <c r="C422" s="51" t="s">
        <v>307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f t="shared" si="71"/>
        <v>0</v>
      </c>
      <c r="J422" s="56">
        <f t="shared" si="72"/>
        <v>0</v>
      </c>
      <c r="K422" s="57" t="str">
        <f t="shared" si="73"/>
        <v>NA</v>
      </c>
      <c r="L422" s="57" t="str">
        <f t="shared" si="74"/>
        <v>NA</v>
      </c>
      <c r="M422" s="57" t="str">
        <f t="shared" si="75"/>
        <v>NA</v>
      </c>
      <c r="R422" s="53"/>
      <c r="S422" s="53"/>
      <c r="T422" s="53"/>
      <c r="U422" s="53"/>
      <c r="V422" s="53"/>
    </row>
    <row r="423" spans="1:22" s="51" customFormat="1" x14ac:dyDescent="0.2">
      <c r="B423" s="51" t="s">
        <v>312</v>
      </c>
      <c r="C423" s="51" t="s">
        <v>313</v>
      </c>
      <c r="D423" s="56">
        <v>1500</v>
      </c>
      <c r="E423" s="56">
        <v>1500</v>
      </c>
      <c r="F423" s="56">
        <v>0</v>
      </c>
      <c r="G423" s="56">
        <v>0</v>
      </c>
      <c r="H423" s="56">
        <v>0</v>
      </c>
      <c r="I423" s="56">
        <f t="shared" si="71"/>
        <v>0</v>
      </c>
      <c r="J423" s="56">
        <f t="shared" si="72"/>
        <v>1500</v>
      </c>
      <c r="K423" s="57">
        <f t="shared" si="73"/>
        <v>1</v>
      </c>
      <c r="L423" s="57">
        <f t="shared" si="74"/>
        <v>-1</v>
      </c>
      <c r="M423" s="57">
        <f t="shared" si="75"/>
        <v>-1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314</v>
      </c>
      <c r="C424" s="51" t="s">
        <v>315</v>
      </c>
      <c r="D424" s="56">
        <v>0</v>
      </c>
      <c r="E424" s="56">
        <v>0</v>
      </c>
      <c r="F424" s="56">
        <v>0</v>
      </c>
      <c r="G424" s="56">
        <v>0</v>
      </c>
      <c r="H424" s="56">
        <v>0</v>
      </c>
      <c r="I424" s="56">
        <f t="shared" si="71"/>
        <v>0</v>
      </c>
      <c r="J424" s="56">
        <f t="shared" si="72"/>
        <v>0</v>
      </c>
      <c r="K424" s="57" t="str">
        <f t="shared" si="73"/>
        <v>NA</v>
      </c>
      <c r="L424" s="57" t="str">
        <f t="shared" si="74"/>
        <v>NA</v>
      </c>
      <c r="M424" s="57" t="str">
        <f t="shared" si="75"/>
        <v>NA</v>
      </c>
      <c r="R424" s="53"/>
      <c r="S424" s="53"/>
      <c r="T424" s="53"/>
      <c r="U424" s="53"/>
      <c r="V424" s="53"/>
    </row>
    <row r="425" spans="1:22" s="51" customFormat="1" x14ac:dyDescent="0.2">
      <c r="A425" s="63" t="s">
        <v>497</v>
      </c>
      <c r="B425" s="63"/>
      <c r="C425" s="63"/>
      <c r="D425" s="64">
        <v>26500</v>
      </c>
      <c r="E425" s="64">
        <v>408943.14</v>
      </c>
      <c r="F425" s="64">
        <v>38524.79</v>
      </c>
      <c r="G425" s="64">
        <v>237691.53</v>
      </c>
      <c r="H425" s="64">
        <v>2905</v>
      </c>
      <c r="I425" s="64">
        <f t="shared" si="71"/>
        <v>240596.53</v>
      </c>
      <c r="J425" s="64">
        <f t="shared" si="72"/>
        <v>168346.61000000002</v>
      </c>
      <c r="K425" s="65">
        <f t="shared" si="73"/>
        <v>0.41166263358764255</v>
      </c>
      <c r="L425" s="65">
        <f t="shared" si="74"/>
        <v>-0.90579426274273733</v>
      </c>
      <c r="M425" s="65">
        <f t="shared" si="75"/>
        <v>-0.12814946596243187</v>
      </c>
      <c r="R425" s="53"/>
      <c r="S425" s="53"/>
      <c r="T425" s="53"/>
      <c r="U425" s="53"/>
      <c r="V425" s="53"/>
    </row>
    <row r="426" spans="1:22" s="51" customFormat="1" x14ac:dyDescent="0.2">
      <c r="A426" s="51" t="s">
        <v>498</v>
      </c>
      <c r="B426" s="51" t="s">
        <v>212</v>
      </c>
      <c r="C426" s="51" t="s">
        <v>213</v>
      </c>
      <c r="D426" s="56">
        <v>0</v>
      </c>
      <c r="E426" s="56">
        <v>0</v>
      </c>
      <c r="F426" s="56">
        <v>0</v>
      </c>
      <c r="G426" s="56">
        <v>0</v>
      </c>
      <c r="H426" s="56">
        <v>0</v>
      </c>
      <c r="I426" s="56">
        <f t="shared" si="71"/>
        <v>0</v>
      </c>
      <c r="J426" s="56">
        <f t="shared" si="72"/>
        <v>0</v>
      </c>
      <c r="K426" s="57" t="str">
        <f t="shared" si="73"/>
        <v>NA</v>
      </c>
      <c r="L426" s="57" t="str">
        <f t="shared" si="74"/>
        <v>NA</v>
      </c>
      <c r="M426" s="57" t="str">
        <f t="shared" si="75"/>
        <v>NA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529</v>
      </c>
      <c r="C427" s="51" t="s">
        <v>530</v>
      </c>
      <c r="D427" s="56">
        <v>14969725</v>
      </c>
      <c r="E427" s="56">
        <v>3602297</v>
      </c>
      <c r="F427" s="56">
        <v>0</v>
      </c>
      <c r="G427" s="56">
        <v>0</v>
      </c>
      <c r="H427" s="56">
        <v>0</v>
      </c>
      <c r="I427" s="56">
        <f t="shared" si="71"/>
        <v>0</v>
      </c>
      <c r="J427" s="56">
        <f t="shared" si="72"/>
        <v>3602297</v>
      </c>
      <c r="K427" s="57">
        <f t="shared" si="73"/>
        <v>1</v>
      </c>
      <c r="L427" s="57">
        <f t="shared" si="74"/>
        <v>-1</v>
      </c>
      <c r="M427" s="57">
        <f t="shared" si="75"/>
        <v>-1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224</v>
      </c>
      <c r="C428" s="51" t="s">
        <v>225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71"/>
        <v>0</v>
      </c>
      <c r="J428" s="56">
        <f t="shared" si="72"/>
        <v>0</v>
      </c>
      <c r="K428" s="57" t="str">
        <f t="shared" si="73"/>
        <v>NA</v>
      </c>
      <c r="L428" s="57" t="str">
        <f t="shared" si="74"/>
        <v>NA</v>
      </c>
      <c r="M428" s="57" t="str">
        <f t="shared" si="75"/>
        <v>NA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226</v>
      </c>
      <c r="C429" s="51" t="s">
        <v>227</v>
      </c>
      <c r="D429" s="56">
        <v>3150000</v>
      </c>
      <c r="E429" s="56">
        <v>5757984.1399999997</v>
      </c>
      <c r="F429" s="56">
        <v>0</v>
      </c>
      <c r="G429" s="56">
        <v>1144840.08</v>
      </c>
      <c r="H429" s="56">
        <v>0</v>
      </c>
      <c r="I429" s="56">
        <f t="shared" si="71"/>
        <v>1144840.08</v>
      </c>
      <c r="J429" s="56">
        <f t="shared" si="72"/>
        <v>4613144.0599999996</v>
      </c>
      <c r="K429" s="57">
        <f t="shared" si="73"/>
        <v>0.80117345720927946</v>
      </c>
      <c r="L429" s="57">
        <f t="shared" si="74"/>
        <v>-1</v>
      </c>
      <c r="M429" s="57">
        <f t="shared" si="75"/>
        <v>-0.70176018581391919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232</v>
      </c>
      <c r="C430" s="51" t="s">
        <v>233</v>
      </c>
      <c r="D430" s="56">
        <v>305000</v>
      </c>
      <c r="E430" s="56">
        <v>158760</v>
      </c>
      <c r="F430" s="56">
        <v>0</v>
      </c>
      <c r="G430" s="56">
        <v>0</v>
      </c>
      <c r="H430" s="56">
        <v>0</v>
      </c>
      <c r="I430" s="56">
        <f t="shared" si="71"/>
        <v>0</v>
      </c>
      <c r="J430" s="56">
        <f t="shared" si="72"/>
        <v>158760</v>
      </c>
      <c r="K430" s="57">
        <f t="shared" si="73"/>
        <v>1</v>
      </c>
      <c r="L430" s="57">
        <f t="shared" si="74"/>
        <v>-1</v>
      </c>
      <c r="M430" s="57">
        <f t="shared" si="75"/>
        <v>-1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236</v>
      </c>
      <c r="C431" s="51" t="s">
        <v>237</v>
      </c>
      <c r="D431" s="56">
        <v>283781</v>
      </c>
      <c r="E431" s="56">
        <v>189572</v>
      </c>
      <c r="F431" s="56">
        <v>0</v>
      </c>
      <c r="G431" s="56">
        <v>0</v>
      </c>
      <c r="H431" s="56">
        <v>0</v>
      </c>
      <c r="I431" s="56">
        <f t="shared" si="71"/>
        <v>0</v>
      </c>
      <c r="J431" s="56">
        <f t="shared" si="72"/>
        <v>189572</v>
      </c>
      <c r="K431" s="57">
        <f t="shared" si="73"/>
        <v>1</v>
      </c>
      <c r="L431" s="57">
        <f t="shared" si="74"/>
        <v>-1</v>
      </c>
      <c r="M431" s="57">
        <f t="shared" si="75"/>
        <v>-1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240</v>
      </c>
      <c r="C432" s="51" t="s">
        <v>241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71"/>
        <v>0</v>
      </c>
      <c r="J432" s="56">
        <f t="shared" si="72"/>
        <v>0</v>
      </c>
      <c r="K432" s="57" t="str">
        <f t="shared" si="73"/>
        <v>NA</v>
      </c>
      <c r="L432" s="57" t="str">
        <f t="shared" si="74"/>
        <v>NA</v>
      </c>
      <c r="M432" s="57" t="str">
        <f t="shared" si="75"/>
        <v>NA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250</v>
      </c>
      <c r="C433" s="51" t="s">
        <v>251</v>
      </c>
      <c r="D433" s="56">
        <v>119446</v>
      </c>
      <c r="E433" s="56">
        <v>282191.63000000006</v>
      </c>
      <c r="F433" s="56">
        <v>0</v>
      </c>
      <c r="G433" s="56">
        <v>78133.26999999999</v>
      </c>
      <c r="H433" s="56">
        <v>0</v>
      </c>
      <c r="I433" s="56">
        <f t="shared" si="71"/>
        <v>78133.26999999999</v>
      </c>
      <c r="J433" s="56">
        <f t="shared" si="72"/>
        <v>204058.36000000007</v>
      </c>
      <c r="K433" s="57">
        <f t="shared" si="73"/>
        <v>0.72311981755093169</v>
      </c>
      <c r="L433" s="57">
        <f t="shared" si="74"/>
        <v>-1</v>
      </c>
      <c r="M433" s="57">
        <f t="shared" si="75"/>
        <v>-0.58467972632639764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252</v>
      </c>
      <c r="C434" s="51" t="s">
        <v>253</v>
      </c>
      <c r="D434" s="56">
        <v>26102645</v>
      </c>
      <c r="E434" s="56">
        <v>449026.83999999997</v>
      </c>
      <c r="F434" s="56">
        <v>0</v>
      </c>
      <c r="G434" s="56">
        <v>80557.05</v>
      </c>
      <c r="H434" s="56">
        <v>0</v>
      </c>
      <c r="I434" s="56">
        <f t="shared" si="71"/>
        <v>80557.05</v>
      </c>
      <c r="J434" s="56">
        <f t="shared" si="72"/>
        <v>368469.79</v>
      </c>
      <c r="K434" s="57">
        <f t="shared" si="73"/>
        <v>0.82059635900606742</v>
      </c>
      <c r="L434" s="57">
        <f t="shared" si="74"/>
        <v>-1</v>
      </c>
      <c r="M434" s="57">
        <f t="shared" si="75"/>
        <v>-0.73089453850910113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282</v>
      </c>
      <c r="C435" s="51" t="s">
        <v>283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71"/>
        <v>0</v>
      </c>
      <c r="J435" s="56">
        <f t="shared" si="72"/>
        <v>0</v>
      </c>
      <c r="K435" s="57" t="str">
        <f t="shared" si="73"/>
        <v>NA</v>
      </c>
      <c r="L435" s="57" t="str">
        <f t="shared" si="74"/>
        <v>NA</v>
      </c>
      <c r="M435" s="57" t="str">
        <f t="shared" si="75"/>
        <v>NA</v>
      </c>
      <c r="R435" s="53"/>
      <c r="S435" s="53"/>
      <c r="T435" s="53"/>
      <c r="U435" s="53"/>
      <c r="V435" s="53"/>
    </row>
    <row r="436" spans="1:22" s="51" customFormat="1" x14ac:dyDescent="0.2">
      <c r="B436" s="51" t="s">
        <v>290</v>
      </c>
      <c r="C436" s="51" t="s">
        <v>291</v>
      </c>
      <c r="D436" s="56">
        <v>1296450</v>
      </c>
      <c r="E436" s="56">
        <v>1517208</v>
      </c>
      <c r="F436" s="56">
        <v>0</v>
      </c>
      <c r="G436" s="56">
        <v>0</v>
      </c>
      <c r="H436" s="56">
        <v>0</v>
      </c>
      <c r="I436" s="56">
        <f t="shared" si="71"/>
        <v>0</v>
      </c>
      <c r="J436" s="56">
        <f t="shared" si="72"/>
        <v>1517208</v>
      </c>
      <c r="K436" s="57">
        <f t="shared" si="73"/>
        <v>1</v>
      </c>
      <c r="L436" s="57">
        <f t="shared" si="74"/>
        <v>-1</v>
      </c>
      <c r="M436" s="57">
        <f t="shared" si="75"/>
        <v>-1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531</v>
      </c>
      <c r="C437" s="51" t="s">
        <v>532</v>
      </c>
      <c r="D437" s="56">
        <v>6709293</v>
      </c>
      <c r="E437" s="56">
        <v>7206318</v>
      </c>
      <c r="F437" s="56">
        <v>0</v>
      </c>
      <c r="G437" s="56">
        <v>0</v>
      </c>
      <c r="H437" s="56">
        <v>0</v>
      </c>
      <c r="I437" s="56">
        <f t="shared" si="71"/>
        <v>0</v>
      </c>
      <c r="J437" s="56">
        <f t="shared" si="72"/>
        <v>7206318</v>
      </c>
      <c r="K437" s="57">
        <f t="shared" si="73"/>
        <v>1</v>
      </c>
      <c r="L437" s="57">
        <f t="shared" si="74"/>
        <v>-1</v>
      </c>
      <c r="M437" s="57">
        <f t="shared" si="75"/>
        <v>-1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533</v>
      </c>
      <c r="C438" s="51" t="s">
        <v>534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71"/>
        <v>0</v>
      </c>
      <c r="J438" s="56">
        <f t="shared" si="72"/>
        <v>0</v>
      </c>
      <c r="K438" s="57" t="str">
        <f t="shared" si="73"/>
        <v>NA</v>
      </c>
      <c r="L438" s="57" t="str">
        <f t="shared" si="74"/>
        <v>NA</v>
      </c>
      <c r="M438" s="57" t="str">
        <f t="shared" si="75"/>
        <v>NA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306</v>
      </c>
      <c r="C439" s="51" t="s">
        <v>307</v>
      </c>
      <c r="D439" s="56">
        <v>0</v>
      </c>
      <c r="E439" s="56">
        <v>6395</v>
      </c>
      <c r="F439" s="56">
        <v>0</v>
      </c>
      <c r="G439" s="56">
        <v>0</v>
      </c>
      <c r="H439" s="56">
        <v>0</v>
      </c>
      <c r="I439" s="56">
        <f t="shared" si="71"/>
        <v>0</v>
      </c>
      <c r="J439" s="56">
        <f t="shared" si="72"/>
        <v>6395</v>
      </c>
      <c r="K439" s="57">
        <f t="shared" si="73"/>
        <v>1</v>
      </c>
      <c r="L439" s="57">
        <f t="shared" si="74"/>
        <v>-1</v>
      </c>
      <c r="M439" s="57">
        <f t="shared" si="75"/>
        <v>-1</v>
      </c>
      <c r="R439" s="53"/>
      <c r="S439" s="53"/>
      <c r="T439" s="53"/>
      <c r="U439" s="53"/>
      <c r="V439" s="53"/>
    </row>
    <row r="440" spans="1:22" s="51" customFormat="1" x14ac:dyDescent="0.2">
      <c r="B440" s="51" t="s">
        <v>308</v>
      </c>
      <c r="C440" s="51" t="s">
        <v>309</v>
      </c>
      <c r="D440" s="56">
        <v>810801</v>
      </c>
      <c r="E440" s="56">
        <v>2572610</v>
      </c>
      <c r="F440" s="56">
        <v>0</v>
      </c>
      <c r="G440" s="56">
        <v>0</v>
      </c>
      <c r="H440" s="56">
        <v>0</v>
      </c>
      <c r="I440" s="56">
        <f t="shared" si="71"/>
        <v>0</v>
      </c>
      <c r="J440" s="56">
        <f t="shared" si="72"/>
        <v>2572610</v>
      </c>
      <c r="K440" s="57">
        <f t="shared" si="73"/>
        <v>1</v>
      </c>
      <c r="L440" s="57">
        <f t="shared" si="74"/>
        <v>-1</v>
      </c>
      <c r="M440" s="57">
        <f t="shared" si="75"/>
        <v>-1</v>
      </c>
      <c r="R440" s="53"/>
      <c r="S440" s="53"/>
      <c r="T440" s="53"/>
      <c r="U440" s="53"/>
      <c r="V440" s="53"/>
    </row>
    <row r="441" spans="1:22" s="51" customFormat="1" x14ac:dyDescent="0.2">
      <c r="A441" s="63" t="s">
        <v>499</v>
      </c>
      <c r="B441" s="63"/>
      <c r="C441" s="63"/>
      <c r="D441" s="64">
        <v>53747141</v>
      </c>
      <c r="E441" s="64">
        <v>21742362.609999999</v>
      </c>
      <c r="F441" s="64">
        <v>0</v>
      </c>
      <c r="G441" s="64">
        <v>1303530.4000000001</v>
      </c>
      <c r="H441" s="64">
        <v>0</v>
      </c>
      <c r="I441" s="64">
        <f t="shared" si="71"/>
        <v>1303530.4000000001</v>
      </c>
      <c r="J441" s="64">
        <f t="shared" si="72"/>
        <v>20438832.210000001</v>
      </c>
      <c r="K441" s="65">
        <f t="shared" si="73"/>
        <v>0.94004651548767459</v>
      </c>
      <c r="L441" s="65">
        <f t="shared" si="74"/>
        <v>-1</v>
      </c>
      <c r="M441" s="65">
        <f t="shared" si="75"/>
        <v>-0.91006977323151172</v>
      </c>
      <c r="R441" s="53"/>
      <c r="S441" s="53"/>
      <c r="T441" s="53"/>
      <c r="U441" s="53"/>
      <c r="V441" s="53"/>
    </row>
    <row r="442" spans="1:22" s="51" customFormat="1" x14ac:dyDescent="0.2">
      <c r="A442" s="51" t="s">
        <v>500</v>
      </c>
      <c r="B442" s="51" t="s">
        <v>224</v>
      </c>
      <c r="C442" s="51" t="s">
        <v>225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f t="shared" si="71"/>
        <v>0</v>
      </c>
      <c r="J442" s="56">
        <f t="shared" si="72"/>
        <v>0</v>
      </c>
      <c r="K442" s="57" t="str">
        <f t="shared" si="73"/>
        <v>NA</v>
      </c>
      <c r="L442" s="57" t="str">
        <f t="shared" si="74"/>
        <v>NA</v>
      </c>
      <c r="M442" s="57" t="str">
        <f t="shared" si="75"/>
        <v>NA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226</v>
      </c>
      <c r="C443" s="51" t="s">
        <v>227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f t="shared" si="71"/>
        <v>0</v>
      </c>
      <c r="J443" s="56">
        <f t="shared" si="72"/>
        <v>0</v>
      </c>
      <c r="K443" s="57" t="str">
        <f t="shared" si="73"/>
        <v>NA</v>
      </c>
      <c r="L443" s="57" t="str">
        <f t="shared" si="74"/>
        <v>NA</v>
      </c>
      <c r="M443" s="57" t="str">
        <f t="shared" si="75"/>
        <v>NA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232</v>
      </c>
      <c r="C444" s="51" t="s">
        <v>233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f t="shared" si="71"/>
        <v>0</v>
      </c>
      <c r="J444" s="56">
        <f t="shared" si="72"/>
        <v>0</v>
      </c>
      <c r="K444" s="57" t="str">
        <f t="shared" si="73"/>
        <v>NA</v>
      </c>
      <c r="L444" s="57" t="str">
        <f t="shared" si="74"/>
        <v>NA</v>
      </c>
      <c r="M444" s="57" t="str">
        <f t="shared" si="75"/>
        <v>NA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234</v>
      </c>
      <c r="C445" s="51" t="s">
        <v>235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71"/>
        <v>0</v>
      </c>
      <c r="J445" s="56">
        <f t="shared" si="72"/>
        <v>0</v>
      </c>
      <c r="K445" s="57" t="str">
        <f t="shared" si="73"/>
        <v>NA</v>
      </c>
      <c r="L445" s="57" t="str">
        <f t="shared" si="74"/>
        <v>NA</v>
      </c>
      <c r="M445" s="57" t="str">
        <f t="shared" si="75"/>
        <v>NA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250</v>
      </c>
      <c r="C446" s="51" t="s">
        <v>251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71"/>
        <v>0</v>
      </c>
      <c r="J446" s="56">
        <f t="shared" si="72"/>
        <v>0</v>
      </c>
      <c r="K446" s="57" t="str">
        <f t="shared" si="73"/>
        <v>NA</v>
      </c>
      <c r="L446" s="57" t="str">
        <f t="shared" si="74"/>
        <v>NA</v>
      </c>
      <c r="M446" s="57" t="str">
        <f t="shared" si="75"/>
        <v>NA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252</v>
      </c>
      <c r="C447" s="51" t="s">
        <v>253</v>
      </c>
      <c r="D447" s="56">
        <v>430000</v>
      </c>
      <c r="E447" s="56">
        <v>693000</v>
      </c>
      <c r="F447" s="56">
        <v>53714.080000000002</v>
      </c>
      <c r="G447" s="56">
        <v>430794.69</v>
      </c>
      <c r="H447" s="56">
        <v>51796.25</v>
      </c>
      <c r="I447" s="56">
        <f t="shared" si="71"/>
        <v>482590.94</v>
      </c>
      <c r="J447" s="56">
        <f t="shared" si="72"/>
        <v>210409.06</v>
      </c>
      <c r="K447" s="57">
        <f t="shared" si="73"/>
        <v>0.30362057720057722</v>
      </c>
      <c r="L447" s="57">
        <f t="shared" si="74"/>
        <v>-0.92249050505050512</v>
      </c>
      <c r="M447" s="57">
        <f t="shared" si="75"/>
        <v>-6.7543961038961028E-2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354</v>
      </c>
      <c r="C448" s="51" t="s">
        <v>355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71"/>
        <v>0</v>
      </c>
      <c r="J448" s="56">
        <f t="shared" si="72"/>
        <v>0</v>
      </c>
      <c r="K448" s="57" t="str">
        <f t="shared" si="73"/>
        <v>NA</v>
      </c>
      <c r="L448" s="57" t="str">
        <f t="shared" si="74"/>
        <v>NA</v>
      </c>
      <c r="M448" s="57" t="str">
        <f t="shared" si="75"/>
        <v>NA</v>
      </c>
      <c r="R448" s="53"/>
      <c r="S448" s="53"/>
      <c r="T448" s="53"/>
      <c r="U448" s="53"/>
      <c r="V448" s="53"/>
    </row>
    <row r="449" spans="2:22" s="51" customFormat="1" x14ac:dyDescent="0.2">
      <c r="B449" s="51" t="s">
        <v>535</v>
      </c>
      <c r="C449" s="51" t="s">
        <v>536</v>
      </c>
      <c r="D449" s="56">
        <v>30000</v>
      </c>
      <c r="E449" s="56">
        <v>9000</v>
      </c>
      <c r="F449" s="56">
        <v>0</v>
      </c>
      <c r="G449" s="56">
        <v>8900</v>
      </c>
      <c r="H449" s="56">
        <v>0</v>
      </c>
      <c r="I449" s="56">
        <f t="shared" si="71"/>
        <v>8900</v>
      </c>
      <c r="J449" s="56">
        <f t="shared" si="72"/>
        <v>100</v>
      </c>
      <c r="K449" s="57">
        <f t="shared" si="73"/>
        <v>1.1111111111111112E-2</v>
      </c>
      <c r="L449" s="57">
        <f t="shared" si="74"/>
        <v>-1</v>
      </c>
      <c r="M449" s="57">
        <f t="shared" si="75"/>
        <v>0.48333333333333334</v>
      </c>
      <c r="R449" s="53"/>
      <c r="S449" s="53"/>
      <c r="T449" s="53"/>
      <c r="U449" s="53"/>
      <c r="V449" s="53"/>
    </row>
    <row r="450" spans="2:22" s="51" customFormat="1" x14ac:dyDescent="0.2">
      <c r="B450" s="51" t="s">
        <v>332</v>
      </c>
      <c r="C450" s="51" t="s">
        <v>333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f t="shared" si="71"/>
        <v>0</v>
      </c>
      <c r="J450" s="56">
        <f t="shared" si="72"/>
        <v>0</v>
      </c>
      <c r="K450" s="57" t="str">
        <f t="shared" si="73"/>
        <v>NA</v>
      </c>
      <c r="L450" s="57" t="str">
        <f t="shared" si="74"/>
        <v>NA</v>
      </c>
      <c r="M450" s="57" t="str">
        <f t="shared" si="75"/>
        <v>NA</v>
      </c>
      <c r="R450" s="53"/>
      <c r="S450" s="53"/>
      <c r="T450" s="53"/>
      <c r="U450" s="53"/>
      <c r="V450" s="53"/>
    </row>
    <row r="451" spans="2:22" s="51" customFormat="1" x14ac:dyDescent="0.2">
      <c r="B451" s="51" t="s">
        <v>537</v>
      </c>
      <c r="C451" s="51" t="s">
        <v>538</v>
      </c>
      <c r="D451" s="56">
        <v>55000</v>
      </c>
      <c r="E451" s="56">
        <v>2000</v>
      </c>
      <c r="F451" s="56">
        <v>0</v>
      </c>
      <c r="G451" s="56">
        <v>227.5</v>
      </c>
      <c r="H451" s="56">
        <v>4350</v>
      </c>
      <c r="I451" s="56">
        <f t="shared" si="71"/>
        <v>4577.5</v>
      </c>
      <c r="J451" s="56">
        <f t="shared" si="72"/>
        <v>-2577.5</v>
      </c>
      <c r="K451" s="57">
        <f t="shared" si="73"/>
        <v>-1.2887500000000001</v>
      </c>
      <c r="L451" s="57">
        <f t="shared" si="74"/>
        <v>-1</v>
      </c>
      <c r="M451" s="57">
        <f t="shared" si="75"/>
        <v>-0.82937499999999997</v>
      </c>
      <c r="R451" s="53"/>
      <c r="S451" s="53"/>
      <c r="T451" s="53"/>
      <c r="U451" s="53"/>
      <c r="V451" s="53"/>
    </row>
    <row r="452" spans="2:22" s="51" customFormat="1" x14ac:dyDescent="0.2">
      <c r="B452" s="51" t="s">
        <v>539</v>
      </c>
      <c r="C452" s="51" t="s">
        <v>540</v>
      </c>
      <c r="D452" s="56">
        <v>20000</v>
      </c>
      <c r="E452" s="56">
        <v>19000</v>
      </c>
      <c r="F452" s="56">
        <v>4600.3</v>
      </c>
      <c r="G452" s="56">
        <v>11578.72</v>
      </c>
      <c r="H452" s="56">
        <v>2865</v>
      </c>
      <c r="I452" s="56">
        <f t="shared" si="71"/>
        <v>14443.72</v>
      </c>
      <c r="J452" s="56">
        <f t="shared" si="72"/>
        <v>4556.2800000000007</v>
      </c>
      <c r="K452" s="57">
        <f t="shared" si="73"/>
        <v>0.23980421052631581</v>
      </c>
      <c r="L452" s="57">
        <f t="shared" si="74"/>
        <v>-0.7578789473684211</v>
      </c>
      <c r="M452" s="57">
        <f t="shared" si="75"/>
        <v>-8.5890526315789487E-2</v>
      </c>
      <c r="R452" s="53"/>
      <c r="S452" s="53"/>
      <c r="T452" s="53"/>
      <c r="U452" s="53"/>
      <c r="V452" s="53"/>
    </row>
    <row r="453" spans="2:22" s="51" customFormat="1" x14ac:dyDescent="0.2">
      <c r="B453" s="51" t="s">
        <v>541</v>
      </c>
      <c r="C453" s="51" t="s">
        <v>542</v>
      </c>
      <c r="D453" s="56">
        <v>128000</v>
      </c>
      <c r="E453" s="56">
        <v>522000</v>
      </c>
      <c r="F453" s="56">
        <v>57211.25</v>
      </c>
      <c r="G453" s="56">
        <v>503464.6</v>
      </c>
      <c r="H453" s="56">
        <v>0</v>
      </c>
      <c r="I453" s="56">
        <f t="shared" si="56"/>
        <v>503464.6</v>
      </c>
      <c r="J453" s="56">
        <f t="shared" si="57"/>
        <v>18535.400000000023</v>
      </c>
      <c r="K453" s="57">
        <f t="shared" si="58"/>
        <v>3.5508429118773992E-2</v>
      </c>
      <c r="L453" s="57">
        <f t="shared" si="59"/>
        <v>-0.89039990421455939</v>
      </c>
      <c r="M453" s="57">
        <f t="shared" si="60"/>
        <v>0.44673735632183903</v>
      </c>
      <c r="R453" s="53"/>
      <c r="S453" s="53"/>
      <c r="T453" s="53"/>
      <c r="U453" s="53"/>
      <c r="V453" s="53"/>
    </row>
    <row r="454" spans="2:22" s="51" customFormat="1" x14ac:dyDescent="0.2">
      <c r="B454" s="51" t="s">
        <v>262</v>
      </c>
      <c r="C454" s="51" t="s">
        <v>263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f t="shared" si="56"/>
        <v>0</v>
      </c>
      <c r="J454" s="56">
        <f t="shared" si="57"/>
        <v>0</v>
      </c>
      <c r="K454" s="57" t="str">
        <f t="shared" si="58"/>
        <v>NA</v>
      </c>
      <c r="L454" s="57" t="str">
        <f t="shared" si="59"/>
        <v>NA</v>
      </c>
      <c r="M454" s="57" t="str">
        <f t="shared" si="60"/>
        <v>NA</v>
      </c>
      <c r="R454" s="53"/>
      <c r="S454" s="53"/>
      <c r="T454" s="53"/>
      <c r="U454" s="53"/>
      <c r="V454" s="53"/>
    </row>
    <row r="455" spans="2:22" s="51" customFormat="1" x14ac:dyDescent="0.2">
      <c r="B455" s="51" t="s">
        <v>340</v>
      </c>
      <c r="C455" s="51" t="s">
        <v>341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f t="shared" ref="I455:I487" si="76">SUM(G455:H455)</f>
        <v>0</v>
      </c>
      <c r="J455" s="56">
        <f t="shared" ref="J455:J487" si="77">E455-I455</f>
        <v>0</v>
      </c>
      <c r="K455" s="57" t="str">
        <f t="shared" ref="K455:K487" si="78">IF(E455=0,"NA",J455/E455)</f>
        <v>NA</v>
      </c>
      <c r="L455" s="57" t="str">
        <f t="shared" ref="L455:L487" si="79">IF(E455=0,"NA",(  ( F455 - (E455/$L$6)) / (E455/$L$6)))</f>
        <v>NA</v>
      </c>
      <c r="M455" s="57" t="str">
        <f t="shared" ref="M455:M487" si="80">IF(E455=0,"NA",(  ( G455 - ($M$6*(E455/12))) / ($M$6*(E455/12))))</f>
        <v>NA</v>
      </c>
      <c r="R455" s="53"/>
      <c r="S455" s="53"/>
      <c r="T455" s="53"/>
      <c r="U455" s="53"/>
      <c r="V455" s="53"/>
    </row>
    <row r="456" spans="2:22" s="51" customFormat="1" x14ac:dyDescent="0.2">
      <c r="B456" s="51" t="s">
        <v>274</v>
      </c>
      <c r="C456" s="51" t="s">
        <v>275</v>
      </c>
      <c r="D456" s="56">
        <v>8000</v>
      </c>
      <c r="E456" s="56">
        <v>12900</v>
      </c>
      <c r="F456" s="56">
        <v>1545.82</v>
      </c>
      <c r="G456" s="56">
        <v>8596.4699999999993</v>
      </c>
      <c r="H456" s="56">
        <v>1351.84</v>
      </c>
      <c r="I456" s="56">
        <f t="shared" si="76"/>
        <v>9948.31</v>
      </c>
      <c r="J456" s="56">
        <f t="shared" si="77"/>
        <v>2951.6900000000005</v>
      </c>
      <c r="K456" s="57">
        <f t="shared" si="78"/>
        <v>0.22881317829457368</v>
      </c>
      <c r="L456" s="57">
        <f t="shared" si="79"/>
        <v>-0.880168992248062</v>
      </c>
      <c r="M456" s="57">
        <f t="shared" si="80"/>
        <v>-4.1046511627914592E-4</v>
      </c>
      <c r="R456" s="53"/>
      <c r="S456" s="53"/>
      <c r="T456" s="53"/>
      <c r="U456" s="53"/>
      <c r="V456" s="53"/>
    </row>
    <row r="457" spans="2:22" s="51" customFormat="1" x14ac:dyDescent="0.2">
      <c r="B457" s="51" t="s">
        <v>543</v>
      </c>
      <c r="C457" s="51" t="s">
        <v>544</v>
      </c>
      <c r="D457" s="56">
        <v>45000</v>
      </c>
      <c r="E457" s="56">
        <v>35000</v>
      </c>
      <c r="F457" s="56">
        <v>2304.8000000000002</v>
      </c>
      <c r="G457" s="56">
        <v>11938.93</v>
      </c>
      <c r="H457" s="56">
        <v>0</v>
      </c>
      <c r="I457" s="56">
        <f t="shared" si="76"/>
        <v>11938.93</v>
      </c>
      <c r="J457" s="56">
        <f t="shared" si="77"/>
        <v>23061.07</v>
      </c>
      <c r="K457" s="57">
        <f t="shared" si="78"/>
        <v>0.65888771428571424</v>
      </c>
      <c r="L457" s="57">
        <f t="shared" si="79"/>
        <v>-0.93414857142857144</v>
      </c>
      <c r="M457" s="57">
        <f t="shared" si="80"/>
        <v>-0.48833157142857136</v>
      </c>
      <c r="R457" s="53"/>
      <c r="S457" s="53"/>
      <c r="T457" s="53"/>
      <c r="U457" s="53"/>
      <c r="V457" s="53"/>
    </row>
    <row r="458" spans="2:22" s="51" customFormat="1" x14ac:dyDescent="0.2">
      <c r="B458" s="51" t="s">
        <v>545</v>
      </c>
      <c r="C458" s="51" t="s">
        <v>546</v>
      </c>
      <c r="D458" s="56">
        <v>30000</v>
      </c>
      <c r="E458" s="56">
        <v>70000</v>
      </c>
      <c r="F458" s="56">
        <v>3373.26</v>
      </c>
      <c r="G458" s="56">
        <v>39021.050000000003</v>
      </c>
      <c r="H458" s="56">
        <v>6130.22</v>
      </c>
      <c r="I458" s="56">
        <f t="shared" si="76"/>
        <v>45151.270000000004</v>
      </c>
      <c r="J458" s="56">
        <f t="shared" si="77"/>
        <v>24848.729999999996</v>
      </c>
      <c r="K458" s="57">
        <f t="shared" si="78"/>
        <v>0.35498185714285707</v>
      </c>
      <c r="L458" s="57">
        <f t="shared" si="79"/>
        <v>-0.95181057142857151</v>
      </c>
      <c r="M458" s="57">
        <f t="shared" si="80"/>
        <v>-0.16383464285714275</v>
      </c>
      <c r="R458" s="53"/>
      <c r="S458" s="53"/>
      <c r="T458" s="53"/>
      <c r="U458" s="53"/>
      <c r="V458" s="53"/>
    </row>
    <row r="459" spans="2:22" s="51" customFormat="1" x14ac:dyDescent="0.2">
      <c r="B459" s="51" t="s">
        <v>282</v>
      </c>
      <c r="C459" s="51" t="s">
        <v>283</v>
      </c>
      <c r="D459" s="56">
        <v>126082.28</v>
      </c>
      <c r="E459" s="56">
        <v>35682.28</v>
      </c>
      <c r="F459" s="56">
        <v>11398.01</v>
      </c>
      <c r="G459" s="56">
        <v>20575.73</v>
      </c>
      <c r="H459" s="56">
        <v>15574.240000000002</v>
      </c>
      <c r="I459" s="56">
        <f t="shared" si="76"/>
        <v>36149.97</v>
      </c>
      <c r="J459" s="56">
        <f t="shared" si="77"/>
        <v>-467.69000000000233</v>
      </c>
      <c r="K459" s="57">
        <f t="shared" si="78"/>
        <v>-1.310706602829198E-2</v>
      </c>
      <c r="L459" s="57">
        <f t="shared" si="79"/>
        <v>-0.68056945912649069</v>
      </c>
      <c r="M459" s="57">
        <f t="shared" si="80"/>
        <v>-0.13504420121135752</v>
      </c>
      <c r="R459" s="53"/>
      <c r="S459" s="53"/>
      <c r="T459" s="53"/>
      <c r="U459" s="53"/>
      <c r="V459" s="53"/>
    </row>
    <row r="460" spans="2:22" s="51" customFormat="1" x14ac:dyDescent="0.2">
      <c r="B460" s="51" t="s">
        <v>547</v>
      </c>
      <c r="C460" s="51" t="s">
        <v>548</v>
      </c>
      <c r="D460" s="56">
        <v>50000</v>
      </c>
      <c r="E460" s="56">
        <v>58500</v>
      </c>
      <c r="F460" s="56">
        <v>1408.05</v>
      </c>
      <c r="G460" s="56">
        <v>39009.879999999997</v>
      </c>
      <c r="H460" s="56">
        <v>18978.239999999998</v>
      </c>
      <c r="I460" s="56">
        <f t="shared" si="76"/>
        <v>57988.119999999995</v>
      </c>
      <c r="J460" s="56">
        <f t="shared" si="77"/>
        <v>511.88000000000466</v>
      </c>
      <c r="K460" s="57">
        <f t="shared" si="78"/>
        <v>8.7500854700855498E-3</v>
      </c>
      <c r="L460" s="57">
        <f t="shared" si="79"/>
        <v>-0.97593076923076916</v>
      </c>
      <c r="M460" s="57">
        <f t="shared" si="80"/>
        <v>2.5333333333326616E-4</v>
      </c>
      <c r="R460" s="53"/>
      <c r="S460" s="53"/>
      <c r="T460" s="53"/>
      <c r="U460" s="53"/>
      <c r="V460" s="53"/>
    </row>
    <row r="461" spans="2:22" s="51" customFormat="1" x14ac:dyDescent="0.2">
      <c r="B461" s="51" t="s">
        <v>549</v>
      </c>
      <c r="C461" s="51" t="s">
        <v>550</v>
      </c>
      <c r="D461" s="56">
        <v>350000</v>
      </c>
      <c r="E461" s="56">
        <v>370000</v>
      </c>
      <c r="F461" s="56">
        <v>43559.6</v>
      </c>
      <c r="G461" s="56">
        <v>331793.03999999998</v>
      </c>
      <c r="H461" s="56">
        <v>46737.090000000004</v>
      </c>
      <c r="I461" s="56">
        <f t="shared" si="76"/>
        <v>378530.13</v>
      </c>
      <c r="J461" s="56">
        <f t="shared" si="77"/>
        <v>-8530.1300000000047</v>
      </c>
      <c r="K461" s="57">
        <f t="shared" si="78"/>
        <v>-2.3054405405405418E-2</v>
      </c>
      <c r="L461" s="57">
        <f t="shared" si="79"/>
        <v>-0.88227135135135137</v>
      </c>
      <c r="M461" s="57">
        <f t="shared" si="80"/>
        <v>0.34510691891891887</v>
      </c>
      <c r="R461" s="53"/>
      <c r="S461" s="53"/>
      <c r="T461" s="53"/>
      <c r="U461" s="53"/>
      <c r="V461" s="53"/>
    </row>
    <row r="462" spans="2:22" s="51" customFormat="1" x14ac:dyDescent="0.2">
      <c r="B462" s="51" t="s">
        <v>551</v>
      </c>
      <c r="C462" s="51" t="s">
        <v>552</v>
      </c>
      <c r="D462" s="56">
        <v>350000</v>
      </c>
      <c r="E462" s="56">
        <v>509000</v>
      </c>
      <c r="F462" s="56">
        <v>504</v>
      </c>
      <c r="G462" s="56">
        <v>450715.42</v>
      </c>
      <c r="H462" s="56">
        <v>53296.03</v>
      </c>
      <c r="I462" s="56">
        <f t="shared" si="76"/>
        <v>504011.44999999995</v>
      </c>
      <c r="J462" s="56">
        <f t="shared" si="77"/>
        <v>4988.5500000000466</v>
      </c>
      <c r="K462" s="57">
        <f t="shared" si="78"/>
        <v>9.8006876227898759E-3</v>
      </c>
      <c r="L462" s="57">
        <f t="shared" si="79"/>
        <v>-0.99900982318271114</v>
      </c>
      <c r="M462" s="57">
        <f t="shared" si="80"/>
        <v>0.32823797642436153</v>
      </c>
      <c r="R462" s="53"/>
      <c r="S462" s="53"/>
      <c r="T462" s="53"/>
      <c r="U462" s="53"/>
      <c r="V462" s="53"/>
    </row>
    <row r="463" spans="2:22" s="51" customFormat="1" x14ac:dyDescent="0.2">
      <c r="B463" s="51" t="s">
        <v>308</v>
      </c>
      <c r="C463" s="51" t="s">
        <v>309</v>
      </c>
      <c r="D463" s="56">
        <v>175000</v>
      </c>
      <c r="E463" s="56">
        <v>19000</v>
      </c>
      <c r="F463" s="56">
        <v>0</v>
      </c>
      <c r="G463" s="56">
        <v>18278</v>
      </c>
      <c r="H463" s="56">
        <v>16754.84</v>
      </c>
      <c r="I463" s="56">
        <f t="shared" si="76"/>
        <v>35032.839999999997</v>
      </c>
      <c r="J463" s="56">
        <f t="shared" si="77"/>
        <v>-16032.839999999997</v>
      </c>
      <c r="K463" s="57">
        <f t="shared" si="78"/>
        <v>-0.84383368421052618</v>
      </c>
      <c r="L463" s="57">
        <f t="shared" si="79"/>
        <v>-1</v>
      </c>
      <c r="M463" s="57">
        <f t="shared" si="80"/>
        <v>0.44300000000000006</v>
      </c>
      <c r="R463" s="53"/>
      <c r="S463" s="53"/>
      <c r="T463" s="53"/>
      <c r="U463" s="53"/>
      <c r="V463" s="53"/>
    </row>
    <row r="464" spans="2:22" s="51" customFormat="1" x14ac:dyDescent="0.2">
      <c r="B464" s="51" t="s">
        <v>312</v>
      </c>
      <c r="C464" s="51" t="s">
        <v>313</v>
      </c>
      <c r="D464" s="56">
        <v>60000</v>
      </c>
      <c r="E464" s="56">
        <v>59000</v>
      </c>
      <c r="F464" s="56">
        <v>5946</v>
      </c>
      <c r="G464" s="56">
        <v>56981.16</v>
      </c>
      <c r="H464" s="56">
        <v>1390.32</v>
      </c>
      <c r="I464" s="56">
        <f t="shared" si="76"/>
        <v>58371.48</v>
      </c>
      <c r="J464" s="56">
        <f t="shared" si="77"/>
        <v>628.5199999999968</v>
      </c>
      <c r="K464" s="57">
        <f t="shared" si="78"/>
        <v>1.065288135593215E-2</v>
      </c>
      <c r="L464" s="57">
        <f t="shared" si="79"/>
        <v>-0.89922033898305087</v>
      </c>
      <c r="M464" s="57">
        <f t="shared" si="80"/>
        <v>0.4486735593220339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553</v>
      </c>
      <c r="C465" s="51" t="s">
        <v>554</v>
      </c>
      <c r="D465" s="56">
        <v>40000</v>
      </c>
      <c r="E465" s="56">
        <v>53000</v>
      </c>
      <c r="F465" s="56">
        <v>6811.37</v>
      </c>
      <c r="G465" s="56">
        <v>43672.55</v>
      </c>
      <c r="H465" s="56">
        <v>0</v>
      </c>
      <c r="I465" s="56">
        <f t="shared" si="76"/>
        <v>43672.55</v>
      </c>
      <c r="J465" s="56">
        <f t="shared" si="77"/>
        <v>9327.4499999999971</v>
      </c>
      <c r="K465" s="57">
        <f t="shared" si="78"/>
        <v>0.17598962264150939</v>
      </c>
      <c r="L465" s="57">
        <f t="shared" si="79"/>
        <v>-0.87148358490566036</v>
      </c>
      <c r="M465" s="57">
        <f t="shared" si="80"/>
        <v>0.23601556603773585</v>
      </c>
      <c r="R465" s="53"/>
      <c r="S465" s="53"/>
      <c r="T465" s="53"/>
      <c r="U465" s="53"/>
      <c r="V465" s="53"/>
    </row>
    <row r="466" spans="1:22" s="51" customFormat="1" x14ac:dyDescent="0.2">
      <c r="B466" s="51" t="s">
        <v>314</v>
      </c>
      <c r="C466" s="51" t="s">
        <v>315</v>
      </c>
      <c r="D466" s="56">
        <v>0</v>
      </c>
      <c r="E466" s="56">
        <v>0</v>
      </c>
      <c r="F466" s="56">
        <v>0</v>
      </c>
      <c r="G466" s="56">
        <v>2957824.63</v>
      </c>
      <c r="H466" s="56">
        <v>0</v>
      </c>
      <c r="I466" s="56">
        <f t="shared" si="76"/>
        <v>2957824.63</v>
      </c>
      <c r="J466" s="56">
        <f t="shared" si="77"/>
        <v>-2957824.63</v>
      </c>
      <c r="K466" s="57" t="str">
        <f t="shared" si="78"/>
        <v>NA</v>
      </c>
      <c r="L466" s="57" t="str">
        <f t="shared" si="79"/>
        <v>NA</v>
      </c>
      <c r="M466" s="57" t="str">
        <f t="shared" si="80"/>
        <v>NA</v>
      </c>
      <c r="R466" s="53"/>
      <c r="S466" s="53"/>
      <c r="T466" s="53"/>
      <c r="U466" s="53"/>
      <c r="V466" s="53"/>
    </row>
    <row r="467" spans="1:22" s="51" customFormat="1" x14ac:dyDescent="0.2">
      <c r="A467" s="63" t="s">
        <v>501</v>
      </c>
      <c r="B467" s="63"/>
      <c r="C467" s="63"/>
      <c r="D467" s="64">
        <v>1897082.28</v>
      </c>
      <c r="E467" s="64">
        <v>2467082.2800000003</v>
      </c>
      <c r="F467" s="64">
        <v>192376.54</v>
      </c>
      <c r="G467" s="64">
        <v>4933372.37</v>
      </c>
      <c r="H467" s="64">
        <v>219224.07</v>
      </c>
      <c r="I467" s="64">
        <f t="shared" si="76"/>
        <v>5152596.4400000004</v>
      </c>
      <c r="J467" s="64">
        <f t="shared" si="77"/>
        <v>-2685514.16</v>
      </c>
      <c r="K467" s="65">
        <f t="shared" si="78"/>
        <v>-1.0885385468376028</v>
      </c>
      <c r="L467" s="65">
        <f t="shared" si="79"/>
        <v>-0.92202264936214451</v>
      </c>
      <c r="M467" s="65">
        <f t="shared" si="80"/>
        <v>1.9995183439929691</v>
      </c>
      <c r="R467" s="53"/>
      <c r="S467" s="53"/>
      <c r="T467" s="53"/>
      <c r="U467" s="53"/>
      <c r="V467" s="53"/>
    </row>
    <row r="468" spans="1:22" s="51" customFormat="1" x14ac:dyDescent="0.2">
      <c r="A468" s="51" t="s">
        <v>555</v>
      </c>
      <c r="B468" s="51" t="s">
        <v>252</v>
      </c>
      <c r="C468" s="51" t="s">
        <v>253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76"/>
        <v>0</v>
      </c>
      <c r="J468" s="56">
        <f t="shared" si="77"/>
        <v>0</v>
      </c>
      <c r="K468" s="57" t="str">
        <f t="shared" si="78"/>
        <v>NA</v>
      </c>
      <c r="L468" s="57" t="str">
        <f t="shared" si="79"/>
        <v>NA</v>
      </c>
      <c r="M468" s="57" t="str">
        <f t="shared" si="80"/>
        <v>NA</v>
      </c>
      <c r="R468" s="53"/>
      <c r="S468" s="53"/>
      <c r="T468" s="53"/>
      <c r="U468" s="53"/>
      <c r="V468" s="53"/>
    </row>
    <row r="469" spans="1:22" s="51" customFormat="1" x14ac:dyDescent="0.2">
      <c r="B469" s="51" t="s">
        <v>266</v>
      </c>
      <c r="C469" s="51" t="s">
        <v>267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76"/>
        <v>0</v>
      </c>
      <c r="J469" s="56">
        <f t="shared" si="77"/>
        <v>0</v>
      </c>
      <c r="K469" s="57" t="str">
        <f t="shared" si="78"/>
        <v>NA</v>
      </c>
      <c r="L469" s="57" t="str">
        <f t="shared" si="79"/>
        <v>NA</v>
      </c>
      <c r="M469" s="57" t="str">
        <f t="shared" si="80"/>
        <v>NA</v>
      </c>
      <c r="R469" s="53"/>
      <c r="S469" s="53"/>
      <c r="T469" s="53"/>
      <c r="U469" s="53"/>
      <c r="V469" s="53"/>
    </row>
    <row r="470" spans="1:22" s="51" customFormat="1" x14ac:dyDescent="0.2">
      <c r="B470" s="51" t="s">
        <v>282</v>
      </c>
      <c r="C470" s="51" t="s">
        <v>283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76"/>
        <v>0</v>
      </c>
      <c r="J470" s="56">
        <f t="shared" si="77"/>
        <v>0</v>
      </c>
      <c r="K470" s="57" t="str">
        <f t="shared" si="78"/>
        <v>NA</v>
      </c>
      <c r="L470" s="57" t="str">
        <f t="shared" si="79"/>
        <v>NA</v>
      </c>
      <c r="M470" s="57" t="str">
        <f t="shared" si="80"/>
        <v>NA</v>
      </c>
      <c r="R470" s="53"/>
      <c r="S470" s="53"/>
      <c r="T470" s="53"/>
      <c r="U470" s="53"/>
      <c r="V470" s="53"/>
    </row>
    <row r="471" spans="1:22" s="51" customFormat="1" x14ac:dyDescent="0.2">
      <c r="A471" s="63" t="s">
        <v>556</v>
      </c>
      <c r="B471" s="63"/>
      <c r="C471" s="63"/>
      <c r="D471" s="64">
        <v>0</v>
      </c>
      <c r="E471" s="64">
        <v>0</v>
      </c>
      <c r="F471" s="64">
        <v>0</v>
      </c>
      <c r="G471" s="64">
        <v>0</v>
      </c>
      <c r="H471" s="64">
        <v>0</v>
      </c>
      <c r="I471" s="64">
        <f t="shared" si="76"/>
        <v>0</v>
      </c>
      <c r="J471" s="64">
        <f t="shared" si="77"/>
        <v>0</v>
      </c>
      <c r="K471" s="65" t="str">
        <f t="shared" si="78"/>
        <v>NA</v>
      </c>
      <c r="L471" s="65" t="str">
        <f t="shared" si="79"/>
        <v>NA</v>
      </c>
      <c r="M471" s="65" t="str">
        <f t="shared" si="80"/>
        <v>NA</v>
      </c>
      <c r="R471" s="53"/>
      <c r="S471" s="53"/>
      <c r="T471" s="53"/>
      <c r="U471" s="53"/>
      <c r="V471" s="53"/>
    </row>
    <row r="472" spans="1:22" s="51" customFormat="1" x14ac:dyDescent="0.2">
      <c r="A472" s="51" t="s">
        <v>557</v>
      </c>
      <c r="B472" s="51" t="s">
        <v>226</v>
      </c>
      <c r="C472" s="51" t="s">
        <v>227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f t="shared" si="76"/>
        <v>0</v>
      </c>
      <c r="J472" s="56">
        <f t="shared" si="77"/>
        <v>0</v>
      </c>
      <c r="K472" s="57" t="str">
        <f t="shared" si="78"/>
        <v>NA</v>
      </c>
      <c r="L472" s="57" t="str">
        <f t="shared" si="79"/>
        <v>NA</v>
      </c>
      <c r="M472" s="57" t="str">
        <f t="shared" si="80"/>
        <v>NA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250</v>
      </c>
      <c r="C473" s="51" t="s">
        <v>251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f t="shared" si="76"/>
        <v>0</v>
      </c>
      <c r="J473" s="56">
        <f t="shared" si="77"/>
        <v>0</v>
      </c>
      <c r="K473" s="57" t="str">
        <f t="shared" si="78"/>
        <v>NA</v>
      </c>
      <c r="L473" s="57" t="str">
        <f t="shared" si="79"/>
        <v>NA</v>
      </c>
      <c r="M473" s="57" t="str">
        <f t="shared" si="80"/>
        <v>NA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252</v>
      </c>
      <c r="C474" s="51" t="s">
        <v>253</v>
      </c>
      <c r="D474" s="56">
        <v>26102643</v>
      </c>
      <c r="E474" s="56">
        <v>1084000</v>
      </c>
      <c r="F474" s="56">
        <v>24000</v>
      </c>
      <c r="G474" s="56">
        <v>682909.89</v>
      </c>
      <c r="H474" s="56">
        <v>0</v>
      </c>
      <c r="I474" s="56">
        <f t="shared" si="76"/>
        <v>682909.89</v>
      </c>
      <c r="J474" s="56">
        <f t="shared" si="77"/>
        <v>401090.11</v>
      </c>
      <c r="K474" s="57">
        <f t="shared" si="78"/>
        <v>0.37000932656826568</v>
      </c>
      <c r="L474" s="57">
        <f t="shared" si="79"/>
        <v>-0.97785977859778594</v>
      </c>
      <c r="M474" s="57">
        <f t="shared" si="80"/>
        <v>-5.5013989852398457E-2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421</v>
      </c>
      <c r="C475" s="51" t="s">
        <v>422</v>
      </c>
      <c r="D475" s="56">
        <v>5790672.4499999983</v>
      </c>
      <c r="E475" s="56">
        <v>3647065.6299999994</v>
      </c>
      <c r="F475" s="56">
        <v>22892.89</v>
      </c>
      <c r="G475" s="56">
        <v>193895.50000000003</v>
      </c>
      <c r="H475" s="56">
        <v>224022.03999999998</v>
      </c>
      <c r="I475" s="56">
        <f t="shared" si="76"/>
        <v>417917.54000000004</v>
      </c>
      <c r="J475" s="56">
        <f t="shared" si="77"/>
        <v>3229148.0899999994</v>
      </c>
      <c r="K475" s="57">
        <f t="shared" si="78"/>
        <v>0.88540992063254975</v>
      </c>
      <c r="L475" s="57">
        <f t="shared" si="79"/>
        <v>-0.99372292897290138</v>
      </c>
      <c r="M475" s="57">
        <f t="shared" si="80"/>
        <v>-0.92025280608948079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306</v>
      </c>
      <c r="C476" s="51" t="s">
        <v>307</v>
      </c>
      <c r="D476" s="56">
        <v>122405459.94999997</v>
      </c>
      <c r="E476" s="56">
        <v>132338941.11</v>
      </c>
      <c r="F476" s="56">
        <v>239076</v>
      </c>
      <c r="G476" s="56">
        <v>9655177.4200000074</v>
      </c>
      <c r="H476" s="56">
        <v>5415804.080000001</v>
      </c>
      <c r="I476" s="56">
        <f t="shared" si="76"/>
        <v>15070981.500000007</v>
      </c>
      <c r="J476" s="56">
        <f t="shared" si="77"/>
        <v>117267959.60999998</v>
      </c>
      <c r="K476" s="57">
        <f t="shared" si="78"/>
        <v>0.88611831579132083</v>
      </c>
      <c r="L476" s="57">
        <f t="shared" si="79"/>
        <v>-0.99819345690697892</v>
      </c>
      <c r="M476" s="57">
        <f t="shared" si="80"/>
        <v>-0.89056307985748551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308</v>
      </c>
      <c r="C477" s="51" t="s">
        <v>309</v>
      </c>
      <c r="D477" s="56">
        <v>4488000</v>
      </c>
      <c r="E477" s="56">
        <v>4614423.5</v>
      </c>
      <c r="F477" s="56">
        <v>0</v>
      </c>
      <c r="G477" s="56">
        <v>0</v>
      </c>
      <c r="H477" s="56">
        <v>0</v>
      </c>
      <c r="I477" s="56">
        <f t="shared" si="76"/>
        <v>0</v>
      </c>
      <c r="J477" s="56">
        <f t="shared" si="77"/>
        <v>4614423.5</v>
      </c>
      <c r="K477" s="57">
        <f t="shared" si="78"/>
        <v>1</v>
      </c>
      <c r="L477" s="57">
        <f t="shared" si="79"/>
        <v>-1</v>
      </c>
      <c r="M477" s="57">
        <f t="shared" si="80"/>
        <v>-1</v>
      </c>
      <c r="R477" s="53"/>
      <c r="S477" s="53"/>
      <c r="T477" s="53"/>
      <c r="U477" s="53"/>
      <c r="V477" s="53"/>
    </row>
    <row r="478" spans="1:22" s="51" customFormat="1" x14ac:dyDescent="0.2">
      <c r="B478" s="51" t="s">
        <v>310</v>
      </c>
      <c r="C478" s="51" t="s">
        <v>311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f t="shared" si="76"/>
        <v>0</v>
      </c>
      <c r="J478" s="56">
        <f t="shared" si="77"/>
        <v>0</v>
      </c>
      <c r="K478" s="57" t="str">
        <f t="shared" si="78"/>
        <v>NA</v>
      </c>
      <c r="L478" s="57" t="str">
        <f t="shared" si="79"/>
        <v>NA</v>
      </c>
      <c r="M478" s="57" t="str">
        <f t="shared" si="80"/>
        <v>NA</v>
      </c>
      <c r="R478" s="53"/>
      <c r="S478" s="53"/>
      <c r="T478" s="53"/>
      <c r="U478" s="53"/>
      <c r="V478" s="53"/>
    </row>
    <row r="479" spans="1:22" s="51" customFormat="1" x14ac:dyDescent="0.2">
      <c r="A479" s="63" t="s">
        <v>558</v>
      </c>
      <c r="B479" s="63"/>
      <c r="C479" s="63"/>
      <c r="D479" s="64">
        <v>158786775.39999998</v>
      </c>
      <c r="E479" s="64">
        <v>141684430.24000001</v>
      </c>
      <c r="F479" s="64">
        <v>285968.89</v>
      </c>
      <c r="G479" s="64">
        <v>10531982.810000008</v>
      </c>
      <c r="H479" s="64">
        <v>5639826.120000001</v>
      </c>
      <c r="I479" s="64">
        <f t="shared" si="76"/>
        <v>16171808.930000009</v>
      </c>
      <c r="J479" s="64">
        <f t="shared" si="77"/>
        <v>125512621.31</v>
      </c>
      <c r="K479" s="65">
        <f t="shared" si="78"/>
        <v>0.88586036657234324</v>
      </c>
      <c r="L479" s="65">
        <f t="shared" si="79"/>
        <v>-0.99798164915145882</v>
      </c>
      <c r="M479" s="65">
        <f t="shared" si="80"/>
        <v>-0.88849886901306141</v>
      </c>
      <c r="R479" s="53"/>
      <c r="S479" s="53"/>
      <c r="T479" s="53"/>
      <c r="U479" s="53"/>
      <c r="V479" s="53"/>
    </row>
    <row r="480" spans="1:22" s="51" customFormat="1" x14ac:dyDescent="0.2">
      <c r="A480" s="51" t="s">
        <v>32</v>
      </c>
      <c r="B480" s="51" t="s">
        <v>33</v>
      </c>
      <c r="C480" s="51" t="s">
        <v>34</v>
      </c>
      <c r="D480" s="56">
        <v>891245</v>
      </c>
      <c r="E480" s="56">
        <v>891245</v>
      </c>
      <c r="F480" s="56">
        <v>109787.7</v>
      </c>
      <c r="G480" s="56">
        <v>371749.03</v>
      </c>
      <c r="H480" s="56">
        <v>0</v>
      </c>
      <c r="I480" s="56">
        <f t="shared" si="76"/>
        <v>371749.03</v>
      </c>
      <c r="J480" s="56">
        <f t="shared" si="77"/>
        <v>519495.97</v>
      </c>
      <c r="K480" s="57">
        <f t="shared" si="78"/>
        <v>0.58288794888049855</v>
      </c>
      <c r="L480" s="57">
        <f t="shared" si="79"/>
        <v>-0.87681535380282638</v>
      </c>
      <c r="M480" s="57">
        <f t="shared" si="80"/>
        <v>-0.37433192332074794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489</v>
      </c>
      <c r="C481" s="51" t="s">
        <v>490</v>
      </c>
      <c r="D481" s="56">
        <v>0</v>
      </c>
      <c r="E481" s="56">
        <v>0</v>
      </c>
      <c r="F481" s="56">
        <v>1583615.41</v>
      </c>
      <c r="G481" s="56">
        <v>13464896.440000001</v>
      </c>
      <c r="H481" s="56">
        <v>0</v>
      </c>
      <c r="I481" s="56">
        <f t="shared" si="76"/>
        <v>13464896.440000001</v>
      </c>
      <c r="J481" s="56">
        <f t="shared" si="77"/>
        <v>-13464896.440000001</v>
      </c>
      <c r="K481" s="57" t="str">
        <f t="shared" si="78"/>
        <v>NA</v>
      </c>
      <c r="L481" s="57" t="str">
        <f t="shared" si="79"/>
        <v>NA</v>
      </c>
      <c r="M481" s="57" t="str">
        <f t="shared" si="80"/>
        <v>NA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559</v>
      </c>
      <c r="C482" s="51" t="s">
        <v>560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76"/>
        <v>0</v>
      </c>
      <c r="J482" s="56">
        <f t="shared" si="77"/>
        <v>0</v>
      </c>
      <c r="K482" s="57" t="str">
        <f t="shared" si="78"/>
        <v>NA</v>
      </c>
      <c r="L482" s="57" t="str">
        <f t="shared" si="79"/>
        <v>NA</v>
      </c>
      <c r="M482" s="57" t="str">
        <f t="shared" si="80"/>
        <v>NA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561</v>
      </c>
      <c r="C483" s="51" t="s">
        <v>562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76"/>
        <v>0</v>
      </c>
      <c r="J483" s="56">
        <f t="shared" si="77"/>
        <v>0</v>
      </c>
      <c r="K483" s="57" t="str">
        <f t="shared" si="78"/>
        <v>NA</v>
      </c>
      <c r="L483" s="57" t="str">
        <f t="shared" si="79"/>
        <v>NA</v>
      </c>
      <c r="M483" s="57" t="str">
        <f t="shared" si="80"/>
        <v>NA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563</v>
      </c>
      <c r="C484" s="51" t="s">
        <v>564</v>
      </c>
      <c r="D484" s="56">
        <v>0</v>
      </c>
      <c r="E484" s="56">
        <v>0</v>
      </c>
      <c r="F484" s="56">
        <v>0</v>
      </c>
      <c r="G484" s="56">
        <v>0</v>
      </c>
      <c r="H484" s="56">
        <v>0</v>
      </c>
      <c r="I484" s="56">
        <f t="shared" si="76"/>
        <v>0</v>
      </c>
      <c r="J484" s="56">
        <f t="shared" si="77"/>
        <v>0</v>
      </c>
      <c r="K484" s="57" t="str">
        <f t="shared" si="78"/>
        <v>NA</v>
      </c>
      <c r="L484" s="57" t="str">
        <f t="shared" si="79"/>
        <v>NA</v>
      </c>
      <c r="M484" s="57" t="str">
        <f t="shared" si="80"/>
        <v>NA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565</v>
      </c>
      <c r="C485" s="51" t="s">
        <v>566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76"/>
        <v>0</v>
      </c>
      <c r="J485" s="56">
        <f t="shared" si="77"/>
        <v>0</v>
      </c>
      <c r="K485" s="57" t="str">
        <f t="shared" si="78"/>
        <v>NA</v>
      </c>
      <c r="L485" s="57" t="str">
        <f t="shared" si="79"/>
        <v>NA</v>
      </c>
      <c r="M485" s="57" t="str">
        <f t="shared" si="80"/>
        <v>NA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567</v>
      </c>
      <c r="C486" s="51" t="s">
        <v>568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76"/>
        <v>0</v>
      </c>
      <c r="J486" s="56">
        <f t="shared" si="77"/>
        <v>0</v>
      </c>
      <c r="K486" s="57" t="str">
        <f t="shared" si="78"/>
        <v>NA</v>
      </c>
      <c r="L486" s="57" t="str">
        <f t="shared" si="79"/>
        <v>NA</v>
      </c>
      <c r="M486" s="57" t="str">
        <f t="shared" si="80"/>
        <v>NA</v>
      </c>
      <c r="R486" s="53"/>
      <c r="S486" s="53"/>
      <c r="T486" s="53"/>
      <c r="U486" s="53"/>
      <c r="V486" s="53"/>
    </row>
    <row r="487" spans="1:22" s="51" customFormat="1" x14ac:dyDescent="0.2">
      <c r="A487" s="63" t="s">
        <v>35</v>
      </c>
      <c r="B487" s="63"/>
      <c r="C487" s="63"/>
      <c r="D487" s="64">
        <v>891245</v>
      </c>
      <c r="E487" s="64">
        <v>891245</v>
      </c>
      <c r="F487" s="64">
        <v>1693403.1099999999</v>
      </c>
      <c r="G487" s="64">
        <v>13836645.470000001</v>
      </c>
      <c r="H487" s="64">
        <v>0</v>
      </c>
      <c r="I487" s="64">
        <f t="shared" si="76"/>
        <v>13836645.470000001</v>
      </c>
      <c r="J487" s="64">
        <f t="shared" si="77"/>
        <v>-12945400.470000001</v>
      </c>
      <c r="K487" s="65">
        <f t="shared" si="78"/>
        <v>-14.525075001823293</v>
      </c>
      <c r="L487" s="65">
        <f t="shared" si="79"/>
        <v>0.90004219939522789</v>
      </c>
      <c r="M487" s="65">
        <f t="shared" si="80"/>
        <v>22.287612502734937</v>
      </c>
      <c r="R487" s="53"/>
      <c r="S487" s="53"/>
      <c r="T487" s="53"/>
      <c r="U487" s="53"/>
      <c r="V487" s="53"/>
    </row>
    <row r="488" spans="1:22" s="10" customFormat="1" x14ac:dyDescent="0.2">
      <c r="A488" s="23"/>
      <c r="B488" s="31"/>
      <c r="C488" s="23"/>
      <c r="D488" s="18"/>
      <c r="E488" s="18"/>
      <c r="F488" s="18"/>
      <c r="G488" s="18"/>
      <c r="H488" s="18"/>
      <c r="I488" s="18"/>
      <c r="J488" s="18"/>
      <c r="K488" s="37"/>
      <c r="L488" s="37"/>
      <c r="M488" s="37"/>
      <c r="N488" s="17"/>
      <c r="O488" s="17"/>
      <c r="P488" s="17"/>
      <c r="Q488" s="17"/>
      <c r="R488" s="17"/>
      <c r="S488" s="17"/>
      <c r="T488" s="17"/>
      <c r="U488" s="17"/>
      <c r="V488" s="17"/>
    </row>
    <row r="489" spans="1:22" ht="15.75" x14ac:dyDescent="0.25">
      <c r="A489" s="25" t="s">
        <v>11</v>
      </c>
      <c r="B489" s="32"/>
      <c r="C489" s="25"/>
      <c r="D489" s="6">
        <f>+D98+D147+D184+D215+D225+D255+D282+D302+D322+D352+D374+D399+D425+D441+D467+D471+D479+D487</f>
        <v>770573495.70999992</v>
      </c>
      <c r="E489" s="6">
        <f t="shared" ref="E489:J489" si="81">+E98+E147+E184+E215+E225+E255+E282+E302+E322+E352+E374+E399+E425+E441+E467+E471+E479+E487</f>
        <v>693195937.00999999</v>
      </c>
      <c r="F489" s="6">
        <f t="shared" si="81"/>
        <v>14274705.02</v>
      </c>
      <c r="G489" s="6">
        <f t="shared" si="81"/>
        <v>154855305.10000002</v>
      </c>
      <c r="H489" s="6">
        <f t="shared" si="81"/>
        <v>23724423.490000002</v>
      </c>
      <c r="I489" s="6">
        <f t="shared" si="81"/>
        <v>178579728.59</v>
      </c>
      <c r="J489" s="6">
        <f t="shared" si="81"/>
        <v>514616208.4199999</v>
      </c>
      <c r="K489" s="38">
        <f>IF(E489=0,"NA",J489/E489)</f>
        <v>0.74238203218518872</v>
      </c>
      <c r="L489" s="38">
        <f>IF(E489=0,"NA",(  ( F489 - (E489/$L$6)) / (E489/$L$6)))</f>
        <v>-0.97940740235499379</v>
      </c>
      <c r="M489" s="38">
        <f>IF(E489=0,"NA",(  ( G489 - ($M$6*(E489/12))) / ($M$6*(E489/12))))</f>
        <v>-0.66491009936971235</v>
      </c>
      <c r="N489" s="10"/>
    </row>
    <row r="497" spans="11:11" x14ac:dyDescent="0.2">
      <c r="K497" s="18"/>
    </row>
    <row r="498" spans="11:11" x14ac:dyDescent="0.2">
      <c r="K498" s="18"/>
    </row>
  </sheetData>
  <autoFilter ref="A7:M489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2"/>
  <sheetViews>
    <sheetView workbookViewId="0">
      <pane ySplit="7" topLeftCell="A8" activePane="bottomLeft" state="frozen"/>
      <selection activeCell="A517" activeCellId="1" sqref="A40:M40 A517:M517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45351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23</v>
      </c>
      <c r="C8" s="51" t="s">
        <v>24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26</v>
      </c>
      <c r="B10" s="51" t="s">
        <v>27</v>
      </c>
      <c r="C10" s="51" t="s">
        <v>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32</v>
      </c>
      <c r="B14" s="31" t="s">
        <v>33</v>
      </c>
      <c r="C14" s="23" t="s">
        <v>34</v>
      </c>
      <c r="D14" s="18">
        <v>0</v>
      </c>
      <c r="E14" s="18">
        <v>0</v>
      </c>
      <c r="F14" s="18">
        <v>0</v>
      </c>
      <c r="G14" s="18">
        <v>47604.51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35</v>
      </c>
      <c r="B15" s="63"/>
      <c r="C15" s="63"/>
      <c r="D15" s="64">
        <v>0</v>
      </c>
      <c r="E15" s="64">
        <v>0</v>
      </c>
      <c r="F15" s="64">
        <v>0</v>
      </c>
      <c r="G15" s="64">
        <v>47604.51</v>
      </c>
      <c r="H15" s="64">
        <v>0</v>
      </c>
      <c r="I15" s="64">
        <f t="shared" ref="I15:I18" si="8">SUM(G15:H15)</f>
        <v>47604.51</v>
      </c>
      <c r="J15" s="64">
        <f t="shared" ref="J15:J18" si="9">E15-I15</f>
        <v>-47604.51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36</v>
      </c>
      <c r="B16" s="51" t="s">
        <v>30</v>
      </c>
      <c r="C16" s="51" t="s">
        <v>31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37</v>
      </c>
      <c r="C17" s="51" t="s">
        <v>38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47604.51</v>
      </c>
      <c r="H20" s="6">
        <f t="shared" si="13"/>
        <v>0</v>
      </c>
      <c r="I20" s="6">
        <f t="shared" si="13"/>
        <v>47604.51</v>
      </c>
      <c r="J20" s="6">
        <f t="shared" si="13"/>
        <v>-47604.51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20"/>
  <sheetViews>
    <sheetView workbookViewId="0">
      <pane ySplit="7" topLeftCell="A8" activePane="bottomLeft" state="frozen"/>
      <selection activeCell="A517" activeCellId="1" sqref="A40:M40 A517:M517"/>
      <selection pane="bottomLeft" activeCell="A517" activeCellId="1" sqref="A40:M40 A517:M517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45351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46</v>
      </c>
      <c r="B8" s="51" t="s">
        <v>136</v>
      </c>
      <c r="C8" s="51" t="s">
        <v>137</v>
      </c>
      <c r="D8" s="56">
        <v>429000000</v>
      </c>
      <c r="E8" s="56">
        <v>429000000</v>
      </c>
      <c r="F8" s="56">
        <v>11953973.26</v>
      </c>
      <c r="G8" s="56">
        <v>88203455.010000005</v>
      </c>
      <c r="H8" s="56">
        <v>0</v>
      </c>
      <c r="I8" s="56">
        <f t="shared" ref="I8" si="0">SUM(G8:H8)</f>
        <v>88203455.010000005</v>
      </c>
      <c r="J8" s="56">
        <f t="shared" ref="J8" si="1">E8-I8</f>
        <v>340796544.99000001</v>
      </c>
      <c r="K8" s="57">
        <f t="shared" ref="K8:K9" si="2">IF(E8=0,"NA",J8/E8)</f>
        <v>0.79439754076923075</v>
      </c>
      <c r="L8" s="57">
        <f t="shared" ref="L8:L9" si="3">IF(E8=0,"NA",(  ( F8 - (E8/$L$6)) / (E8/$L$6)))</f>
        <v>-0.97213526046620047</v>
      </c>
      <c r="M8" s="57">
        <f t="shared" ref="M8:M9" si="4">IF(E8=0,"NA",(  ( G8 - ($M$6*(E8/12))) / ($M$6*(E8/12))))</f>
        <v>-0.69159631115384623</v>
      </c>
      <c r="R8" s="53"/>
      <c r="S8" s="53"/>
      <c r="T8" s="53"/>
      <c r="U8" s="53"/>
      <c r="V8" s="53"/>
    </row>
    <row r="9" spans="1:22" s="51" customFormat="1" x14ac:dyDescent="0.2">
      <c r="B9" s="51" t="s">
        <v>55</v>
      </c>
      <c r="C9" s="51" t="s">
        <v>56</v>
      </c>
      <c r="D9" s="56">
        <v>11000</v>
      </c>
      <c r="E9" s="56">
        <v>86573.36</v>
      </c>
      <c r="F9" s="56">
        <v>0</v>
      </c>
      <c r="G9" s="56">
        <v>84567.01</v>
      </c>
      <c r="H9" s="56">
        <v>0</v>
      </c>
      <c r="I9" s="56">
        <f t="shared" ref="I9" si="5">SUM(G9:H9)</f>
        <v>84567.01</v>
      </c>
      <c r="J9" s="56">
        <f t="shared" ref="J9" si="6">E9-I9</f>
        <v>2006.3500000000058</v>
      </c>
      <c r="K9" s="57">
        <f t="shared" si="2"/>
        <v>2.3175143023211827E-2</v>
      </c>
      <c r="L9" s="57">
        <f t="shared" si="3"/>
        <v>-1</v>
      </c>
      <c r="M9" s="57">
        <f t="shared" si="4"/>
        <v>0.46523728546518228</v>
      </c>
      <c r="R9" s="53"/>
      <c r="S9" s="53"/>
      <c r="T9" s="53"/>
      <c r="U9" s="53"/>
      <c r="V9" s="53"/>
    </row>
    <row r="10" spans="1:22" s="51" customFormat="1" x14ac:dyDescent="0.2">
      <c r="B10" s="51" t="s">
        <v>69</v>
      </c>
      <c r="C10" s="51" t="s">
        <v>70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20" si="7">SUM(G10:H10)</f>
        <v>0</v>
      </c>
      <c r="J10" s="56">
        <f t="shared" ref="J10:J22" si="8">E10-I10</f>
        <v>0</v>
      </c>
      <c r="K10" s="57" t="str">
        <f t="shared" ref="K10:K22" si="9">IF(E10=0,"NA",J10/E10)</f>
        <v>NA</v>
      </c>
      <c r="L10" s="57" t="str">
        <f t="shared" ref="L10:L22" si="10">IF(E10=0,"NA",(  ( F10 - (E10/$L$6)) / (E10/$L$6)))</f>
        <v>NA</v>
      </c>
      <c r="M10" s="57" t="str">
        <f t="shared" ref="M10:M22" si="11">IF(E10=0,"NA",(  ( G10 - ($M$6*(E10/12))) / ($M$6*(E10/12))))</f>
        <v>NA</v>
      </c>
      <c r="R10" s="53"/>
      <c r="S10" s="53"/>
      <c r="T10" s="53"/>
      <c r="U10" s="53"/>
      <c r="V10" s="53"/>
    </row>
    <row r="11" spans="1:22" s="51" customFormat="1" x14ac:dyDescent="0.2">
      <c r="A11" s="75" t="s">
        <v>73</v>
      </c>
      <c r="B11" s="75"/>
      <c r="C11" s="75"/>
      <c r="D11" s="76">
        <v>429011000</v>
      </c>
      <c r="E11" s="76">
        <v>429086573.36000001</v>
      </c>
      <c r="F11" s="76">
        <v>11953973.26</v>
      </c>
      <c r="G11" s="76">
        <v>88288022.020000011</v>
      </c>
      <c r="H11" s="76">
        <v>0</v>
      </c>
      <c r="I11" s="76">
        <f t="shared" si="7"/>
        <v>88288022.020000011</v>
      </c>
      <c r="J11" s="76">
        <f t="shared" si="8"/>
        <v>340798551.34000003</v>
      </c>
      <c r="K11" s="77">
        <f t="shared" si="9"/>
        <v>0.79424193740518867</v>
      </c>
      <c r="L11" s="77">
        <f t="shared" si="10"/>
        <v>-0.97214088251143971</v>
      </c>
      <c r="M11" s="77">
        <f t="shared" si="11"/>
        <v>-0.69136290610778295</v>
      </c>
      <c r="R11" s="53"/>
      <c r="S11" s="53"/>
      <c r="T11" s="53"/>
      <c r="U11" s="53"/>
      <c r="V11" s="53"/>
    </row>
    <row r="12" spans="1:22" s="51" customFormat="1" x14ac:dyDescent="0.2">
      <c r="A12" s="51" t="s">
        <v>22</v>
      </c>
      <c r="B12" s="51" t="s">
        <v>23</v>
      </c>
      <c r="C12" s="51" t="s">
        <v>24</v>
      </c>
      <c r="D12" s="56">
        <v>2800000</v>
      </c>
      <c r="E12" s="56">
        <v>2800000</v>
      </c>
      <c r="F12" s="56">
        <v>2455383.62</v>
      </c>
      <c r="G12" s="56">
        <v>18795464.200000003</v>
      </c>
      <c r="H12" s="56">
        <v>0</v>
      </c>
      <c r="I12" s="56">
        <f t="shared" ref="I12:I15" si="12">SUM(G12:H12)</f>
        <v>18795464.200000003</v>
      </c>
      <c r="J12" s="56">
        <f t="shared" ref="J12:J15" si="13">E12-I12</f>
        <v>-15995464.200000003</v>
      </c>
      <c r="K12" s="57">
        <f t="shared" ref="K12:K15" si="14">IF(E12=0,"NA",J12/E12)</f>
        <v>-5.7126657857142868</v>
      </c>
      <c r="L12" s="57">
        <f t="shared" ref="L12:L15" si="15">IF(E12=0,"NA",(  ( F12 - (E12/$L$6)) / (E12/$L$6)))</f>
        <v>-0.12307727857142853</v>
      </c>
      <c r="M12" s="57">
        <f t="shared" ref="M12:M15" si="16">IF(E12=0,"NA",(  ( G12 - ($M$6*(E12/12))) / ($M$6*(E12/12))))</f>
        <v>9.0689986785714289</v>
      </c>
      <c r="R12" s="53"/>
      <c r="S12" s="53"/>
      <c r="T12" s="53"/>
      <c r="U12" s="53"/>
      <c r="V12" s="53"/>
    </row>
    <row r="13" spans="1:22" s="51" customFormat="1" x14ac:dyDescent="0.2">
      <c r="A13" s="75" t="s">
        <v>25</v>
      </c>
      <c r="B13" s="75"/>
      <c r="C13" s="75"/>
      <c r="D13" s="76">
        <v>2800000</v>
      </c>
      <c r="E13" s="76">
        <v>2800000</v>
      </c>
      <c r="F13" s="76">
        <v>2455383.62</v>
      </c>
      <c r="G13" s="76">
        <v>18795464.200000003</v>
      </c>
      <c r="H13" s="76">
        <v>0</v>
      </c>
      <c r="I13" s="76">
        <f t="shared" si="12"/>
        <v>18795464.200000003</v>
      </c>
      <c r="J13" s="76">
        <f t="shared" si="13"/>
        <v>-15995464.200000003</v>
      </c>
      <c r="K13" s="77">
        <f t="shared" si="14"/>
        <v>-5.7126657857142868</v>
      </c>
      <c r="L13" s="77">
        <f t="shared" si="15"/>
        <v>-0.12307727857142853</v>
      </c>
      <c r="M13" s="77">
        <f t="shared" si="16"/>
        <v>9.0689986785714289</v>
      </c>
      <c r="R13" s="53"/>
      <c r="S13" s="53"/>
      <c r="T13" s="53"/>
      <c r="U13" s="53"/>
      <c r="V13" s="53"/>
    </row>
    <row r="14" spans="1:22" s="51" customFormat="1" x14ac:dyDescent="0.2">
      <c r="A14" s="51" t="s">
        <v>74</v>
      </c>
      <c r="B14" s="51" t="s">
        <v>138</v>
      </c>
      <c r="C14" s="51" t="s">
        <v>139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12"/>
        <v>0</v>
      </c>
      <c r="J14" s="56">
        <f t="shared" si="13"/>
        <v>0</v>
      </c>
      <c r="K14" s="57" t="str">
        <f t="shared" si="14"/>
        <v>NA</v>
      </c>
      <c r="L14" s="57" t="str">
        <f t="shared" si="15"/>
        <v>NA</v>
      </c>
      <c r="M14" s="57" t="str">
        <f t="shared" si="1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85</v>
      </c>
      <c r="C15" s="51" t="s">
        <v>86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2"/>
        <v>0</v>
      </c>
      <c r="J15" s="56">
        <f t="shared" si="13"/>
        <v>0</v>
      </c>
      <c r="K15" s="57" t="str">
        <f t="shared" si="14"/>
        <v>NA</v>
      </c>
      <c r="L15" s="57" t="str">
        <f t="shared" si="15"/>
        <v>NA</v>
      </c>
      <c r="M15" s="57" t="str">
        <f t="shared" si="16"/>
        <v>NA</v>
      </c>
      <c r="R15" s="53"/>
      <c r="S15" s="53"/>
      <c r="T15" s="53"/>
      <c r="U15" s="53"/>
      <c r="V15" s="53"/>
    </row>
    <row r="16" spans="1:22" s="51" customFormat="1" x14ac:dyDescent="0.2">
      <c r="A16" s="75" t="s">
        <v>93</v>
      </c>
      <c r="B16" s="75"/>
      <c r="C16" s="75"/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f t="shared" si="7"/>
        <v>0</v>
      </c>
      <c r="J16" s="76">
        <f t="shared" si="8"/>
        <v>0</v>
      </c>
      <c r="K16" s="77" t="str">
        <f t="shared" si="9"/>
        <v>NA</v>
      </c>
      <c r="L16" s="77" t="str">
        <f t="shared" si="10"/>
        <v>NA</v>
      </c>
      <c r="M16" s="77" t="str">
        <f t="shared" si="11"/>
        <v>NA</v>
      </c>
      <c r="R16" s="53"/>
      <c r="S16" s="53"/>
      <c r="T16" s="53"/>
      <c r="U16" s="53"/>
      <c r="V16" s="53"/>
    </row>
    <row r="17" spans="1:22" s="51" customFormat="1" x14ac:dyDescent="0.2">
      <c r="A17" s="51" t="s">
        <v>26</v>
      </c>
      <c r="B17" s="51" t="s">
        <v>140</v>
      </c>
      <c r="C17" s="51" t="s">
        <v>141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7"/>
        <v>0</v>
      </c>
      <c r="J17" s="56">
        <f t="shared" si="8"/>
        <v>0</v>
      </c>
      <c r="K17" s="57" t="str">
        <f t="shared" si="9"/>
        <v>NA</v>
      </c>
      <c r="L17" s="57" t="str">
        <f t="shared" si="10"/>
        <v>NA</v>
      </c>
      <c r="M17" s="57" t="str">
        <f t="shared" si="11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27</v>
      </c>
      <c r="C18" s="51" t="s">
        <v>28</v>
      </c>
      <c r="D18" s="56">
        <v>0</v>
      </c>
      <c r="E18" s="56">
        <v>0</v>
      </c>
      <c r="F18" s="56">
        <v>0</v>
      </c>
      <c r="G18" s="56">
        <v>47604.51</v>
      </c>
      <c r="H18" s="56">
        <v>0</v>
      </c>
      <c r="I18" s="56">
        <f t="shared" si="7"/>
        <v>47604.51</v>
      </c>
      <c r="J18" s="56">
        <f t="shared" si="8"/>
        <v>-47604.51</v>
      </c>
      <c r="K18" s="57" t="str">
        <f t="shared" si="9"/>
        <v>NA</v>
      </c>
      <c r="L18" s="57" t="str">
        <f t="shared" si="10"/>
        <v>NA</v>
      </c>
      <c r="M18" s="57" t="str">
        <f t="shared" si="1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142</v>
      </c>
      <c r="C19" s="51" t="s">
        <v>143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7"/>
        <v>0</v>
      </c>
      <c r="J19" s="56">
        <f t="shared" si="8"/>
        <v>0</v>
      </c>
      <c r="K19" s="57" t="str">
        <f t="shared" si="9"/>
        <v>NA</v>
      </c>
      <c r="L19" s="57" t="str">
        <f t="shared" si="10"/>
        <v>NA</v>
      </c>
      <c r="M19" s="57" t="str">
        <f t="shared" si="1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144</v>
      </c>
      <c r="C20" s="51" t="s">
        <v>145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7"/>
        <v>0</v>
      </c>
      <c r="J20" s="56">
        <f t="shared" si="8"/>
        <v>0</v>
      </c>
      <c r="K20" s="57" t="str">
        <f t="shared" si="9"/>
        <v>NA</v>
      </c>
      <c r="L20" s="57" t="str">
        <f t="shared" si="10"/>
        <v>NA</v>
      </c>
      <c r="M20" s="57" t="str">
        <f t="shared" si="11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146</v>
      </c>
      <c r="C21" s="51" t="s">
        <v>147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ref="I21:I22" si="17">SUM(G21:H21)</f>
        <v>0</v>
      </c>
      <c r="J21" s="56">
        <f t="shared" si="8"/>
        <v>0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A22" s="75" t="s">
        <v>29</v>
      </c>
      <c r="B22" s="75"/>
      <c r="C22" s="75"/>
      <c r="D22" s="76">
        <v>0</v>
      </c>
      <c r="E22" s="76">
        <v>0</v>
      </c>
      <c r="F22" s="76">
        <v>0</v>
      </c>
      <c r="G22" s="76">
        <v>47604.51</v>
      </c>
      <c r="H22" s="76">
        <v>0</v>
      </c>
      <c r="I22" s="76">
        <f t="shared" si="17"/>
        <v>47604.51</v>
      </c>
      <c r="J22" s="76">
        <f t="shared" si="8"/>
        <v>-47604.51</v>
      </c>
      <c r="K22" s="77" t="str">
        <f t="shared" si="9"/>
        <v>NA</v>
      </c>
      <c r="L22" s="77" t="str">
        <f t="shared" si="10"/>
        <v>NA</v>
      </c>
      <c r="M22" s="77" t="str">
        <f t="shared" si="11"/>
        <v>NA</v>
      </c>
      <c r="R22" s="53"/>
      <c r="S22" s="53"/>
      <c r="T22" s="53"/>
      <c r="U22" s="53"/>
      <c r="V22" s="53"/>
    </row>
    <row r="23" spans="1:22" s="17" customFormat="1" x14ac:dyDescent="0.2">
      <c r="A23" s="44"/>
      <c r="B23" s="45"/>
      <c r="C23" s="44"/>
      <c r="D23" s="46"/>
      <c r="E23" s="46"/>
      <c r="F23" s="46"/>
      <c r="G23" s="46"/>
      <c r="H23" s="46"/>
      <c r="I23" s="46"/>
      <c r="J23" s="46"/>
      <c r="K23" s="41"/>
      <c r="L23" s="41"/>
      <c r="M23" s="41"/>
    </row>
    <row r="24" spans="1:22" s="17" customFormat="1" ht="15.75" x14ac:dyDescent="0.25">
      <c r="A24" s="25" t="s">
        <v>12</v>
      </c>
      <c r="B24" s="32"/>
      <c r="C24" s="25"/>
      <c r="D24" s="6">
        <f>+D11+D13+D16+D22</f>
        <v>431811000</v>
      </c>
      <c r="E24" s="6">
        <f t="shared" ref="E24:J24" si="18">+E11+E13+E16+E22</f>
        <v>431886573.36000001</v>
      </c>
      <c r="F24" s="6">
        <f t="shared" si="18"/>
        <v>14409356.879999999</v>
      </c>
      <c r="G24" s="6">
        <f t="shared" si="18"/>
        <v>107131090.73000002</v>
      </c>
      <c r="H24" s="6">
        <f t="shared" si="18"/>
        <v>0</v>
      </c>
      <c r="I24" s="6">
        <f t="shared" si="18"/>
        <v>107131090.73000002</v>
      </c>
      <c r="J24" s="6">
        <f t="shared" si="18"/>
        <v>324755482.63000005</v>
      </c>
      <c r="K24" s="38">
        <f t="shared" ref="K24" si="19">IF(E24=0,"NA",J24/E24)</f>
        <v>0.7519462346408704</v>
      </c>
      <c r="L24" s="38">
        <f t="shared" ref="L24" si="20">IF(E24=0,"NA",(  ( F24 - (E24/$L$6)) / (E24/$L$6)))</f>
        <v>-0.96663624717967545</v>
      </c>
      <c r="M24" s="38">
        <f t="shared" ref="M24" si="21">IF(E24=0,"NA",(  ( G24 - ($M$6*(E24/12))) / ($M$6*(E24/12))))</f>
        <v>-0.62791935196130533</v>
      </c>
    </row>
    <row r="25" spans="1:22" s="16" customFormat="1" x14ac:dyDescent="0.2">
      <c r="A25" s="17"/>
      <c r="B25" s="43"/>
      <c r="C25" s="17"/>
      <c r="D25" s="18"/>
      <c r="E25" s="18"/>
      <c r="F25" s="18"/>
      <c r="G25" s="18"/>
      <c r="H25" s="18"/>
      <c r="I25" s="18"/>
      <c r="J25" s="18"/>
      <c r="K25" s="37"/>
      <c r="L25" s="37"/>
      <c r="M25" s="37"/>
    </row>
    <row r="26" spans="1:22" s="51" customFormat="1" x14ac:dyDescent="0.2">
      <c r="A26" s="51" t="s">
        <v>194</v>
      </c>
      <c r="B26" s="51" t="s">
        <v>252</v>
      </c>
      <c r="C26" s="51" t="s">
        <v>253</v>
      </c>
      <c r="D26" s="56">
        <v>5000</v>
      </c>
      <c r="E26" s="56">
        <v>5000</v>
      </c>
      <c r="F26" s="56">
        <v>0</v>
      </c>
      <c r="G26" s="56">
        <v>0</v>
      </c>
      <c r="H26" s="56">
        <v>0</v>
      </c>
      <c r="I26" s="56">
        <f t="shared" ref="I26:I74" si="22">SUM(G26:H26)</f>
        <v>0</v>
      </c>
      <c r="J26" s="56">
        <f t="shared" ref="J26:J74" si="23">E26-I26</f>
        <v>5000</v>
      </c>
      <c r="K26" s="57">
        <f t="shared" ref="K26:K74" si="24">IF(E26=0,"NA",J26/E26)</f>
        <v>1</v>
      </c>
      <c r="L26" s="57">
        <f t="shared" ref="L26:L74" si="25">IF(E26=0,"NA",(  ( F26 - (E26/$L$6)) / (E26/$L$6)))</f>
        <v>-1</v>
      </c>
      <c r="M26" s="57">
        <f t="shared" ref="M26:M74" si="26">IF(E26=0,"NA",(  ( G26 - ($M$6*(E26/12))) / ($M$6*(E26/12))))</f>
        <v>-1</v>
      </c>
      <c r="R26" s="53"/>
      <c r="S26" s="53"/>
      <c r="T26" s="53"/>
      <c r="U26" s="53"/>
      <c r="V26" s="53"/>
    </row>
    <row r="27" spans="1:22" s="51" customFormat="1" x14ac:dyDescent="0.2">
      <c r="B27" s="51" t="s">
        <v>282</v>
      </c>
      <c r="C27" s="51" t="s">
        <v>283</v>
      </c>
      <c r="D27" s="56">
        <v>500</v>
      </c>
      <c r="E27" s="56">
        <v>500</v>
      </c>
      <c r="F27" s="56">
        <v>0</v>
      </c>
      <c r="G27" s="56">
        <v>291.55</v>
      </c>
      <c r="H27" s="56">
        <v>0</v>
      </c>
      <c r="I27" s="56">
        <f t="shared" ref="I27:I30" si="27">SUM(G27:H27)</f>
        <v>291.55</v>
      </c>
      <c r="J27" s="56">
        <f t="shared" ref="J27:J73" si="28">E27-I27</f>
        <v>208.45</v>
      </c>
      <c r="K27" s="57">
        <f t="shared" ref="K27:K73" si="29">IF(E27=0,"NA",J27/E27)</f>
        <v>0.41689999999999999</v>
      </c>
      <c r="L27" s="57">
        <f t="shared" ref="L27:L73" si="30">IF(E27=0,"NA",(  ( F27 - (E27/$L$6)) / (E27/$L$6)))</f>
        <v>-1</v>
      </c>
      <c r="M27" s="57">
        <f t="shared" ref="M27:M73" si="31">IF(E27=0,"NA",(  ( G27 - ($M$6*(E27/12))) / ($M$6*(E27/12))))</f>
        <v>-0.12534999999999991</v>
      </c>
      <c r="R27" s="53"/>
      <c r="S27" s="53"/>
      <c r="T27" s="53"/>
      <c r="U27" s="53"/>
      <c r="V27" s="53"/>
    </row>
    <row r="28" spans="1:22" s="51" customFormat="1" x14ac:dyDescent="0.2">
      <c r="B28" s="51" t="s">
        <v>290</v>
      </c>
      <c r="C28" s="51" t="s">
        <v>291</v>
      </c>
      <c r="D28" s="56">
        <v>0</v>
      </c>
      <c r="E28" s="56">
        <v>-960000</v>
      </c>
      <c r="F28" s="56">
        <v>38552.44</v>
      </c>
      <c r="G28" s="56">
        <v>565051.06999999995</v>
      </c>
      <c r="H28" s="56">
        <v>344453.39</v>
      </c>
      <c r="I28" s="56">
        <f t="shared" si="27"/>
        <v>909504.46</v>
      </c>
      <c r="J28" s="56">
        <f t="shared" si="28"/>
        <v>-1869504.46</v>
      </c>
      <c r="K28" s="57">
        <f t="shared" si="29"/>
        <v>1.9474004791666666</v>
      </c>
      <c r="L28" s="57">
        <f t="shared" si="30"/>
        <v>-1.0401587916666666</v>
      </c>
      <c r="M28" s="57">
        <f t="shared" si="31"/>
        <v>-1.8828922968749997</v>
      </c>
      <c r="R28" s="53"/>
      <c r="S28" s="53"/>
      <c r="T28" s="53"/>
      <c r="U28" s="53"/>
      <c r="V28" s="53"/>
    </row>
    <row r="29" spans="1:22" s="51" customFormat="1" x14ac:dyDescent="0.2">
      <c r="B29" s="51" t="s">
        <v>294</v>
      </c>
      <c r="C29" s="51" t="s">
        <v>295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7"/>
        <v>0</v>
      </c>
      <c r="J29" s="56">
        <f t="shared" si="28"/>
        <v>0</v>
      </c>
      <c r="K29" s="57" t="str">
        <f t="shared" si="29"/>
        <v>NA</v>
      </c>
      <c r="L29" s="57" t="str">
        <f t="shared" si="30"/>
        <v>NA</v>
      </c>
      <c r="M29" s="57" t="str">
        <f t="shared" si="31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308</v>
      </c>
      <c r="C30" s="51" t="s">
        <v>309</v>
      </c>
      <c r="D30" s="56">
        <v>0</v>
      </c>
      <c r="E30" s="56">
        <v>960000</v>
      </c>
      <c r="F30" s="56">
        <v>69352</v>
      </c>
      <c r="G30" s="56">
        <v>336237.52</v>
      </c>
      <c r="H30" s="56">
        <v>55907.199999999997</v>
      </c>
      <c r="I30" s="56">
        <f t="shared" si="27"/>
        <v>392144.72000000003</v>
      </c>
      <c r="J30" s="56">
        <f t="shared" si="28"/>
        <v>567855.28</v>
      </c>
      <c r="K30" s="57">
        <f t="shared" si="29"/>
        <v>0.5915159166666667</v>
      </c>
      <c r="L30" s="57">
        <f t="shared" si="30"/>
        <v>-0.92775833333333335</v>
      </c>
      <c r="M30" s="57">
        <f t="shared" si="31"/>
        <v>-0.47462887499999995</v>
      </c>
      <c r="R30" s="53"/>
      <c r="S30" s="53"/>
      <c r="T30" s="53"/>
      <c r="U30" s="53"/>
      <c r="V30" s="53"/>
    </row>
    <row r="31" spans="1:22" s="51" customFormat="1" x14ac:dyDescent="0.2">
      <c r="B31" s="51" t="s">
        <v>310</v>
      </c>
      <c r="C31" s="51" t="s">
        <v>311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ref="I31:I68" si="32">SUM(G31:H31)</f>
        <v>0</v>
      </c>
      <c r="J31" s="56">
        <f t="shared" ref="J31:J68" si="33">E31-I31</f>
        <v>0</v>
      </c>
      <c r="K31" s="57" t="str">
        <f t="shared" ref="K31:K68" si="34">IF(E31=0,"NA",J31/E31)</f>
        <v>NA</v>
      </c>
      <c r="L31" s="57" t="str">
        <f t="shared" ref="L31:L68" si="35">IF(E31=0,"NA",(  ( F31 - (E31/$L$6)) / (E31/$L$6)))</f>
        <v>NA</v>
      </c>
      <c r="M31" s="57" t="str">
        <f t="shared" ref="M31:M68" si="36">IF(E31=0,"NA",(  ( G31 - ($M$6*(E31/12))) / ($M$6*(E31/12))))</f>
        <v>NA</v>
      </c>
      <c r="R31" s="53"/>
      <c r="S31" s="53"/>
      <c r="T31" s="53"/>
      <c r="U31" s="53"/>
      <c r="V31" s="53"/>
    </row>
    <row r="32" spans="1:22" s="51" customFormat="1" x14ac:dyDescent="0.2">
      <c r="A32" s="75" t="s">
        <v>316</v>
      </c>
      <c r="B32" s="75"/>
      <c r="C32" s="75"/>
      <c r="D32" s="76">
        <v>5500</v>
      </c>
      <c r="E32" s="76">
        <v>5500</v>
      </c>
      <c r="F32" s="76">
        <v>107904.44</v>
      </c>
      <c r="G32" s="76">
        <v>901580.14</v>
      </c>
      <c r="H32" s="76">
        <v>400360.59</v>
      </c>
      <c r="I32" s="76">
        <f t="shared" si="32"/>
        <v>1301940.73</v>
      </c>
      <c r="J32" s="76">
        <f t="shared" si="33"/>
        <v>-1296440.73</v>
      </c>
      <c r="K32" s="77">
        <f t="shared" si="34"/>
        <v>-235.71649636363637</v>
      </c>
      <c r="L32" s="77">
        <f t="shared" si="35"/>
        <v>18.618989090909093</v>
      </c>
      <c r="M32" s="77">
        <f t="shared" si="36"/>
        <v>244.88549272727275</v>
      </c>
      <c r="R32" s="53"/>
      <c r="S32" s="53"/>
      <c r="T32" s="53"/>
      <c r="U32" s="53"/>
      <c r="V32" s="53"/>
    </row>
    <row r="33" spans="1:22" s="51" customFormat="1" x14ac:dyDescent="0.2">
      <c r="A33" s="51" t="s">
        <v>317</v>
      </c>
      <c r="B33" s="51" t="s">
        <v>226</v>
      </c>
      <c r="C33" s="51" t="s">
        <v>227</v>
      </c>
      <c r="D33" s="56">
        <v>0</v>
      </c>
      <c r="E33" s="56">
        <v>8000</v>
      </c>
      <c r="F33" s="56">
        <v>0</v>
      </c>
      <c r="G33" s="56">
        <v>7715.18</v>
      </c>
      <c r="H33" s="56">
        <v>0</v>
      </c>
      <c r="I33" s="56">
        <f t="shared" ref="I33:I44" si="37">SUM(G33:H33)</f>
        <v>7715.18</v>
      </c>
      <c r="J33" s="56">
        <f t="shared" ref="J33:J44" si="38">E33-I33</f>
        <v>284.81999999999971</v>
      </c>
      <c r="K33" s="57">
        <f t="shared" ref="K33:K44" si="39">IF(E33=0,"NA",J33/E33)</f>
        <v>3.5602499999999961E-2</v>
      </c>
      <c r="L33" s="57">
        <f t="shared" ref="L33:L44" si="40">IF(E33=0,"NA",(  ( F33 - (E33/$L$6)) / (E33/$L$6)))</f>
        <v>-1</v>
      </c>
      <c r="M33" s="57">
        <f t="shared" ref="M33:M44" si="41">IF(E33=0,"NA",(  ( G33 - ($M$6*(E33/12))) / ($M$6*(E33/12))))</f>
        <v>0.44659625000000014</v>
      </c>
      <c r="R33" s="53"/>
      <c r="S33" s="53"/>
      <c r="T33" s="53"/>
      <c r="U33" s="53"/>
      <c r="V33" s="53"/>
    </row>
    <row r="34" spans="1:22" s="51" customFormat="1" x14ac:dyDescent="0.2">
      <c r="B34" s="51" t="s">
        <v>250</v>
      </c>
      <c r="C34" s="51" t="s">
        <v>251</v>
      </c>
      <c r="D34" s="56">
        <v>0</v>
      </c>
      <c r="E34" s="56">
        <v>0</v>
      </c>
      <c r="F34" s="56">
        <v>0</v>
      </c>
      <c r="G34" s="56">
        <v>331.83</v>
      </c>
      <c r="H34" s="56">
        <v>0</v>
      </c>
      <c r="I34" s="56">
        <f t="shared" si="37"/>
        <v>331.83</v>
      </c>
      <c r="J34" s="56">
        <f t="shared" si="38"/>
        <v>-331.83</v>
      </c>
      <c r="K34" s="57" t="str">
        <f t="shared" si="39"/>
        <v>NA</v>
      </c>
      <c r="L34" s="57" t="str">
        <f t="shared" si="40"/>
        <v>NA</v>
      </c>
      <c r="M34" s="57" t="str">
        <f t="shared" si="41"/>
        <v>NA</v>
      </c>
      <c r="R34" s="53"/>
      <c r="S34" s="53"/>
      <c r="T34" s="53"/>
      <c r="U34" s="53"/>
      <c r="V34" s="53"/>
    </row>
    <row r="35" spans="1:22" s="51" customFormat="1" x14ac:dyDescent="0.2">
      <c r="B35" s="51" t="s">
        <v>252</v>
      </c>
      <c r="C35" s="51" t="s">
        <v>253</v>
      </c>
      <c r="D35" s="56">
        <v>0</v>
      </c>
      <c r="E35" s="56">
        <v>17573.36</v>
      </c>
      <c r="F35" s="56">
        <v>0</v>
      </c>
      <c r="G35" s="56">
        <v>16857.07</v>
      </c>
      <c r="H35" s="56">
        <v>32.4</v>
      </c>
      <c r="I35" s="56">
        <f t="shared" si="37"/>
        <v>16889.47</v>
      </c>
      <c r="J35" s="56">
        <f t="shared" si="38"/>
        <v>683.88999999999942</v>
      </c>
      <c r="K35" s="57">
        <f t="shared" si="39"/>
        <v>3.8916291477554626E-2</v>
      </c>
      <c r="L35" s="57">
        <f t="shared" si="40"/>
        <v>-1</v>
      </c>
      <c r="M35" s="57">
        <f t="shared" si="41"/>
        <v>0.43886001311075395</v>
      </c>
      <c r="R35" s="53"/>
      <c r="S35" s="53"/>
      <c r="T35" s="53"/>
      <c r="U35" s="53"/>
      <c r="V35" s="53"/>
    </row>
    <row r="36" spans="1:22" s="51" customFormat="1" x14ac:dyDescent="0.2">
      <c r="B36" s="51" t="s">
        <v>268</v>
      </c>
      <c r="C36" s="51" t="s">
        <v>269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37"/>
        <v>0</v>
      </c>
      <c r="J36" s="56">
        <f t="shared" si="38"/>
        <v>0</v>
      </c>
      <c r="K36" s="57" t="str">
        <f t="shared" si="39"/>
        <v>NA</v>
      </c>
      <c r="L36" s="57" t="str">
        <f t="shared" si="40"/>
        <v>NA</v>
      </c>
      <c r="M36" s="57" t="str">
        <f t="shared" si="41"/>
        <v>NA</v>
      </c>
      <c r="R36" s="53"/>
      <c r="S36" s="53"/>
      <c r="T36" s="53"/>
      <c r="U36" s="53"/>
      <c r="V36" s="53"/>
    </row>
    <row r="37" spans="1:22" s="51" customFormat="1" x14ac:dyDescent="0.2">
      <c r="B37" s="51" t="s">
        <v>282</v>
      </c>
      <c r="C37" s="51" t="s">
        <v>283</v>
      </c>
      <c r="D37" s="56">
        <v>0</v>
      </c>
      <c r="E37" s="56">
        <v>50000</v>
      </c>
      <c r="F37" s="56">
        <v>0</v>
      </c>
      <c r="G37" s="56">
        <v>33272.559999999998</v>
      </c>
      <c r="H37" s="56">
        <v>0.5</v>
      </c>
      <c r="I37" s="56">
        <f t="shared" si="37"/>
        <v>33273.06</v>
      </c>
      <c r="J37" s="56">
        <f t="shared" si="38"/>
        <v>16726.940000000002</v>
      </c>
      <c r="K37" s="57">
        <f t="shared" si="39"/>
        <v>0.33453880000000003</v>
      </c>
      <c r="L37" s="57">
        <f t="shared" si="40"/>
        <v>-1</v>
      </c>
      <c r="M37" s="57">
        <f t="shared" si="41"/>
        <v>-1.8232000000001425E-3</v>
      </c>
      <c r="R37" s="53"/>
      <c r="S37" s="53"/>
      <c r="T37" s="53"/>
      <c r="U37" s="53"/>
      <c r="V37" s="53"/>
    </row>
    <row r="38" spans="1:22" s="51" customFormat="1" x14ac:dyDescent="0.2">
      <c r="B38" s="51" t="s">
        <v>290</v>
      </c>
      <c r="C38" s="51" t="s">
        <v>291</v>
      </c>
      <c r="D38" s="56">
        <v>0</v>
      </c>
      <c r="E38" s="56">
        <v>0</v>
      </c>
      <c r="F38" s="56">
        <v>0</v>
      </c>
      <c r="G38" s="56">
        <v>209.96</v>
      </c>
      <c r="H38" s="56">
        <v>0</v>
      </c>
      <c r="I38" s="56">
        <f t="shared" si="37"/>
        <v>209.96</v>
      </c>
      <c r="J38" s="56">
        <f t="shared" si="38"/>
        <v>-209.96</v>
      </c>
      <c r="K38" s="57" t="str">
        <f t="shared" si="39"/>
        <v>NA</v>
      </c>
      <c r="L38" s="57" t="str">
        <f t="shared" si="40"/>
        <v>NA</v>
      </c>
      <c r="M38" s="57" t="str">
        <f t="shared" si="41"/>
        <v>NA</v>
      </c>
      <c r="R38" s="53"/>
      <c r="S38" s="53"/>
      <c r="T38" s="53"/>
      <c r="U38" s="53"/>
      <c r="V38" s="53"/>
    </row>
    <row r="39" spans="1:22" s="51" customFormat="1" x14ac:dyDescent="0.2">
      <c r="B39" s="51" t="s">
        <v>302</v>
      </c>
      <c r="C39" s="51" t="s">
        <v>303</v>
      </c>
      <c r="D39" s="56">
        <v>500</v>
      </c>
      <c r="E39" s="56">
        <v>500</v>
      </c>
      <c r="F39" s="56">
        <v>0</v>
      </c>
      <c r="G39" s="56">
        <v>0</v>
      </c>
      <c r="H39" s="56">
        <v>0</v>
      </c>
      <c r="I39" s="56">
        <f t="shared" si="37"/>
        <v>0</v>
      </c>
      <c r="J39" s="56">
        <f t="shared" si="38"/>
        <v>500</v>
      </c>
      <c r="K39" s="57">
        <f t="shared" si="39"/>
        <v>1</v>
      </c>
      <c r="L39" s="57">
        <f t="shared" si="40"/>
        <v>-1</v>
      </c>
      <c r="M39" s="57">
        <f t="shared" si="41"/>
        <v>-1</v>
      </c>
      <c r="R39" s="53"/>
      <c r="S39" s="53"/>
      <c r="T39" s="53"/>
      <c r="U39" s="53"/>
      <c r="V39" s="53"/>
    </row>
    <row r="40" spans="1:22" s="51" customFormat="1" x14ac:dyDescent="0.2">
      <c r="B40" s="51" t="s">
        <v>304</v>
      </c>
      <c r="C40" s="51" t="s">
        <v>305</v>
      </c>
      <c r="D40" s="56">
        <v>5000</v>
      </c>
      <c r="E40" s="56">
        <v>5000</v>
      </c>
      <c r="F40" s="56">
        <v>0</v>
      </c>
      <c r="G40" s="56">
        <v>0</v>
      </c>
      <c r="H40" s="56">
        <v>0</v>
      </c>
      <c r="I40" s="56">
        <f t="shared" si="37"/>
        <v>0</v>
      </c>
      <c r="J40" s="56">
        <f t="shared" si="38"/>
        <v>5000</v>
      </c>
      <c r="K40" s="57">
        <f t="shared" si="39"/>
        <v>1</v>
      </c>
      <c r="L40" s="57">
        <f t="shared" si="40"/>
        <v>-1</v>
      </c>
      <c r="M40" s="57">
        <f t="shared" si="41"/>
        <v>-1</v>
      </c>
      <c r="R40" s="53"/>
      <c r="S40" s="53"/>
      <c r="T40" s="53"/>
      <c r="U40" s="53"/>
      <c r="V40" s="53"/>
    </row>
    <row r="41" spans="1:22" s="51" customFormat="1" x14ac:dyDescent="0.2">
      <c r="B41" s="51" t="s">
        <v>312</v>
      </c>
      <c r="C41" s="51" t="s">
        <v>313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37"/>
        <v>0</v>
      </c>
      <c r="J41" s="56">
        <f t="shared" si="38"/>
        <v>0</v>
      </c>
      <c r="K41" s="57" t="str">
        <f t="shared" si="39"/>
        <v>NA</v>
      </c>
      <c r="L41" s="57" t="str">
        <f t="shared" si="40"/>
        <v>NA</v>
      </c>
      <c r="M41" s="57" t="str">
        <f t="shared" si="41"/>
        <v>NA</v>
      </c>
      <c r="R41" s="53"/>
      <c r="S41" s="53"/>
      <c r="T41" s="53"/>
      <c r="U41" s="53"/>
      <c r="V41" s="53"/>
    </row>
    <row r="42" spans="1:22" s="51" customFormat="1" x14ac:dyDescent="0.2">
      <c r="A42" s="75" t="s">
        <v>346</v>
      </c>
      <c r="B42" s="75"/>
      <c r="C42" s="75"/>
      <c r="D42" s="76">
        <v>5500</v>
      </c>
      <c r="E42" s="76">
        <v>81073.36</v>
      </c>
      <c r="F42" s="76">
        <v>0</v>
      </c>
      <c r="G42" s="76">
        <v>58386.6</v>
      </c>
      <c r="H42" s="76">
        <v>32.9</v>
      </c>
      <c r="I42" s="76">
        <f t="shared" si="37"/>
        <v>58419.5</v>
      </c>
      <c r="J42" s="76">
        <f t="shared" si="38"/>
        <v>22653.86</v>
      </c>
      <c r="K42" s="77">
        <f t="shared" si="39"/>
        <v>0.27942421530327594</v>
      </c>
      <c r="L42" s="77">
        <f t="shared" si="40"/>
        <v>-1</v>
      </c>
      <c r="M42" s="77">
        <f t="shared" si="41"/>
        <v>8.0254969079855493E-2</v>
      </c>
      <c r="R42" s="53"/>
      <c r="S42" s="53"/>
      <c r="T42" s="53"/>
      <c r="U42" s="53"/>
      <c r="V42" s="53"/>
    </row>
    <row r="43" spans="1:22" s="51" customFormat="1" x14ac:dyDescent="0.2">
      <c r="A43" s="51" t="s">
        <v>347</v>
      </c>
      <c r="B43" s="51" t="s">
        <v>252</v>
      </c>
      <c r="C43" s="51" t="s">
        <v>253</v>
      </c>
      <c r="D43" s="56">
        <v>0</v>
      </c>
      <c r="E43" s="56">
        <v>17000000</v>
      </c>
      <c r="F43" s="56">
        <v>194602.76</v>
      </c>
      <c r="G43" s="56">
        <v>898235.58</v>
      </c>
      <c r="H43" s="56">
        <v>10583529.85</v>
      </c>
      <c r="I43" s="56">
        <f t="shared" si="37"/>
        <v>11481765.43</v>
      </c>
      <c r="J43" s="56">
        <f t="shared" si="38"/>
        <v>5518234.5700000003</v>
      </c>
      <c r="K43" s="57">
        <f t="shared" si="39"/>
        <v>0.3246020335294118</v>
      </c>
      <c r="L43" s="57">
        <f t="shared" si="40"/>
        <v>-0.98855277882352932</v>
      </c>
      <c r="M43" s="57">
        <f t="shared" si="41"/>
        <v>-0.9207439194117647</v>
      </c>
      <c r="R43" s="53"/>
      <c r="S43" s="53"/>
      <c r="T43" s="53"/>
      <c r="U43" s="53"/>
      <c r="V43" s="53"/>
    </row>
    <row r="44" spans="1:22" s="51" customFormat="1" x14ac:dyDescent="0.2">
      <c r="B44" s="51" t="s">
        <v>294</v>
      </c>
      <c r="C44" s="51" t="s">
        <v>295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si="37"/>
        <v>0</v>
      </c>
      <c r="J44" s="56">
        <f t="shared" si="38"/>
        <v>0</v>
      </c>
      <c r="K44" s="57" t="str">
        <f t="shared" si="39"/>
        <v>NA</v>
      </c>
      <c r="L44" s="57" t="str">
        <f t="shared" si="40"/>
        <v>NA</v>
      </c>
      <c r="M44" s="57" t="str">
        <f t="shared" si="41"/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310</v>
      </c>
      <c r="C45" s="51" t="s">
        <v>311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f t="shared" si="32"/>
        <v>0</v>
      </c>
      <c r="J45" s="56">
        <f t="shared" si="33"/>
        <v>0</v>
      </c>
      <c r="K45" s="57" t="str">
        <f t="shared" si="34"/>
        <v>NA</v>
      </c>
      <c r="L45" s="57" t="str">
        <f t="shared" si="35"/>
        <v>NA</v>
      </c>
      <c r="M45" s="57" t="str">
        <f t="shared" si="36"/>
        <v>NA</v>
      </c>
      <c r="R45" s="53"/>
      <c r="S45" s="53"/>
      <c r="T45" s="53"/>
      <c r="U45" s="53"/>
      <c r="V45" s="53"/>
    </row>
    <row r="46" spans="1:22" s="51" customFormat="1" x14ac:dyDescent="0.2">
      <c r="A46" s="75" t="s">
        <v>360</v>
      </c>
      <c r="B46" s="75"/>
      <c r="C46" s="75"/>
      <c r="D46" s="76">
        <v>0</v>
      </c>
      <c r="E46" s="76">
        <v>17000000</v>
      </c>
      <c r="F46" s="76">
        <v>194602.76</v>
      </c>
      <c r="G46" s="76">
        <v>898235.58</v>
      </c>
      <c r="H46" s="76">
        <v>10583529.85</v>
      </c>
      <c r="I46" s="76">
        <f t="shared" si="32"/>
        <v>11481765.43</v>
      </c>
      <c r="J46" s="76">
        <f t="shared" si="33"/>
        <v>5518234.5700000003</v>
      </c>
      <c r="K46" s="77">
        <f t="shared" si="34"/>
        <v>0.3246020335294118</v>
      </c>
      <c r="L46" s="77">
        <f t="shared" si="35"/>
        <v>-0.98855277882352932</v>
      </c>
      <c r="M46" s="77">
        <f t="shared" si="36"/>
        <v>-0.9207439194117647</v>
      </c>
      <c r="R46" s="53"/>
      <c r="S46" s="53"/>
      <c r="T46" s="53"/>
      <c r="U46" s="53"/>
      <c r="V46" s="53"/>
    </row>
    <row r="47" spans="1:22" s="51" customFormat="1" x14ac:dyDescent="0.2">
      <c r="A47" s="51" t="s">
        <v>412</v>
      </c>
      <c r="B47" s="51" t="s">
        <v>413</v>
      </c>
      <c r="C47" s="51" t="s">
        <v>414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ref="I47:I57" si="42">SUM(G47:H47)</f>
        <v>0</v>
      </c>
      <c r="J47" s="56">
        <f t="shared" ref="J47:J63" si="43">E47-I47</f>
        <v>0</v>
      </c>
      <c r="K47" s="57" t="str">
        <f t="shared" ref="K47:K63" si="44">IF(E47=0,"NA",J47/E47)</f>
        <v>NA</v>
      </c>
      <c r="L47" s="57" t="str">
        <f t="shared" ref="L47:L63" si="45">IF(E47=0,"NA",(  ( F47 - (E47/$L$6)) / (E47/$L$6)))</f>
        <v>NA</v>
      </c>
      <c r="M47" s="57" t="str">
        <f t="shared" ref="M47:M63" si="46">IF(E47=0,"NA",(  ( G47 - ($M$6*(E47/12))) / ($M$6*(E47/12))))</f>
        <v>NA</v>
      </c>
      <c r="R47" s="53"/>
      <c r="S47" s="53"/>
      <c r="T47" s="53"/>
      <c r="U47" s="53"/>
      <c r="V47" s="53"/>
    </row>
    <row r="48" spans="1:22" s="51" customFormat="1" x14ac:dyDescent="0.2">
      <c r="B48" s="51" t="s">
        <v>232</v>
      </c>
      <c r="C48" s="51" t="s">
        <v>233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42"/>
        <v>0</v>
      </c>
      <c r="J48" s="56">
        <f t="shared" si="43"/>
        <v>0</v>
      </c>
      <c r="K48" s="57" t="str">
        <f t="shared" si="44"/>
        <v>NA</v>
      </c>
      <c r="L48" s="57" t="str">
        <f t="shared" si="45"/>
        <v>NA</v>
      </c>
      <c r="M48" s="57" t="str">
        <f t="shared" si="46"/>
        <v>NA</v>
      </c>
      <c r="R48" s="53"/>
      <c r="S48" s="53"/>
      <c r="T48" s="53"/>
      <c r="U48" s="53"/>
      <c r="V48" s="53"/>
    </row>
    <row r="49" spans="1:22" s="51" customFormat="1" x14ac:dyDescent="0.2">
      <c r="B49" s="51" t="s">
        <v>236</v>
      </c>
      <c r="C49" s="51" t="s">
        <v>237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42"/>
        <v>0</v>
      </c>
      <c r="J49" s="56">
        <f t="shared" si="43"/>
        <v>0</v>
      </c>
      <c r="K49" s="57" t="str">
        <f t="shared" si="44"/>
        <v>NA</v>
      </c>
      <c r="L49" s="57" t="str">
        <f t="shared" si="45"/>
        <v>NA</v>
      </c>
      <c r="M49" s="57" t="str">
        <f t="shared" si="46"/>
        <v>NA</v>
      </c>
      <c r="R49" s="53"/>
      <c r="S49" s="53"/>
      <c r="T49" s="53"/>
      <c r="U49" s="53"/>
      <c r="V49" s="53"/>
    </row>
    <row r="50" spans="1:22" s="51" customFormat="1" x14ac:dyDescent="0.2">
      <c r="B50" s="51" t="s">
        <v>250</v>
      </c>
      <c r="C50" s="51" t="s">
        <v>251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42"/>
        <v>0</v>
      </c>
      <c r="J50" s="56">
        <f t="shared" si="43"/>
        <v>0</v>
      </c>
      <c r="K50" s="57" t="str">
        <f t="shared" si="44"/>
        <v>NA</v>
      </c>
      <c r="L50" s="57" t="str">
        <f t="shared" si="45"/>
        <v>NA</v>
      </c>
      <c r="M50" s="57" t="str">
        <f t="shared" si="46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312</v>
      </c>
      <c r="C51" s="51" t="s">
        <v>313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42"/>
        <v>0</v>
      </c>
      <c r="J51" s="56">
        <f t="shared" si="43"/>
        <v>0</v>
      </c>
      <c r="K51" s="57" t="str">
        <f t="shared" si="44"/>
        <v>NA</v>
      </c>
      <c r="L51" s="57" t="str">
        <f t="shared" si="45"/>
        <v>NA</v>
      </c>
      <c r="M51" s="57" t="str">
        <f t="shared" si="46"/>
        <v>NA</v>
      </c>
      <c r="R51" s="53"/>
      <c r="S51" s="53"/>
      <c r="T51" s="53"/>
      <c r="U51" s="53"/>
      <c r="V51" s="53"/>
    </row>
    <row r="52" spans="1:22" s="51" customFormat="1" x14ac:dyDescent="0.2">
      <c r="A52" s="75" t="s">
        <v>419</v>
      </c>
      <c r="B52" s="75"/>
      <c r="C52" s="75"/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6">
        <f t="shared" si="42"/>
        <v>0</v>
      </c>
      <c r="J52" s="76">
        <f t="shared" si="43"/>
        <v>0</v>
      </c>
      <c r="K52" s="77" t="str">
        <f t="shared" si="44"/>
        <v>NA</v>
      </c>
      <c r="L52" s="77" t="str">
        <f t="shared" si="45"/>
        <v>NA</v>
      </c>
      <c r="M52" s="77" t="str">
        <f t="shared" si="46"/>
        <v>NA</v>
      </c>
      <c r="R52" s="53"/>
      <c r="S52" s="53"/>
      <c r="T52" s="53"/>
      <c r="U52" s="53"/>
      <c r="V52" s="53"/>
    </row>
    <row r="53" spans="1:22" s="51" customFormat="1" x14ac:dyDescent="0.2">
      <c r="A53" s="51" t="s">
        <v>420</v>
      </c>
      <c r="B53" s="51" t="s">
        <v>212</v>
      </c>
      <c r="C53" s="51" t="s">
        <v>213</v>
      </c>
      <c r="D53" s="56">
        <v>0</v>
      </c>
      <c r="E53" s="56">
        <v>0</v>
      </c>
      <c r="F53" s="56">
        <v>3408.46</v>
      </c>
      <c r="G53" s="56">
        <v>19690.259999999998</v>
      </c>
      <c r="H53" s="56">
        <v>0</v>
      </c>
      <c r="I53" s="56">
        <f t="shared" si="42"/>
        <v>19690.259999999998</v>
      </c>
      <c r="J53" s="56">
        <f t="shared" si="43"/>
        <v>-19690.259999999998</v>
      </c>
      <c r="K53" s="57" t="str">
        <f t="shared" si="44"/>
        <v>NA</v>
      </c>
      <c r="L53" s="57" t="str">
        <f t="shared" si="45"/>
        <v>NA</v>
      </c>
      <c r="M53" s="57" t="str">
        <f t="shared" si="46"/>
        <v>NA</v>
      </c>
      <c r="R53" s="53"/>
      <c r="S53" s="53"/>
      <c r="T53" s="53"/>
      <c r="U53" s="53"/>
      <c r="V53" s="53"/>
    </row>
    <row r="54" spans="1:22" s="51" customFormat="1" x14ac:dyDescent="0.2">
      <c r="B54" s="51" t="s">
        <v>224</v>
      </c>
      <c r="C54" s="51" t="s">
        <v>225</v>
      </c>
      <c r="D54" s="56">
        <v>10000000</v>
      </c>
      <c r="E54" s="56">
        <v>7000000</v>
      </c>
      <c r="F54" s="56">
        <v>26585.24</v>
      </c>
      <c r="G54" s="56">
        <v>408259.75</v>
      </c>
      <c r="H54" s="56">
        <v>0</v>
      </c>
      <c r="I54" s="56">
        <f t="shared" si="42"/>
        <v>408259.75</v>
      </c>
      <c r="J54" s="56">
        <f t="shared" si="43"/>
        <v>6591740.25</v>
      </c>
      <c r="K54" s="57">
        <f t="shared" si="44"/>
        <v>0.94167717857142852</v>
      </c>
      <c r="L54" s="57">
        <f t="shared" si="45"/>
        <v>-0.99620210857142855</v>
      </c>
      <c r="M54" s="57">
        <f t="shared" si="46"/>
        <v>-0.91251576785714283</v>
      </c>
      <c r="R54" s="53"/>
      <c r="S54" s="53"/>
      <c r="T54" s="53"/>
      <c r="U54" s="53"/>
      <c r="V54" s="53"/>
    </row>
    <row r="55" spans="1:22" s="51" customFormat="1" x14ac:dyDescent="0.2">
      <c r="B55" s="51" t="s">
        <v>330</v>
      </c>
      <c r="C55" s="51" t="s">
        <v>331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42"/>
        <v>0</v>
      </c>
      <c r="J55" s="56">
        <f t="shared" si="43"/>
        <v>0</v>
      </c>
      <c r="K55" s="57" t="str">
        <f t="shared" si="44"/>
        <v>NA</v>
      </c>
      <c r="L55" s="57" t="str">
        <f t="shared" si="45"/>
        <v>NA</v>
      </c>
      <c r="M55" s="57" t="str">
        <f t="shared" si="46"/>
        <v>NA</v>
      </c>
      <c r="R55" s="53"/>
      <c r="S55" s="53"/>
      <c r="T55" s="53"/>
      <c r="U55" s="53"/>
      <c r="V55" s="53"/>
    </row>
    <row r="56" spans="1:22" s="51" customFormat="1" x14ac:dyDescent="0.2">
      <c r="B56" s="51" t="s">
        <v>226</v>
      </c>
      <c r="C56" s="51" t="s">
        <v>227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42"/>
        <v>0</v>
      </c>
      <c r="J56" s="56">
        <f t="shared" si="43"/>
        <v>0</v>
      </c>
      <c r="K56" s="57" t="str">
        <f t="shared" si="44"/>
        <v>NA</v>
      </c>
      <c r="L56" s="57" t="str">
        <f t="shared" si="45"/>
        <v>NA</v>
      </c>
      <c r="M56" s="57" t="str">
        <f t="shared" si="46"/>
        <v>NA</v>
      </c>
      <c r="R56" s="53"/>
      <c r="S56" s="53"/>
      <c r="T56" s="53"/>
      <c r="U56" s="53"/>
      <c r="V56" s="53"/>
    </row>
    <row r="57" spans="1:22" s="51" customFormat="1" x14ac:dyDescent="0.2">
      <c r="B57" s="51" t="s">
        <v>232</v>
      </c>
      <c r="C57" s="51" t="s">
        <v>233</v>
      </c>
      <c r="D57" s="56">
        <v>0</v>
      </c>
      <c r="E57" s="56">
        <v>1000000</v>
      </c>
      <c r="F57" s="56">
        <v>3585</v>
      </c>
      <c r="G57" s="56">
        <v>41144.25</v>
      </c>
      <c r="H57" s="56">
        <v>0</v>
      </c>
      <c r="I57" s="56">
        <f t="shared" si="42"/>
        <v>41144.25</v>
      </c>
      <c r="J57" s="56">
        <f t="shared" si="43"/>
        <v>958855.75</v>
      </c>
      <c r="K57" s="57">
        <f t="shared" si="44"/>
        <v>0.95885575000000001</v>
      </c>
      <c r="L57" s="57">
        <f t="shared" si="45"/>
        <v>-0.99641500000000005</v>
      </c>
      <c r="M57" s="57">
        <f t="shared" si="46"/>
        <v>-0.93828362499999995</v>
      </c>
      <c r="R57" s="53"/>
      <c r="S57" s="53"/>
      <c r="T57" s="53"/>
      <c r="U57" s="53"/>
      <c r="V57" s="53"/>
    </row>
    <row r="58" spans="1:22" s="51" customFormat="1" x14ac:dyDescent="0.2">
      <c r="B58" s="51" t="s">
        <v>234</v>
      </c>
      <c r="C58" s="51" t="s">
        <v>235</v>
      </c>
      <c r="D58" s="56">
        <v>0</v>
      </c>
      <c r="E58" s="56">
        <v>0</v>
      </c>
      <c r="F58" s="56">
        <v>404.68</v>
      </c>
      <c r="G58" s="56">
        <v>2174.4499999999998</v>
      </c>
      <c r="H58" s="56">
        <v>0</v>
      </c>
      <c r="I58" s="56">
        <f t="shared" ref="I58" si="47">SUM(G58:H58)</f>
        <v>2174.4499999999998</v>
      </c>
      <c r="J58" s="56">
        <f t="shared" si="43"/>
        <v>-2174.4499999999998</v>
      </c>
      <c r="K58" s="57" t="str">
        <f t="shared" si="44"/>
        <v>NA</v>
      </c>
      <c r="L58" s="57" t="str">
        <f t="shared" si="45"/>
        <v>NA</v>
      </c>
      <c r="M58" s="57" t="str">
        <f t="shared" si="46"/>
        <v>NA</v>
      </c>
      <c r="R58" s="53"/>
      <c r="S58" s="53"/>
      <c r="T58" s="53"/>
      <c r="U58" s="53"/>
      <c r="V58" s="53"/>
    </row>
    <row r="59" spans="1:22" s="51" customFormat="1" x14ac:dyDescent="0.2">
      <c r="B59" s="51" t="s">
        <v>236</v>
      </c>
      <c r="C59" s="51" t="s">
        <v>237</v>
      </c>
      <c r="D59" s="56">
        <v>0</v>
      </c>
      <c r="E59" s="56">
        <v>1000000</v>
      </c>
      <c r="F59" s="56">
        <v>5992.76</v>
      </c>
      <c r="G59" s="56">
        <v>80481.97</v>
      </c>
      <c r="H59" s="56">
        <v>0</v>
      </c>
      <c r="I59" s="56">
        <f t="shared" ref="I59:I63" si="48">SUM(G59:H59)</f>
        <v>80481.97</v>
      </c>
      <c r="J59" s="56">
        <f t="shared" si="43"/>
        <v>919518.03</v>
      </c>
      <c r="K59" s="57">
        <f t="shared" si="44"/>
        <v>0.91951802999999999</v>
      </c>
      <c r="L59" s="57">
        <f t="shared" si="45"/>
        <v>-0.99400723999999996</v>
      </c>
      <c r="M59" s="57">
        <f t="shared" si="46"/>
        <v>-0.87927704500000003</v>
      </c>
      <c r="R59" s="53"/>
      <c r="S59" s="53"/>
      <c r="T59" s="53"/>
      <c r="U59" s="53"/>
      <c r="V59" s="53"/>
    </row>
    <row r="60" spans="1:22" s="51" customFormat="1" x14ac:dyDescent="0.2">
      <c r="B60" s="51" t="s">
        <v>250</v>
      </c>
      <c r="C60" s="51" t="s">
        <v>251</v>
      </c>
      <c r="D60" s="56">
        <v>0</v>
      </c>
      <c r="E60" s="56">
        <v>1000000</v>
      </c>
      <c r="F60" s="56">
        <v>334.87</v>
      </c>
      <c r="G60" s="56">
        <v>10240.09</v>
      </c>
      <c r="H60" s="56">
        <v>0</v>
      </c>
      <c r="I60" s="56">
        <f t="shared" si="48"/>
        <v>10240.09</v>
      </c>
      <c r="J60" s="56">
        <f t="shared" si="43"/>
        <v>989759.91</v>
      </c>
      <c r="K60" s="57">
        <f t="shared" si="44"/>
        <v>0.98975991000000008</v>
      </c>
      <c r="L60" s="57">
        <f t="shared" si="45"/>
        <v>-0.99966513000000001</v>
      </c>
      <c r="M60" s="57">
        <f t="shared" si="46"/>
        <v>-0.984639865</v>
      </c>
      <c r="R60" s="53"/>
      <c r="S60" s="53"/>
      <c r="T60" s="53"/>
      <c r="U60" s="53"/>
      <c r="V60" s="53"/>
    </row>
    <row r="61" spans="1:22" s="51" customFormat="1" x14ac:dyDescent="0.2">
      <c r="B61" s="51" t="s">
        <v>252</v>
      </c>
      <c r="C61" s="51" t="s">
        <v>253</v>
      </c>
      <c r="D61" s="56">
        <v>5294.12</v>
      </c>
      <c r="E61" s="56">
        <v>93812.69</v>
      </c>
      <c r="F61" s="56">
        <v>0</v>
      </c>
      <c r="G61" s="56">
        <v>6287.0600000000013</v>
      </c>
      <c r="H61" s="56">
        <v>15683.269999999999</v>
      </c>
      <c r="I61" s="56">
        <f t="shared" si="48"/>
        <v>21970.33</v>
      </c>
      <c r="J61" s="56">
        <f t="shared" si="43"/>
        <v>71842.36</v>
      </c>
      <c r="K61" s="57">
        <f t="shared" si="44"/>
        <v>0.76580641702098085</v>
      </c>
      <c r="L61" s="57">
        <f t="shared" si="45"/>
        <v>-1</v>
      </c>
      <c r="M61" s="57">
        <f t="shared" si="46"/>
        <v>-0.89947426089157023</v>
      </c>
      <c r="R61" s="53"/>
      <c r="S61" s="53"/>
      <c r="T61" s="53"/>
      <c r="U61" s="53"/>
      <c r="V61" s="53"/>
    </row>
    <row r="62" spans="1:22" s="51" customFormat="1" x14ac:dyDescent="0.2">
      <c r="B62" s="51" t="s">
        <v>260</v>
      </c>
      <c r="C62" s="51" t="s">
        <v>261</v>
      </c>
      <c r="D62" s="56">
        <v>0</v>
      </c>
      <c r="E62" s="56">
        <v>2279</v>
      </c>
      <c r="F62" s="56">
        <v>0</v>
      </c>
      <c r="G62" s="56">
        <v>0</v>
      </c>
      <c r="H62" s="56">
        <v>0</v>
      </c>
      <c r="I62" s="56">
        <f t="shared" si="48"/>
        <v>0</v>
      </c>
      <c r="J62" s="56">
        <f t="shared" si="43"/>
        <v>2279</v>
      </c>
      <c r="K62" s="57">
        <f t="shared" si="44"/>
        <v>1</v>
      </c>
      <c r="L62" s="57">
        <f t="shared" si="45"/>
        <v>-1</v>
      </c>
      <c r="M62" s="57">
        <f t="shared" si="46"/>
        <v>-1</v>
      </c>
      <c r="R62" s="53"/>
      <c r="S62" s="53"/>
      <c r="T62" s="53"/>
      <c r="U62" s="53"/>
      <c r="V62" s="53"/>
    </row>
    <row r="63" spans="1:22" s="51" customFormat="1" x14ac:dyDescent="0.2">
      <c r="B63" s="51" t="s">
        <v>290</v>
      </c>
      <c r="C63" s="51" t="s">
        <v>291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48"/>
        <v>0</v>
      </c>
      <c r="J63" s="56">
        <f t="shared" si="43"/>
        <v>0</v>
      </c>
      <c r="K63" s="57" t="str">
        <f t="shared" si="44"/>
        <v>NA</v>
      </c>
      <c r="L63" s="57" t="str">
        <f t="shared" si="45"/>
        <v>NA</v>
      </c>
      <c r="M63" s="57" t="str">
        <f t="shared" si="46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304</v>
      </c>
      <c r="C64" s="51" t="s">
        <v>305</v>
      </c>
      <c r="D64" s="56">
        <v>30000.069999999989</v>
      </c>
      <c r="E64" s="56">
        <v>897822.23</v>
      </c>
      <c r="F64" s="56">
        <v>0</v>
      </c>
      <c r="G64" s="56">
        <v>44055.520000000004</v>
      </c>
      <c r="H64" s="56">
        <v>16392.2</v>
      </c>
      <c r="I64" s="56">
        <f t="shared" si="32"/>
        <v>60447.72</v>
      </c>
      <c r="J64" s="56">
        <f t="shared" si="33"/>
        <v>837374.51</v>
      </c>
      <c r="K64" s="57">
        <f t="shared" si="34"/>
        <v>0.93267295241731762</v>
      </c>
      <c r="L64" s="57">
        <f t="shared" si="35"/>
        <v>-1</v>
      </c>
      <c r="M64" s="57">
        <f t="shared" si="36"/>
        <v>-0.92639603053713648</v>
      </c>
      <c r="R64" s="53"/>
      <c r="S64" s="53"/>
      <c r="T64" s="53"/>
      <c r="U64" s="53"/>
      <c r="V64" s="53"/>
    </row>
    <row r="65" spans="1:22" s="51" customFormat="1" x14ac:dyDescent="0.2">
      <c r="B65" s="51" t="s">
        <v>306</v>
      </c>
      <c r="C65" s="51" t="s">
        <v>307</v>
      </c>
      <c r="D65" s="56">
        <v>5000</v>
      </c>
      <c r="E65" s="56">
        <v>5000</v>
      </c>
      <c r="F65" s="56">
        <v>0</v>
      </c>
      <c r="G65" s="56">
        <v>0</v>
      </c>
      <c r="H65" s="56">
        <v>0</v>
      </c>
      <c r="I65" s="56">
        <f t="shared" si="32"/>
        <v>0</v>
      </c>
      <c r="J65" s="56">
        <f t="shared" si="33"/>
        <v>5000</v>
      </c>
      <c r="K65" s="57">
        <f t="shared" si="34"/>
        <v>1</v>
      </c>
      <c r="L65" s="57">
        <f t="shared" si="35"/>
        <v>-1</v>
      </c>
      <c r="M65" s="57">
        <f t="shared" si="36"/>
        <v>-1</v>
      </c>
      <c r="R65" s="53"/>
      <c r="S65" s="53"/>
      <c r="T65" s="53"/>
      <c r="U65" s="53"/>
      <c r="V65" s="53"/>
    </row>
    <row r="66" spans="1:22" s="51" customFormat="1" x14ac:dyDescent="0.2">
      <c r="B66" s="51" t="s">
        <v>308</v>
      </c>
      <c r="C66" s="51" t="s">
        <v>309</v>
      </c>
      <c r="D66" s="56">
        <v>10588.24</v>
      </c>
      <c r="E66" s="56">
        <v>0</v>
      </c>
      <c r="F66" s="56">
        <v>0</v>
      </c>
      <c r="G66" s="56">
        <v>0</v>
      </c>
      <c r="H66" s="56">
        <v>0</v>
      </c>
      <c r="I66" s="56">
        <f t="shared" si="32"/>
        <v>0</v>
      </c>
      <c r="J66" s="56">
        <f t="shared" si="33"/>
        <v>0</v>
      </c>
      <c r="K66" s="57" t="str">
        <f t="shared" si="34"/>
        <v>NA</v>
      </c>
      <c r="L66" s="57" t="str">
        <f t="shared" si="35"/>
        <v>NA</v>
      </c>
      <c r="M66" s="57" t="str">
        <f t="shared" si="36"/>
        <v>NA</v>
      </c>
      <c r="R66" s="53"/>
      <c r="S66" s="53"/>
      <c r="T66" s="53"/>
      <c r="U66" s="53"/>
      <c r="V66" s="53"/>
    </row>
    <row r="67" spans="1:22" s="51" customFormat="1" x14ac:dyDescent="0.2">
      <c r="A67" s="75" t="s">
        <v>483</v>
      </c>
      <c r="B67" s="75"/>
      <c r="C67" s="75"/>
      <c r="D67" s="76">
        <v>10050882.43</v>
      </c>
      <c r="E67" s="76">
        <v>10998913.92</v>
      </c>
      <c r="F67" s="76">
        <v>40311.01</v>
      </c>
      <c r="G67" s="76">
        <v>612333.35000000009</v>
      </c>
      <c r="H67" s="76">
        <v>32075.47</v>
      </c>
      <c r="I67" s="76">
        <f t="shared" si="32"/>
        <v>644408.82000000007</v>
      </c>
      <c r="J67" s="76">
        <f t="shared" si="33"/>
        <v>10354505.1</v>
      </c>
      <c r="K67" s="77">
        <f t="shared" si="34"/>
        <v>0.94141159530049301</v>
      </c>
      <c r="L67" s="77">
        <f t="shared" si="35"/>
        <v>-0.99633500086524907</v>
      </c>
      <c r="M67" s="77">
        <f t="shared" si="36"/>
        <v>-0.91649175257842175</v>
      </c>
      <c r="R67" s="53"/>
      <c r="S67" s="53"/>
      <c r="T67" s="53"/>
      <c r="U67" s="53"/>
      <c r="V67" s="53"/>
    </row>
    <row r="68" spans="1:22" s="51" customFormat="1" x14ac:dyDescent="0.2">
      <c r="A68" s="51" t="s">
        <v>484</v>
      </c>
      <c r="B68" s="51" t="s">
        <v>350</v>
      </c>
      <c r="C68" s="51" t="s">
        <v>351</v>
      </c>
      <c r="D68" s="56">
        <v>8000</v>
      </c>
      <c r="E68" s="56">
        <v>8000</v>
      </c>
      <c r="F68" s="56">
        <v>0</v>
      </c>
      <c r="G68" s="56">
        <v>0</v>
      </c>
      <c r="H68" s="56">
        <v>0</v>
      </c>
      <c r="I68" s="56">
        <f t="shared" si="32"/>
        <v>0</v>
      </c>
      <c r="J68" s="56">
        <f t="shared" si="33"/>
        <v>8000</v>
      </c>
      <c r="K68" s="57">
        <f t="shared" si="34"/>
        <v>1</v>
      </c>
      <c r="L68" s="57">
        <f t="shared" si="35"/>
        <v>-1</v>
      </c>
      <c r="M68" s="57">
        <f t="shared" si="36"/>
        <v>-1</v>
      </c>
      <c r="R68" s="53"/>
      <c r="S68" s="53"/>
      <c r="T68" s="53"/>
      <c r="U68" s="53"/>
      <c r="V68" s="53"/>
    </row>
    <row r="69" spans="1:22" s="51" customFormat="1" x14ac:dyDescent="0.2">
      <c r="B69" s="51" t="s">
        <v>358</v>
      </c>
      <c r="C69" s="51" t="s">
        <v>359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ref="I69:I73" si="49">SUM(G69:H69)</f>
        <v>0</v>
      </c>
      <c r="J69" s="56">
        <f t="shared" si="28"/>
        <v>0</v>
      </c>
      <c r="K69" s="57" t="str">
        <f t="shared" si="29"/>
        <v>NA</v>
      </c>
      <c r="L69" s="57" t="str">
        <f t="shared" si="30"/>
        <v>NA</v>
      </c>
      <c r="M69" s="57" t="str">
        <f t="shared" si="31"/>
        <v>NA</v>
      </c>
      <c r="R69" s="53"/>
      <c r="S69" s="53"/>
      <c r="T69" s="53"/>
      <c r="U69" s="53"/>
      <c r="V69" s="53"/>
    </row>
    <row r="70" spans="1:22" s="51" customFormat="1" x14ac:dyDescent="0.2">
      <c r="B70" s="51" t="s">
        <v>308</v>
      </c>
      <c r="C70" s="51" t="s">
        <v>309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49"/>
        <v>0</v>
      </c>
      <c r="J70" s="56">
        <f t="shared" si="28"/>
        <v>0</v>
      </c>
      <c r="K70" s="57" t="str">
        <f t="shared" si="29"/>
        <v>NA</v>
      </c>
      <c r="L70" s="57" t="str">
        <f t="shared" si="30"/>
        <v>NA</v>
      </c>
      <c r="M70" s="57" t="str">
        <f t="shared" si="31"/>
        <v>NA</v>
      </c>
      <c r="R70" s="53"/>
      <c r="S70" s="53"/>
      <c r="T70" s="53"/>
      <c r="U70" s="53"/>
      <c r="V70" s="53"/>
    </row>
    <row r="71" spans="1:22" s="51" customFormat="1" x14ac:dyDescent="0.2">
      <c r="B71" s="51" t="s">
        <v>487</v>
      </c>
      <c r="C71" s="51" t="s">
        <v>488</v>
      </c>
      <c r="D71" s="56">
        <v>1000000</v>
      </c>
      <c r="E71" s="56">
        <v>723685</v>
      </c>
      <c r="F71" s="56">
        <v>0</v>
      </c>
      <c r="G71" s="56">
        <v>0</v>
      </c>
      <c r="H71" s="56">
        <v>0</v>
      </c>
      <c r="I71" s="56">
        <f t="shared" si="49"/>
        <v>0</v>
      </c>
      <c r="J71" s="56">
        <f t="shared" si="28"/>
        <v>723685</v>
      </c>
      <c r="K71" s="57">
        <f t="shared" si="29"/>
        <v>1</v>
      </c>
      <c r="L71" s="57">
        <f t="shared" si="30"/>
        <v>-1</v>
      </c>
      <c r="M71" s="57">
        <f t="shared" si="31"/>
        <v>-1</v>
      </c>
      <c r="R71" s="53"/>
      <c r="S71" s="53"/>
      <c r="T71" s="53"/>
      <c r="U71" s="53"/>
      <c r="V71" s="53"/>
    </row>
    <row r="72" spans="1:22" s="51" customFormat="1" x14ac:dyDescent="0.2">
      <c r="A72" s="75" t="s">
        <v>491</v>
      </c>
      <c r="B72" s="75"/>
      <c r="C72" s="75"/>
      <c r="D72" s="76">
        <v>1008000</v>
      </c>
      <c r="E72" s="76">
        <v>731685</v>
      </c>
      <c r="F72" s="76">
        <v>0</v>
      </c>
      <c r="G72" s="76">
        <v>0</v>
      </c>
      <c r="H72" s="76">
        <v>0</v>
      </c>
      <c r="I72" s="76">
        <f t="shared" si="49"/>
        <v>0</v>
      </c>
      <c r="J72" s="76">
        <f t="shared" si="28"/>
        <v>731685</v>
      </c>
      <c r="K72" s="77">
        <f t="shared" si="29"/>
        <v>1</v>
      </c>
      <c r="L72" s="77">
        <f t="shared" si="30"/>
        <v>-1</v>
      </c>
      <c r="M72" s="77">
        <f t="shared" si="31"/>
        <v>-1</v>
      </c>
      <c r="R72" s="53"/>
      <c r="S72" s="53"/>
      <c r="T72" s="53"/>
      <c r="U72" s="53"/>
      <c r="V72" s="53"/>
    </row>
    <row r="73" spans="1:22" s="51" customFormat="1" x14ac:dyDescent="0.2">
      <c r="A73" s="51" t="s">
        <v>492</v>
      </c>
      <c r="B73" s="51" t="s">
        <v>250</v>
      </c>
      <c r="C73" s="51" t="s">
        <v>251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49"/>
        <v>0</v>
      </c>
      <c r="J73" s="56">
        <f t="shared" si="28"/>
        <v>0</v>
      </c>
      <c r="K73" s="57" t="str">
        <f t="shared" si="29"/>
        <v>NA</v>
      </c>
      <c r="L73" s="57" t="str">
        <f t="shared" si="30"/>
        <v>NA</v>
      </c>
      <c r="M73" s="57" t="str">
        <f t="shared" si="31"/>
        <v>NA</v>
      </c>
      <c r="R73" s="53"/>
      <c r="S73" s="53"/>
      <c r="T73" s="53"/>
      <c r="U73" s="53"/>
      <c r="V73" s="53"/>
    </row>
    <row r="74" spans="1:22" s="51" customFormat="1" x14ac:dyDescent="0.2">
      <c r="B74" s="51" t="s">
        <v>252</v>
      </c>
      <c r="C74" s="51" t="s">
        <v>253</v>
      </c>
      <c r="D74" s="56">
        <v>18000000</v>
      </c>
      <c r="E74" s="56">
        <v>18000000</v>
      </c>
      <c r="F74" s="56">
        <v>268219.53000000003</v>
      </c>
      <c r="G74" s="56">
        <v>2060781.24</v>
      </c>
      <c r="H74" s="56">
        <v>11100134.16</v>
      </c>
      <c r="I74" s="56">
        <f t="shared" si="22"/>
        <v>13160915.4</v>
      </c>
      <c r="J74" s="56">
        <f t="shared" si="23"/>
        <v>4839084.5999999996</v>
      </c>
      <c r="K74" s="57">
        <f t="shared" si="24"/>
        <v>0.26883803333333334</v>
      </c>
      <c r="L74" s="57">
        <f t="shared" si="25"/>
        <v>-0.98509891499999991</v>
      </c>
      <c r="M74" s="57">
        <f t="shared" si="26"/>
        <v>-0.82826822999999994</v>
      </c>
      <c r="R74" s="53"/>
      <c r="S74" s="53"/>
      <c r="T74" s="53"/>
      <c r="U74" s="53"/>
      <c r="V74" s="53"/>
    </row>
    <row r="75" spans="1:22" s="51" customFormat="1" x14ac:dyDescent="0.2">
      <c r="B75" s="51" t="s">
        <v>282</v>
      </c>
      <c r="C75" s="51" t="s">
        <v>283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ref="I75" si="50">SUM(G75:H75)</f>
        <v>0</v>
      </c>
      <c r="J75" s="56">
        <f t="shared" ref="J75:J107" si="51">E75-I75</f>
        <v>0</v>
      </c>
      <c r="K75" s="57" t="str">
        <f t="shared" ref="K75:K107" si="52">IF(E75=0,"NA",J75/E75)</f>
        <v>NA</v>
      </c>
      <c r="L75" s="57" t="str">
        <f t="shared" ref="L75:L107" si="53">IF(E75=0,"NA",(  ( F75 - (E75/$L$6)) / (E75/$L$6)))</f>
        <v>NA</v>
      </c>
      <c r="M75" s="57" t="str">
        <f t="shared" ref="M75:M107" si="54">IF(E75=0,"NA",(  ( G75 - ($M$6*(E75/12))) / ($M$6*(E75/12))))</f>
        <v>NA</v>
      </c>
      <c r="R75" s="53"/>
      <c r="S75" s="53"/>
      <c r="T75" s="53"/>
      <c r="U75" s="53"/>
      <c r="V75" s="53"/>
    </row>
    <row r="76" spans="1:22" s="51" customFormat="1" x14ac:dyDescent="0.2">
      <c r="A76" s="75" t="s">
        <v>495</v>
      </c>
      <c r="B76" s="75"/>
      <c r="C76" s="75"/>
      <c r="D76" s="76">
        <v>18000000</v>
      </c>
      <c r="E76" s="76">
        <v>18000000</v>
      </c>
      <c r="F76" s="76">
        <v>268219.53000000003</v>
      </c>
      <c r="G76" s="76">
        <v>2060781.24</v>
      </c>
      <c r="H76" s="76">
        <v>11100134.16</v>
      </c>
      <c r="I76" s="76">
        <f t="shared" ref="I76:I86" si="55">SUM(G76:H76)</f>
        <v>13160915.4</v>
      </c>
      <c r="J76" s="76">
        <f t="shared" si="51"/>
        <v>4839084.5999999996</v>
      </c>
      <c r="K76" s="77">
        <f t="shared" si="52"/>
        <v>0.26883803333333334</v>
      </c>
      <c r="L76" s="77">
        <f t="shared" si="53"/>
        <v>-0.98509891499999991</v>
      </c>
      <c r="M76" s="77">
        <f t="shared" si="54"/>
        <v>-0.82826822999999994</v>
      </c>
      <c r="R76" s="53"/>
      <c r="S76" s="53"/>
      <c r="T76" s="53"/>
      <c r="U76" s="53"/>
      <c r="V76" s="53"/>
    </row>
    <row r="77" spans="1:22" s="51" customFormat="1" x14ac:dyDescent="0.2">
      <c r="A77" s="51" t="s">
        <v>496</v>
      </c>
      <c r="B77" s="51" t="s">
        <v>226</v>
      </c>
      <c r="C77" s="51" t="s">
        <v>227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55"/>
        <v>0</v>
      </c>
      <c r="J77" s="56">
        <f t="shared" si="51"/>
        <v>0</v>
      </c>
      <c r="K77" s="57" t="str">
        <f t="shared" si="52"/>
        <v>NA</v>
      </c>
      <c r="L77" s="57" t="str">
        <f t="shared" si="53"/>
        <v>NA</v>
      </c>
      <c r="M77" s="57" t="str">
        <f t="shared" si="54"/>
        <v>NA</v>
      </c>
      <c r="R77" s="53"/>
      <c r="S77" s="53"/>
      <c r="T77" s="53"/>
      <c r="U77" s="53"/>
      <c r="V77" s="53"/>
    </row>
    <row r="78" spans="1:22" s="51" customFormat="1" x14ac:dyDescent="0.2">
      <c r="B78" s="51" t="s">
        <v>280</v>
      </c>
      <c r="C78" s="51" t="s">
        <v>281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f t="shared" si="55"/>
        <v>0</v>
      </c>
      <c r="J78" s="56">
        <f t="shared" si="51"/>
        <v>0</v>
      </c>
      <c r="K78" s="57" t="str">
        <f t="shared" si="52"/>
        <v>NA</v>
      </c>
      <c r="L78" s="57" t="str">
        <f t="shared" si="53"/>
        <v>NA</v>
      </c>
      <c r="M78" s="57" t="str">
        <f t="shared" si="54"/>
        <v>NA</v>
      </c>
      <c r="R78" s="53"/>
      <c r="S78" s="53"/>
      <c r="T78" s="53"/>
      <c r="U78" s="53"/>
      <c r="V78" s="53"/>
    </row>
    <row r="79" spans="1:22" s="51" customFormat="1" x14ac:dyDescent="0.2">
      <c r="A79" s="75" t="s">
        <v>497</v>
      </c>
      <c r="B79" s="75"/>
      <c r="C79" s="75"/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6">
        <f t="shared" si="55"/>
        <v>0</v>
      </c>
      <c r="J79" s="76">
        <f t="shared" si="51"/>
        <v>0</v>
      </c>
      <c r="K79" s="77" t="str">
        <f t="shared" si="52"/>
        <v>NA</v>
      </c>
      <c r="L79" s="77" t="str">
        <f t="shared" si="53"/>
        <v>NA</v>
      </c>
      <c r="M79" s="77" t="str">
        <f t="shared" si="54"/>
        <v>NA</v>
      </c>
      <c r="R79" s="53"/>
      <c r="S79" s="53"/>
      <c r="T79" s="53"/>
      <c r="U79" s="53"/>
      <c r="V79" s="53"/>
    </row>
    <row r="80" spans="1:22" s="51" customFormat="1" x14ac:dyDescent="0.2">
      <c r="A80" s="51" t="s">
        <v>557</v>
      </c>
      <c r="B80" s="51" t="s">
        <v>212</v>
      </c>
      <c r="C80" s="51" t="s">
        <v>213</v>
      </c>
      <c r="D80" s="56">
        <v>39562.400000000001</v>
      </c>
      <c r="E80" s="56">
        <v>39562.400000000001</v>
      </c>
      <c r="F80" s="56">
        <v>0</v>
      </c>
      <c r="G80" s="56">
        <v>0</v>
      </c>
      <c r="H80" s="56">
        <v>0</v>
      </c>
      <c r="I80" s="56">
        <f t="shared" si="55"/>
        <v>0</v>
      </c>
      <c r="J80" s="56">
        <f t="shared" si="51"/>
        <v>39562.400000000001</v>
      </c>
      <c r="K80" s="57">
        <f t="shared" si="52"/>
        <v>1</v>
      </c>
      <c r="L80" s="57">
        <f t="shared" si="53"/>
        <v>-1</v>
      </c>
      <c r="M80" s="57">
        <f t="shared" si="54"/>
        <v>-1</v>
      </c>
      <c r="R80" s="53"/>
      <c r="S80" s="53"/>
      <c r="T80" s="53"/>
      <c r="U80" s="53"/>
      <c r="V80" s="53"/>
    </row>
    <row r="81" spans="2:22" s="51" customFormat="1" x14ac:dyDescent="0.2">
      <c r="B81" s="51" t="s">
        <v>415</v>
      </c>
      <c r="C81" s="51" t="s">
        <v>416</v>
      </c>
      <c r="D81" s="56">
        <v>19837.5</v>
      </c>
      <c r="E81" s="56">
        <v>19837.5</v>
      </c>
      <c r="F81" s="56">
        <v>0</v>
      </c>
      <c r="G81" s="56">
        <v>0</v>
      </c>
      <c r="H81" s="56">
        <v>0</v>
      </c>
      <c r="I81" s="56">
        <f t="shared" si="55"/>
        <v>0</v>
      </c>
      <c r="J81" s="56">
        <f t="shared" si="51"/>
        <v>19837.5</v>
      </c>
      <c r="K81" s="57">
        <f t="shared" si="52"/>
        <v>1</v>
      </c>
      <c r="L81" s="57">
        <f t="shared" si="53"/>
        <v>-1</v>
      </c>
      <c r="M81" s="57">
        <f t="shared" si="54"/>
        <v>-1</v>
      </c>
      <c r="R81" s="53"/>
      <c r="S81" s="53"/>
      <c r="T81" s="53"/>
      <c r="U81" s="53"/>
      <c r="V81" s="53"/>
    </row>
    <row r="82" spans="2:22" s="51" customFormat="1" x14ac:dyDescent="0.2">
      <c r="B82" s="51" t="s">
        <v>224</v>
      </c>
      <c r="C82" s="51" t="s">
        <v>225</v>
      </c>
      <c r="D82" s="56">
        <v>4912961.76</v>
      </c>
      <c r="E82" s="56">
        <v>4912961.76</v>
      </c>
      <c r="F82" s="56">
        <v>0</v>
      </c>
      <c r="G82" s="56">
        <v>0</v>
      </c>
      <c r="H82" s="56">
        <v>0</v>
      </c>
      <c r="I82" s="56">
        <f t="shared" si="55"/>
        <v>0</v>
      </c>
      <c r="J82" s="56">
        <f t="shared" si="51"/>
        <v>4912961.76</v>
      </c>
      <c r="K82" s="57">
        <f t="shared" si="52"/>
        <v>1</v>
      </c>
      <c r="L82" s="57">
        <f t="shared" si="53"/>
        <v>-1</v>
      </c>
      <c r="M82" s="57">
        <f t="shared" si="54"/>
        <v>-1</v>
      </c>
      <c r="R82" s="53"/>
      <c r="S82" s="53"/>
      <c r="T82" s="53"/>
      <c r="U82" s="53"/>
      <c r="V82" s="53"/>
    </row>
    <row r="83" spans="2:22" s="51" customFormat="1" x14ac:dyDescent="0.2">
      <c r="B83" s="51" t="s">
        <v>232</v>
      </c>
      <c r="C83" s="51" t="s">
        <v>233</v>
      </c>
      <c r="D83" s="56">
        <v>467208</v>
      </c>
      <c r="E83" s="56">
        <v>467208</v>
      </c>
      <c r="F83" s="56">
        <v>0</v>
      </c>
      <c r="G83" s="56">
        <v>0</v>
      </c>
      <c r="H83" s="56">
        <v>0</v>
      </c>
      <c r="I83" s="56">
        <f t="shared" si="55"/>
        <v>0</v>
      </c>
      <c r="J83" s="56">
        <f t="shared" si="51"/>
        <v>467208</v>
      </c>
      <c r="K83" s="57">
        <f t="shared" si="52"/>
        <v>1</v>
      </c>
      <c r="L83" s="57">
        <f t="shared" si="53"/>
        <v>-1</v>
      </c>
      <c r="M83" s="57">
        <f t="shared" si="54"/>
        <v>-1</v>
      </c>
      <c r="R83" s="53"/>
      <c r="S83" s="53"/>
      <c r="T83" s="53"/>
      <c r="U83" s="53"/>
      <c r="V83" s="53"/>
    </row>
    <row r="84" spans="2:22" s="51" customFormat="1" x14ac:dyDescent="0.2">
      <c r="B84" s="51" t="s">
        <v>234</v>
      </c>
      <c r="C84" s="51" t="s">
        <v>235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55"/>
        <v>0</v>
      </c>
      <c r="J84" s="56">
        <f t="shared" si="51"/>
        <v>0</v>
      </c>
      <c r="K84" s="57" t="str">
        <f t="shared" si="52"/>
        <v>NA</v>
      </c>
      <c r="L84" s="57" t="str">
        <f t="shared" si="53"/>
        <v>NA</v>
      </c>
      <c r="M84" s="57" t="str">
        <f t="shared" si="54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236</v>
      </c>
      <c r="C85" s="51" t="s">
        <v>237</v>
      </c>
      <c r="D85" s="56">
        <v>743475</v>
      </c>
      <c r="E85" s="56">
        <v>743475</v>
      </c>
      <c r="F85" s="56">
        <v>0</v>
      </c>
      <c r="G85" s="56">
        <v>0</v>
      </c>
      <c r="H85" s="56">
        <v>0</v>
      </c>
      <c r="I85" s="56">
        <f t="shared" si="55"/>
        <v>0</v>
      </c>
      <c r="J85" s="56">
        <f t="shared" si="51"/>
        <v>743475</v>
      </c>
      <c r="K85" s="57">
        <f t="shared" si="52"/>
        <v>1</v>
      </c>
      <c r="L85" s="57">
        <f t="shared" si="53"/>
        <v>-1</v>
      </c>
      <c r="M85" s="57">
        <f t="shared" si="54"/>
        <v>-1</v>
      </c>
      <c r="R85" s="53"/>
      <c r="S85" s="53"/>
      <c r="T85" s="53"/>
      <c r="U85" s="53"/>
      <c r="V85" s="53"/>
    </row>
    <row r="86" spans="2:22" s="51" customFormat="1" x14ac:dyDescent="0.2">
      <c r="B86" s="51" t="s">
        <v>250</v>
      </c>
      <c r="C86" s="51" t="s">
        <v>251</v>
      </c>
      <c r="D86" s="56">
        <v>99677</v>
      </c>
      <c r="E86" s="56">
        <v>99677</v>
      </c>
      <c r="F86" s="56">
        <v>0</v>
      </c>
      <c r="G86" s="56">
        <v>0</v>
      </c>
      <c r="H86" s="56">
        <v>0</v>
      </c>
      <c r="I86" s="56">
        <f t="shared" si="55"/>
        <v>0</v>
      </c>
      <c r="J86" s="56">
        <f t="shared" si="51"/>
        <v>99677</v>
      </c>
      <c r="K86" s="57">
        <f t="shared" si="52"/>
        <v>1</v>
      </c>
      <c r="L86" s="57">
        <f t="shared" si="53"/>
        <v>-1</v>
      </c>
      <c r="M86" s="57">
        <f t="shared" si="54"/>
        <v>-1</v>
      </c>
      <c r="R86" s="53"/>
      <c r="S86" s="53"/>
      <c r="T86" s="53"/>
      <c r="U86" s="53"/>
      <c r="V86" s="53"/>
    </row>
    <row r="87" spans="2:22" s="51" customFormat="1" x14ac:dyDescent="0.2">
      <c r="B87" s="51" t="s">
        <v>252</v>
      </c>
      <c r="C87" s="51" t="s">
        <v>253</v>
      </c>
      <c r="D87" s="56">
        <v>2538975.1100000003</v>
      </c>
      <c r="E87" s="56">
        <v>-2489989.5300000012</v>
      </c>
      <c r="F87" s="56">
        <v>44320</v>
      </c>
      <c r="G87" s="56">
        <v>116185.14</v>
      </c>
      <c r="H87" s="56">
        <v>672175.75</v>
      </c>
      <c r="I87" s="56">
        <f t="shared" ref="I87:I101" si="56">SUM(G87:H87)</f>
        <v>788360.89</v>
      </c>
      <c r="J87" s="56">
        <f t="shared" ref="J87:J101" si="57">E87-I87</f>
        <v>-3278350.4200000013</v>
      </c>
      <c r="K87" s="57">
        <f t="shared" ref="K87:K101" si="58">IF(E87=0,"NA",J87/E87)</f>
        <v>1.3166121304935767</v>
      </c>
      <c r="L87" s="57">
        <f t="shared" ref="L87:L101" si="59">IF(E87=0,"NA",(  ( F87 - (E87/$L$6)) / (E87/$L$6)))</f>
        <v>-1.0177992716298692</v>
      </c>
      <c r="M87" s="57">
        <f t="shared" ref="M87:M101" si="60">IF(E87=0,"NA",(  ( G87 - ($M$6*(E87/12))) / ($M$6*(E87/12))))</f>
        <v>-1.0699913424937171</v>
      </c>
      <c r="R87" s="53"/>
      <c r="S87" s="53"/>
      <c r="T87" s="53"/>
      <c r="U87" s="53"/>
      <c r="V87" s="53"/>
    </row>
    <row r="88" spans="2:22" s="51" customFormat="1" x14ac:dyDescent="0.2">
      <c r="B88" s="51" t="s">
        <v>421</v>
      </c>
      <c r="C88" s="51" t="s">
        <v>422</v>
      </c>
      <c r="D88" s="56">
        <v>8318081.9900000002</v>
      </c>
      <c r="E88" s="56">
        <v>35116689.390000001</v>
      </c>
      <c r="F88" s="56">
        <v>129349.48</v>
      </c>
      <c r="G88" s="56">
        <v>3000614.8400000003</v>
      </c>
      <c r="H88" s="56">
        <v>14208574.82</v>
      </c>
      <c r="I88" s="56">
        <f t="shared" si="56"/>
        <v>17209189.66</v>
      </c>
      <c r="J88" s="56">
        <f t="shared" si="57"/>
        <v>17907499.73</v>
      </c>
      <c r="K88" s="57">
        <f t="shared" si="58"/>
        <v>0.50994270932326058</v>
      </c>
      <c r="L88" s="57">
        <f t="shared" si="59"/>
        <v>-0.996316581026091</v>
      </c>
      <c r="M88" s="57">
        <f t="shared" si="60"/>
        <v>-0.87182953922525219</v>
      </c>
      <c r="R88" s="53"/>
      <c r="S88" s="53"/>
      <c r="T88" s="53"/>
      <c r="U88" s="53"/>
      <c r="V88" s="53"/>
    </row>
    <row r="89" spans="2:22" s="51" customFormat="1" x14ac:dyDescent="0.2">
      <c r="B89" s="51" t="s">
        <v>264</v>
      </c>
      <c r="C89" s="51" t="s">
        <v>265</v>
      </c>
      <c r="D89" s="56">
        <v>0</v>
      </c>
      <c r="E89" s="56">
        <v>237168.95</v>
      </c>
      <c r="F89" s="56">
        <v>0</v>
      </c>
      <c r="G89" s="56">
        <v>0</v>
      </c>
      <c r="H89" s="56">
        <v>0</v>
      </c>
      <c r="I89" s="56">
        <f t="shared" si="56"/>
        <v>0</v>
      </c>
      <c r="J89" s="56">
        <f t="shared" si="57"/>
        <v>237168.95</v>
      </c>
      <c r="K89" s="57">
        <f t="shared" si="58"/>
        <v>1</v>
      </c>
      <c r="L89" s="57">
        <f t="shared" si="59"/>
        <v>-1</v>
      </c>
      <c r="M89" s="57">
        <f t="shared" si="60"/>
        <v>-1</v>
      </c>
      <c r="R89" s="53"/>
      <c r="S89" s="53"/>
      <c r="T89" s="53"/>
      <c r="U89" s="53"/>
      <c r="V89" s="53"/>
    </row>
    <row r="90" spans="2:22" s="51" customFormat="1" x14ac:dyDescent="0.2">
      <c r="B90" s="51" t="s">
        <v>274</v>
      </c>
      <c r="C90" s="51" t="s">
        <v>275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56"/>
        <v>0</v>
      </c>
      <c r="J90" s="56">
        <f t="shared" si="57"/>
        <v>0</v>
      </c>
      <c r="K90" s="57" t="str">
        <f t="shared" si="58"/>
        <v>NA</v>
      </c>
      <c r="L90" s="57" t="str">
        <f t="shared" si="59"/>
        <v>NA</v>
      </c>
      <c r="M90" s="57" t="str">
        <f t="shared" si="60"/>
        <v>NA</v>
      </c>
      <c r="R90" s="53"/>
      <c r="S90" s="53"/>
      <c r="T90" s="53"/>
      <c r="U90" s="53"/>
      <c r="V90" s="53"/>
    </row>
    <row r="91" spans="2:22" s="51" customFormat="1" x14ac:dyDescent="0.2">
      <c r="B91" s="51" t="s">
        <v>290</v>
      </c>
      <c r="C91" s="51" t="s">
        <v>291</v>
      </c>
      <c r="D91" s="56">
        <v>-8575</v>
      </c>
      <c r="E91" s="56">
        <v>2350831.06</v>
      </c>
      <c r="F91" s="56">
        <v>0</v>
      </c>
      <c r="G91" s="56">
        <v>5675</v>
      </c>
      <c r="H91" s="56">
        <v>0</v>
      </c>
      <c r="I91" s="56">
        <f t="shared" si="56"/>
        <v>5675</v>
      </c>
      <c r="J91" s="56">
        <f t="shared" si="57"/>
        <v>2345156.06</v>
      </c>
      <c r="K91" s="57">
        <f t="shared" si="58"/>
        <v>0.99758596009021594</v>
      </c>
      <c r="L91" s="57">
        <f t="shared" si="59"/>
        <v>-1</v>
      </c>
      <c r="M91" s="57">
        <f t="shared" si="60"/>
        <v>-0.99637894013532391</v>
      </c>
      <c r="R91" s="53"/>
      <c r="S91" s="53"/>
      <c r="T91" s="53"/>
      <c r="U91" s="53"/>
      <c r="V91" s="53"/>
    </row>
    <row r="92" spans="2:22" s="51" customFormat="1" x14ac:dyDescent="0.2">
      <c r="B92" s="51" t="s">
        <v>294</v>
      </c>
      <c r="C92" s="51" t="s">
        <v>295</v>
      </c>
      <c r="D92" s="56">
        <v>3259000</v>
      </c>
      <c r="E92" s="56">
        <v>5814048.0500000007</v>
      </c>
      <c r="F92" s="56">
        <v>0</v>
      </c>
      <c r="G92" s="56">
        <v>0</v>
      </c>
      <c r="H92" s="56">
        <v>0</v>
      </c>
      <c r="I92" s="56">
        <f t="shared" si="56"/>
        <v>0</v>
      </c>
      <c r="J92" s="56">
        <f t="shared" si="57"/>
        <v>5814048.0500000007</v>
      </c>
      <c r="K92" s="57">
        <f t="shared" si="58"/>
        <v>1</v>
      </c>
      <c r="L92" s="57">
        <f t="shared" si="59"/>
        <v>-1</v>
      </c>
      <c r="M92" s="57">
        <f t="shared" si="60"/>
        <v>-1</v>
      </c>
      <c r="R92" s="53"/>
      <c r="S92" s="53"/>
      <c r="T92" s="53"/>
      <c r="U92" s="53"/>
      <c r="V92" s="53"/>
    </row>
    <row r="93" spans="2:22" s="51" customFormat="1" x14ac:dyDescent="0.2">
      <c r="B93" s="51" t="s">
        <v>477</v>
      </c>
      <c r="C93" s="51" t="s">
        <v>478</v>
      </c>
      <c r="D93" s="56">
        <v>18422211.73</v>
      </c>
      <c r="E93" s="56">
        <v>19321390.949999999</v>
      </c>
      <c r="F93" s="56">
        <v>0</v>
      </c>
      <c r="G93" s="56">
        <v>0</v>
      </c>
      <c r="H93" s="56">
        <v>0</v>
      </c>
      <c r="I93" s="56">
        <f t="shared" si="56"/>
        <v>0</v>
      </c>
      <c r="J93" s="56">
        <f t="shared" si="57"/>
        <v>19321390.949999999</v>
      </c>
      <c r="K93" s="57">
        <f t="shared" si="58"/>
        <v>1</v>
      </c>
      <c r="L93" s="57">
        <f t="shared" si="59"/>
        <v>-1</v>
      </c>
      <c r="M93" s="57">
        <f t="shared" si="60"/>
        <v>-1</v>
      </c>
      <c r="R93" s="53"/>
      <c r="S93" s="53"/>
      <c r="T93" s="53"/>
      <c r="U93" s="53"/>
      <c r="V93" s="53"/>
    </row>
    <row r="94" spans="2:22" s="51" customFormat="1" x14ac:dyDescent="0.2">
      <c r="B94" s="51" t="s">
        <v>304</v>
      </c>
      <c r="C94" s="51" t="s">
        <v>305</v>
      </c>
      <c r="D94" s="56">
        <v>19893</v>
      </c>
      <c r="E94" s="56">
        <v>0</v>
      </c>
      <c r="F94" s="56">
        <v>0</v>
      </c>
      <c r="G94" s="56">
        <v>0</v>
      </c>
      <c r="H94" s="56">
        <v>0</v>
      </c>
      <c r="I94" s="56">
        <f t="shared" si="56"/>
        <v>0</v>
      </c>
      <c r="J94" s="56">
        <f t="shared" si="57"/>
        <v>0</v>
      </c>
      <c r="K94" s="57" t="str">
        <f t="shared" si="58"/>
        <v>NA</v>
      </c>
      <c r="L94" s="57" t="str">
        <f t="shared" si="59"/>
        <v>NA</v>
      </c>
      <c r="M94" s="57" t="str">
        <f t="shared" si="60"/>
        <v>NA</v>
      </c>
      <c r="R94" s="53"/>
      <c r="S94" s="53"/>
      <c r="T94" s="53"/>
      <c r="U94" s="53"/>
      <c r="V94" s="53"/>
    </row>
    <row r="95" spans="2:22" s="51" customFormat="1" x14ac:dyDescent="0.2">
      <c r="B95" s="51" t="s">
        <v>306</v>
      </c>
      <c r="C95" s="51" t="s">
        <v>307</v>
      </c>
      <c r="D95" s="56">
        <v>694936550.00999999</v>
      </c>
      <c r="E95" s="56">
        <v>381235621.53999996</v>
      </c>
      <c r="F95" s="56">
        <v>2508492</v>
      </c>
      <c r="G95" s="56">
        <v>18515790.989999998</v>
      </c>
      <c r="H95" s="56">
        <v>71451792.320000008</v>
      </c>
      <c r="I95" s="56">
        <f t="shared" si="56"/>
        <v>89967583.310000002</v>
      </c>
      <c r="J95" s="56">
        <f t="shared" si="57"/>
        <v>291268038.22999996</v>
      </c>
      <c r="K95" s="57">
        <f t="shared" si="58"/>
        <v>0.76401055350867719</v>
      </c>
      <c r="L95" s="57">
        <f t="shared" si="59"/>
        <v>-0.99342010069817988</v>
      </c>
      <c r="M95" s="57">
        <f t="shared" si="60"/>
        <v>-0.92714823873800589</v>
      </c>
      <c r="R95" s="53"/>
      <c r="S95" s="53"/>
      <c r="T95" s="53"/>
      <c r="U95" s="53"/>
      <c r="V95" s="53"/>
    </row>
    <row r="96" spans="2:22" s="51" customFormat="1" x14ac:dyDescent="0.2">
      <c r="B96" s="51" t="s">
        <v>308</v>
      </c>
      <c r="C96" s="51" t="s">
        <v>309</v>
      </c>
      <c r="D96" s="56">
        <v>-2208498</v>
      </c>
      <c r="E96" s="56">
        <v>4965675.5599999996</v>
      </c>
      <c r="F96" s="56">
        <v>0</v>
      </c>
      <c r="G96" s="56">
        <v>9213.24</v>
      </c>
      <c r="H96" s="56">
        <v>0</v>
      </c>
      <c r="I96" s="56">
        <f t="shared" si="56"/>
        <v>9213.24</v>
      </c>
      <c r="J96" s="56">
        <f t="shared" si="57"/>
        <v>4956462.3199999994</v>
      </c>
      <c r="K96" s="57">
        <f t="shared" si="58"/>
        <v>0.99814461498970741</v>
      </c>
      <c r="L96" s="57">
        <f t="shared" si="59"/>
        <v>-1</v>
      </c>
      <c r="M96" s="57">
        <f t="shared" si="60"/>
        <v>-0.99721692248456117</v>
      </c>
      <c r="R96" s="53"/>
      <c r="S96" s="53"/>
      <c r="T96" s="53"/>
      <c r="U96" s="53"/>
      <c r="V96" s="53"/>
    </row>
    <row r="97" spans="1:22" s="51" customFormat="1" x14ac:dyDescent="0.2">
      <c r="B97" s="51" t="s">
        <v>487</v>
      </c>
      <c r="C97" s="51" t="s">
        <v>488</v>
      </c>
      <c r="D97" s="56">
        <v>101832.5</v>
      </c>
      <c r="E97" s="56">
        <v>101832.5</v>
      </c>
      <c r="F97" s="56">
        <v>0</v>
      </c>
      <c r="G97" s="56">
        <v>0</v>
      </c>
      <c r="H97" s="56">
        <v>0</v>
      </c>
      <c r="I97" s="56">
        <f t="shared" si="56"/>
        <v>0</v>
      </c>
      <c r="J97" s="56">
        <f t="shared" si="57"/>
        <v>101832.5</v>
      </c>
      <c r="K97" s="57">
        <f t="shared" si="58"/>
        <v>1</v>
      </c>
      <c r="L97" s="57">
        <f t="shared" si="59"/>
        <v>-1</v>
      </c>
      <c r="M97" s="57">
        <f t="shared" si="60"/>
        <v>-1</v>
      </c>
      <c r="R97" s="53"/>
      <c r="S97" s="53"/>
      <c r="T97" s="53"/>
      <c r="U97" s="53"/>
      <c r="V97" s="53"/>
    </row>
    <row r="98" spans="1:22" s="51" customFormat="1" x14ac:dyDescent="0.2">
      <c r="B98" s="51" t="s">
        <v>310</v>
      </c>
      <c r="C98" s="51" t="s">
        <v>311</v>
      </c>
      <c r="D98" s="56">
        <v>-2339143.3600000003</v>
      </c>
      <c r="E98" s="56">
        <v>1272656.1700000004</v>
      </c>
      <c r="F98" s="56">
        <v>0</v>
      </c>
      <c r="G98" s="56">
        <v>398838.38</v>
      </c>
      <c r="H98" s="56">
        <v>292519.86</v>
      </c>
      <c r="I98" s="56">
        <f t="shared" si="56"/>
        <v>691358.24</v>
      </c>
      <c r="J98" s="56">
        <f t="shared" si="57"/>
        <v>581297.9300000004</v>
      </c>
      <c r="K98" s="57">
        <f t="shared" si="58"/>
        <v>0.45675960538501159</v>
      </c>
      <c r="L98" s="57">
        <f t="shared" si="59"/>
        <v>-1</v>
      </c>
      <c r="M98" s="57">
        <f t="shared" si="60"/>
        <v>-0.52991421870056243</v>
      </c>
      <c r="R98" s="53"/>
      <c r="S98" s="53"/>
      <c r="T98" s="53"/>
      <c r="U98" s="53"/>
      <c r="V98" s="53"/>
    </row>
    <row r="99" spans="1:22" s="51" customFormat="1" x14ac:dyDescent="0.2">
      <c r="B99" s="51" t="s">
        <v>312</v>
      </c>
      <c r="C99" s="51" t="s">
        <v>313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56"/>
        <v>0</v>
      </c>
      <c r="J99" s="56">
        <f t="shared" si="57"/>
        <v>0</v>
      </c>
      <c r="K99" s="57" t="str">
        <f t="shared" si="58"/>
        <v>NA</v>
      </c>
      <c r="L99" s="57" t="str">
        <f t="shared" si="59"/>
        <v>NA</v>
      </c>
      <c r="M99" s="57" t="str">
        <f t="shared" si="60"/>
        <v>NA</v>
      </c>
      <c r="R99" s="53"/>
      <c r="S99" s="53"/>
      <c r="T99" s="53"/>
      <c r="U99" s="53"/>
      <c r="V99" s="53"/>
    </row>
    <row r="100" spans="1:22" s="51" customFormat="1" x14ac:dyDescent="0.2">
      <c r="B100" s="51" t="s">
        <v>314</v>
      </c>
      <c r="C100" s="51" t="s">
        <v>315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56"/>
        <v>0</v>
      </c>
      <c r="J100" s="56">
        <f t="shared" si="57"/>
        <v>0</v>
      </c>
      <c r="K100" s="57" t="str">
        <f t="shared" si="58"/>
        <v>NA</v>
      </c>
      <c r="L100" s="57" t="str">
        <f t="shared" si="59"/>
        <v>NA</v>
      </c>
      <c r="M100" s="57" t="str">
        <f t="shared" si="60"/>
        <v>NA</v>
      </c>
      <c r="R100" s="53"/>
      <c r="S100" s="53"/>
      <c r="T100" s="53"/>
      <c r="U100" s="53"/>
      <c r="V100" s="53"/>
    </row>
    <row r="101" spans="1:22" s="51" customFormat="1" x14ac:dyDescent="0.2">
      <c r="A101" s="75" t="s">
        <v>558</v>
      </c>
      <c r="B101" s="75"/>
      <c r="C101" s="75"/>
      <c r="D101" s="76">
        <v>729323049.63999999</v>
      </c>
      <c r="E101" s="76">
        <v>454208646.29999995</v>
      </c>
      <c r="F101" s="76">
        <v>2682161.48</v>
      </c>
      <c r="G101" s="76">
        <v>22046317.589999996</v>
      </c>
      <c r="H101" s="76">
        <v>86625062.750000015</v>
      </c>
      <c r="I101" s="76">
        <f t="shared" si="56"/>
        <v>108671380.34</v>
      </c>
      <c r="J101" s="76">
        <f t="shared" si="57"/>
        <v>345537265.95999992</v>
      </c>
      <c r="K101" s="77">
        <f t="shared" si="58"/>
        <v>0.76074568103174378</v>
      </c>
      <c r="L101" s="77">
        <f t="shared" si="59"/>
        <v>-0.99409486917114198</v>
      </c>
      <c r="M101" s="77">
        <f t="shared" si="60"/>
        <v>-0.92719320370850467</v>
      </c>
      <c r="R101" s="53"/>
      <c r="S101" s="53"/>
      <c r="T101" s="53"/>
      <c r="U101" s="53"/>
      <c r="V101" s="53"/>
    </row>
    <row r="102" spans="1:22" s="51" customFormat="1" x14ac:dyDescent="0.2">
      <c r="A102" s="51" t="s">
        <v>32</v>
      </c>
      <c r="B102" s="51" t="s">
        <v>33</v>
      </c>
      <c r="C102" s="51" t="s">
        <v>34</v>
      </c>
      <c r="D102" s="56">
        <v>83403442</v>
      </c>
      <c r="E102" s="56">
        <v>83403442</v>
      </c>
      <c r="F102" s="56">
        <v>0</v>
      </c>
      <c r="G102" s="56">
        <v>0</v>
      </c>
      <c r="H102" s="56">
        <v>0</v>
      </c>
      <c r="I102" s="56">
        <f t="shared" ref="I102:I107" si="61">SUM(G102:H102)</f>
        <v>0</v>
      </c>
      <c r="J102" s="56">
        <f t="shared" si="51"/>
        <v>83403442</v>
      </c>
      <c r="K102" s="57">
        <f t="shared" si="52"/>
        <v>1</v>
      </c>
      <c r="L102" s="57">
        <f t="shared" si="53"/>
        <v>-1</v>
      </c>
      <c r="M102" s="57">
        <f t="shared" si="54"/>
        <v>-1</v>
      </c>
      <c r="R102" s="53"/>
      <c r="S102" s="53"/>
      <c r="T102" s="53"/>
      <c r="U102" s="53"/>
      <c r="V102" s="53"/>
    </row>
    <row r="103" spans="1:22" s="51" customFormat="1" x14ac:dyDescent="0.2">
      <c r="A103" s="75" t="s">
        <v>35</v>
      </c>
      <c r="B103" s="75"/>
      <c r="C103" s="75"/>
      <c r="D103" s="76">
        <v>83403442</v>
      </c>
      <c r="E103" s="76">
        <v>83403442</v>
      </c>
      <c r="F103" s="76">
        <v>0</v>
      </c>
      <c r="G103" s="76">
        <v>0</v>
      </c>
      <c r="H103" s="76">
        <v>0</v>
      </c>
      <c r="I103" s="76">
        <f t="shared" si="61"/>
        <v>0</v>
      </c>
      <c r="J103" s="76">
        <f t="shared" si="51"/>
        <v>83403442</v>
      </c>
      <c r="K103" s="77">
        <f t="shared" si="52"/>
        <v>1</v>
      </c>
      <c r="L103" s="77">
        <f t="shared" si="53"/>
        <v>-1</v>
      </c>
      <c r="M103" s="77">
        <f t="shared" si="54"/>
        <v>-1</v>
      </c>
      <c r="R103" s="53"/>
      <c r="S103" s="53"/>
      <c r="T103" s="53"/>
      <c r="U103" s="53"/>
      <c r="V103" s="53"/>
    </row>
    <row r="104" spans="1:22" s="51" customFormat="1" x14ac:dyDescent="0.2">
      <c r="A104" s="51" t="s">
        <v>36</v>
      </c>
      <c r="B104" s="51" t="s">
        <v>312</v>
      </c>
      <c r="C104" s="51" t="s">
        <v>313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61"/>
        <v>0</v>
      </c>
      <c r="J104" s="56">
        <f t="shared" si="51"/>
        <v>0</v>
      </c>
      <c r="K104" s="57" t="str">
        <f t="shared" si="52"/>
        <v>NA</v>
      </c>
      <c r="L104" s="57" t="str">
        <f t="shared" si="53"/>
        <v>NA</v>
      </c>
      <c r="M104" s="57" t="str">
        <f t="shared" si="54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30</v>
      </c>
      <c r="C105" s="51" t="s">
        <v>31</v>
      </c>
      <c r="D105" s="56">
        <v>0</v>
      </c>
      <c r="E105" s="56">
        <v>0</v>
      </c>
      <c r="F105" s="56">
        <v>0</v>
      </c>
      <c r="G105" s="56">
        <v>120912.5</v>
      </c>
      <c r="H105" s="56">
        <v>0</v>
      </c>
      <c r="I105" s="56">
        <f t="shared" si="61"/>
        <v>120912.5</v>
      </c>
      <c r="J105" s="56">
        <f t="shared" si="51"/>
        <v>-120912.5</v>
      </c>
      <c r="K105" s="57" t="str">
        <f t="shared" si="52"/>
        <v>NA</v>
      </c>
      <c r="L105" s="57" t="str">
        <f t="shared" si="53"/>
        <v>NA</v>
      </c>
      <c r="M105" s="57" t="str">
        <f t="shared" si="54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37</v>
      </c>
      <c r="C106" s="51" t="s">
        <v>38</v>
      </c>
      <c r="D106" s="56">
        <v>5572080</v>
      </c>
      <c r="E106" s="56">
        <v>5572080</v>
      </c>
      <c r="F106" s="56">
        <v>0</v>
      </c>
      <c r="G106" s="56">
        <v>5690000</v>
      </c>
      <c r="H106" s="56">
        <v>0</v>
      </c>
      <c r="I106" s="56">
        <f t="shared" si="61"/>
        <v>5690000</v>
      </c>
      <c r="J106" s="56">
        <f t="shared" si="51"/>
        <v>-117920</v>
      </c>
      <c r="K106" s="57">
        <f t="shared" si="52"/>
        <v>-2.1162653802529754E-2</v>
      </c>
      <c r="L106" s="57">
        <f t="shared" si="53"/>
        <v>-1</v>
      </c>
      <c r="M106" s="57">
        <f t="shared" si="54"/>
        <v>0.53174398070379458</v>
      </c>
      <c r="R106" s="53"/>
      <c r="S106" s="53"/>
      <c r="T106" s="53"/>
      <c r="U106" s="53"/>
      <c r="V106" s="53"/>
    </row>
    <row r="107" spans="1:22" s="51" customFormat="1" x14ac:dyDescent="0.2">
      <c r="A107" s="75" t="s">
        <v>39</v>
      </c>
      <c r="B107" s="75"/>
      <c r="C107" s="75"/>
      <c r="D107" s="76">
        <v>5572080</v>
      </c>
      <c r="E107" s="76">
        <v>5572080</v>
      </c>
      <c r="F107" s="76">
        <v>0</v>
      </c>
      <c r="G107" s="76">
        <v>5810912.5</v>
      </c>
      <c r="H107" s="76">
        <v>0</v>
      </c>
      <c r="I107" s="76">
        <f t="shared" si="61"/>
        <v>5810912.5</v>
      </c>
      <c r="J107" s="76">
        <f t="shared" si="51"/>
        <v>-238832.5</v>
      </c>
      <c r="K107" s="77">
        <f t="shared" si="52"/>
        <v>-4.2862360195833511E-2</v>
      </c>
      <c r="L107" s="77">
        <f t="shared" si="53"/>
        <v>-1</v>
      </c>
      <c r="M107" s="77">
        <f t="shared" si="54"/>
        <v>0.56429354029375023</v>
      </c>
      <c r="R107" s="53"/>
      <c r="S107" s="53"/>
      <c r="T107" s="53"/>
      <c r="U107" s="53"/>
      <c r="V107" s="53"/>
    </row>
    <row r="108" spans="1:22" x14ac:dyDescent="0.2">
      <c r="A108" s="23"/>
      <c r="B108" s="31"/>
      <c r="C108" s="23"/>
      <c r="D108" s="18"/>
      <c r="E108" s="18"/>
      <c r="F108" s="18"/>
      <c r="G108" s="18"/>
      <c r="H108" s="18"/>
      <c r="I108" s="18"/>
      <c r="J108" s="18"/>
      <c r="K108" s="47"/>
      <c r="L108" s="37"/>
      <c r="M108" s="37"/>
    </row>
    <row r="109" spans="1:22" s="17" customFormat="1" ht="15.75" x14ac:dyDescent="0.25">
      <c r="A109" s="25" t="s">
        <v>11</v>
      </c>
      <c r="B109" s="32"/>
      <c r="C109" s="25"/>
      <c r="D109" s="6">
        <f>+D32+D42+D46+D52+D67+D72+D76+D79+D101+D103+D107</f>
        <v>847368454.06999993</v>
      </c>
      <c r="E109" s="6">
        <f t="shared" ref="E109:J109" si="62">+E32+E42+E46+E52+E67+E72+E76+E79+E101+E103+E107</f>
        <v>590001340.57999992</v>
      </c>
      <c r="F109" s="6">
        <f t="shared" si="62"/>
        <v>3293199.2199999997</v>
      </c>
      <c r="G109" s="6">
        <f t="shared" si="62"/>
        <v>32388546.999999996</v>
      </c>
      <c r="H109" s="6">
        <f t="shared" si="62"/>
        <v>108741195.72000001</v>
      </c>
      <c r="I109" s="6">
        <f t="shared" si="62"/>
        <v>141129742.72</v>
      </c>
      <c r="J109" s="6">
        <f t="shared" si="62"/>
        <v>448871597.8599999</v>
      </c>
      <c r="K109" s="38">
        <f t="shared" ref="K109" si="63">IF(E109=0,"NA",J109/E109)</f>
        <v>0.76079758974570688</v>
      </c>
      <c r="L109" s="38">
        <f t="shared" ref="L109" si="64">IF(E109=0,"NA",(  ( F109 - (E109/$L$6)) / (E109/$L$6)))</f>
        <v>-0.99441831908930467</v>
      </c>
      <c r="M109" s="38">
        <f t="shared" ref="M109" si="65">IF(E109=0,"NA",(  ( G109 - ($M$6*(E109/12))) / ($M$6*(E109/12))))</f>
        <v>-0.91765642353924026</v>
      </c>
    </row>
    <row r="117" spans="11:13" x14ac:dyDescent="0.2">
      <c r="K117" s="5"/>
    </row>
    <row r="118" spans="11:13" x14ac:dyDescent="0.2">
      <c r="K118" s="5"/>
    </row>
    <row r="119" spans="11:13" x14ac:dyDescent="0.2">
      <c r="K119" s="5"/>
      <c r="L119" s="5"/>
      <c r="M119" s="5"/>
    </row>
    <row r="120" spans="11:13" x14ac:dyDescent="0.2">
      <c r="K120" s="5"/>
      <c r="L120" s="5"/>
      <c r="M120" s="5"/>
    </row>
  </sheetData>
  <autoFilter ref="A7:M109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99"/>
  <sheetViews>
    <sheetView zoomScaleNormal="100" workbookViewId="0">
      <pane ySplit="7" topLeftCell="A8" activePane="bottomLeft" state="frozen"/>
      <selection activeCell="A517" activeCellId="1" sqref="A40:M40 A517:M517"/>
      <selection pane="bottomLeft" activeCell="A517" activeCellId="1" sqref="A40:M40 A517:M517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4">
        <v>45351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46</v>
      </c>
      <c r="B8" s="51" t="s">
        <v>148</v>
      </c>
      <c r="C8" s="51" t="s">
        <v>149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150</v>
      </c>
      <c r="C9" s="51" t="s">
        <v>151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152</v>
      </c>
      <c r="C10" s="51" t="s">
        <v>153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31" si="10">SUM(G10:H10)</f>
        <v>0</v>
      </c>
      <c r="J10" s="56">
        <f t="shared" ref="J10:J31" si="11">E10-I10</f>
        <v>0</v>
      </c>
      <c r="K10" s="57" t="str">
        <f t="shared" ref="K10:K31" si="12">IF(E10=0,"NA",J10/E10)</f>
        <v>NA</v>
      </c>
      <c r="L10" s="57" t="str">
        <f t="shared" ref="L10:L31" si="13">IF(E10=0,"NA",(  ( F10 - (E10/$L$6)) / (E10/$L$6)))</f>
        <v>NA</v>
      </c>
      <c r="M10" s="57" t="str">
        <f t="shared" ref="M10:M3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154</v>
      </c>
      <c r="C11" s="51" t="s">
        <v>155</v>
      </c>
      <c r="D11" s="56">
        <v>60543391</v>
      </c>
      <c r="E11" s="56">
        <v>60543391</v>
      </c>
      <c r="F11" s="56">
        <v>0</v>
      </c>
      <c r="G11" s="56">
        <v>0</v>
      </c>
      <c r="H11" s="56">
        <v>0</v>
      </c>
      <c r="I11" s="56">
        <f t="shared" si="10"/>
        <v>0</v>
      </c>
      <c r="J11" s="56">
        <f t="shared" si="11"/>
        <v>60543391</v>
      </c>
      <c r="K11" s="57">
        <f t="shared" si="12"/>
        <v>1</v>
      </c>
      <c r="L11" s="57">
        <f t="shared" si="13"/>
        <v>-1</v>
      </c>
      <c r="M11" s="57">
        <f t="shared" si="14"/>
        <v>-1</v>
      </c>
      <c r="R11" s="53"/>
      <c r="S11" s="53"/>
      <c r="T11" s="53"/>
      <c r="U11" s="53"/>
      <c r="V11" s="53"/>
    </row>
    <row r="12" spans="1:38" s="51" customFormat="1" x14ac:dyDescent="0.2">
      <c r="B12" s="51" t="s">
        <v>156</v>
      </c>
      <c r="C12" s="51" t="s">
        <v>157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29" si="15">SUM(G12:H12)</f>
        <v>0</v>
      </c>
      <c r="J12" s="56">
        <f t="shared" ref="J12:J29" si="16">E12-I12</f>
        <v>0</v>
      </c>
      <c r="K12" s="57" t="str">
        <f t="shared" ref="K12:K29" si="17">IF(E12=0,"NA",J12/E12)</f>
        <v>NA</v>
      </c>
      <c r="L12" s="57" t="str">
        <f t="shared" ref="L12:L29" si="18">IF(E12=0,"NA",(  ( F12 - (E12/$L$6)) / (E12/$L$6)))</f>
        <v>NA</v>
      </c>
      <c r="M12" s="57" t="str">
        <f t="shared" ref="M12:M29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158</v>
      </c>
      <c r="C13" s="51" t="s">
        <v>159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5"/>
        <v>0</v>
      </c>
      <c r="J13" s="56">
        <f t="shared" si="16"/>
        <v>0</v>
      </c>
      <c r="K13" s="57" t="str">
        <f t="shared" si="17"/>
        <v>NA</v>
      </c>
      <c r="L13" s="57" t="str">
        <f t="shared" si="18"/>
        <v>NA</v>
      </c>
      <c r="M13" s="57" t="str">
        <f t="shared" si="19"/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160</v>
      </c>
      <c r="C14" s="51" t="s">
        <v>161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15"/>
        <v>0</v>
      </c>
      <c r="J14" s="56">
        <f t="shared" si="16"/>
        <v>0</v>
      </c>
      <c r="K14" s="57" t="str">
        <f t="shared" si="17"/>
        <v>NA</v>
      </c>
      <c r="L14" s="57" t="str">
        <f t="shared" si="18"/>
        <v>NA</v>
      </c>
      <c r="M14" s="57" t="str">
        <f t="shared" si="19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69</v>
      </c>
      <c r="C15" s="51" t="s">
        <v>70</v>
      </c>
      <c r="D15" s="56">
        <v>506404.37</v>
      </c>
      <c r="E15" s="56">
        <v>506404.37</v>
      </c>
      <c r="F15" s="56">
        <v>9908.8499999999985</v>
      </c>
      <c r="G15" s="56">
        <v>1842706.12</v>
      </c>
      <c r="H15" s="56">
        <v>0</v>
      </c>
      <c r="I15" s="56">
        <f t="shared" si="15"/>
        <v>1842706.12</v>
      </c>
      <c r="J15" s="56">
        <f t="shared" si="16"/>
        <v>-1336301.75</v>
      </c>
      <c r="K15" s="57">
        <f t="shared" si="17"/>
        <v>-2.6388037488697029</v>
      </c>
      <c r="L15" s="57">
        <f t="shared" si="18"/>
        <v>-0.98043292951836103</v>
      </c>
      <c r="M15" s="57">
        <f t="shared" si="19"/>
        <v>4.4582056233045542</v>
      </c>
      <c r="R15" s="53"/>
      <c r="S15" s="53"/>
      <c r="T15" s="53"/>
      <c r="U15" s="53"/>
      <c r="V15" s="53"/>
    </row>
    <row r="16" spans="1:38" s="51" customFormat="1" x14ac:dyDescent="0.2">
      <c r="A16" s="63" t="s">
        <v>73</v>
      </c>
      <c r="B16" s="63"/>
      <c r="C16" s="63"/>
      <c r="D16" s="64">
        <v>61049795.369999997</v>
      </c>
      <c r="E16" s="64">
        <v>61049795.369999997</v>
      </c>
      <c r="F16" s="64">
        <v>9908.8499999999985</v>
      </c>
      <c r="G16" s="64">
        <v>1842706.12</v>
      </c>
      <c r="H16" s="64">
        <v>0</v>
      </c>
      <c r="I16" s="64">
        <f t="shared" si="15"/>
        <v>1842706.12</v>
      </c>
      <c r="J16" s="64">
        <f t="shared" si="16"/>
        <v>59207089.25</v>
      </c>
      <c r="K16" s="65">
        <f t="shared" si="17"/>
        <v>0.96981634239996961</v>
      </c>
      <c r="L16" s="65">
        <f t="shared" si="18"/>
        <v>-0.99983769233066311</v>
      </c>
      <c r="M16" s="65">
        <f t="shared" si="19"/>
        <v>-0.95472451359995447</v>
      </c>
      <c r="R16" s="53"/>
      <c r="S16" s="53"/>
      <c r="T16" s="53"/>
      <c r="U16" s="53"/>
      <c r="V16" s="53"/>
    </row>
    <row r="17" spans="1:22" s="51" customFormat="1" x14ac:dyDescent="0.2">
      <c r="A17" s="51" t="s">
        <v>22</v>
      </c>
      <c r="B17" s="51" t="s">
        <v>23</v>
      </c>
      <c r="C17" s="51" t="s">
        <v>24</v>
      </c>
      <c r="D17" s="56">
        <v>0</v>
      </c>
      <c r="E17" s="56">
        <v>0</v>
      </c>
      <c r="F17" s="56">
        <v>0</v>
      </c>
      <c r="G17" s="56">
        <v>129539.55</v>
      </c>
      <c r="H17" s="56">
        <v>0</v>
      </c>
      <c r="I17" s="56">
        <f t="shared" si="15"/>
        <v>129539.55</v>
      </c>
      <c r="J17" s="56">
        <f t="shared" si="16"/>
        <v>-129539.55</v>
      </c>
      <c r="K17" s="57" t="str">
        <f t="shared" si="17"/>
        <v>NA</v>
      </c>
      <c r="L17" s="57" t="str">
        <f t="shared" si="18"/>
        <v>NA</v>
      </c>
      <c r="M17" s="57" t="str">
        <f t="shared" si="19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25</v>
      </c>
      <c r="B18" s="63"/>
      <c r="C18" s="63"/>
      <c r="D18" s="64">
        <v>0</v>
      </c>
      <c r="E18" s="64">
        <v>0</v>
      </c>
      <c r="F18" s="64">
        <v>0</v>
      </c>
      <c r="G18" s="64">
        <v>129539.55</v>
      </c>
      <c r="H18" s="64">
        <v>0</v>
      </c>
      <c r="I18" s="64">
        <f t="shared" si="15"/>
        <v>129539.55</v>
      </c>
      <c r="J18" s="64">
        <f t="shared" si="16"/>
        <v>-129539.55</v>
      </c>
      <c r="K18" s="65" t="str">
        <f t="shared" si="17"/>
        <v>NA</v>
      </c>
      <c r="L18" s="65" t="str">
        <f t="shared" si="18"/>
        <v>NA</v>
      </c>
      <c r="M18" s="65" t="str">
        <f t="shared" si="19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74</v>
      </c>
      <c r="B19" s="51" t="s">
        <v>75</v>
      </c>
      <c r="C19" s="51" t="s">
        <v>76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15"/>
        <v>0</v>
      </c>
      <c r="J19" s="56">
        <f t="shared" si="16"/>
        <v>0</v>
      </c>
      <c r="K19" s="57" t="str">
        <f t="shared" si="17"/>
        <v>NA</v>
      </c>
      <c r="L19" s="57" t="str">
        <f t="shared" si="18"/>
        <v>NA</v>
      </c>
      <c r="M19" s="57" t="str">
        <f t="shared" si="19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162</v>
      </c>
      <c r="C20" s="51" t="s">
        <v>163</v>
      </c>
      <c r="D20" s="56">
        <v>0</v>
      </c>
      <c r="E20" s="56">
        <v>0</v>
      </c>
      <c r="F20" s="56">
        <v>128379.99999999993</v>
      </c>
      <c r="G20" s="56">
        <v>813403.00000000023</v>
      </c>
      <c r="H20" s="56">
        <v>0</v>
      </c>
      <c r="I20" s="56">
        <f t="shared" si="15"/>
        <v>813403.00000000023</v>
      </c>
      <c r="J20" s="56">
        <f t="shared" si="16"/>
        <v>-813403.00000000023</v>
      </c>
      <c r="K20" s="57" t="str">
        <f t="shared" si="17"/>
        <v>NA</v>
      </c>
      <c r="L20" s="57" t="str">
        <f t="shared" si="18"/>
        <v>NA</v>
      </c>
      <c r="M20" s="57" t="str">
        <f t="shared" si="19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93</v>
      </c>
      <c r="B21" s="63"/>
      <c r="C21" s="63"/>
      <c r="D21" s="64">
        <v>0</v>
      </c>
      <c r="E21" s="64">
        <v>0</v>
      </c>
      <c r="F21" s="64">
        <v>128379.99999999993</v>
      </c>
      <c r="G21" s="64">
        <v>813403.00000000023</v>
      </c>
      <c r="H21" s="64">
        <v>0</v>
      </c>
      <c r="I21" s="64">
        <f t="shared" si="15"/>
        <v>813403.00000000023</v>
      </c>
      <c r="J21" s="64">
        <f t="shared" si="16"/>
        <v>-813403.00000000023</v>
      </c>
      <c r="K21" s="65" t="str">
        <f t="shared" si="17"/>
        <v>NA</v>
      </c>
      <c r="L21" s="65" t="str">
        <f t="shared" si="18"/>
        <v>NA</v>
      </c>
      <c r="M21" s="65" t="str">
        <f t="shared" si="19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124</v>
      </c>
      <c r="B22" s="51" t="s">
        <v>164</v>
      </c>
      <c r="C22" s="51" t="s">
        <v>165</v>
      </c>
      <c r="D22" s="56">
        <v>2375836</v>
      </c>
      <c r="E22" s="56">
        <v>2375836</v>
      </c>
      <c r="F22" s="56">
        <v>0</v>
      </c>
      <c r="G22" s="56">
        <v>18190929.180000007</v>
      </c>
      <c r="H22" s="56">
        <v>0</v>
      </c>
      <c r="I22" s="56">
        <f t="shared" si="15"/>
        <v>18190929.180000007</v>
      </c>
      <c r="J22" s="56">
        <f t="shared" si="16"/>
        <v>-15815093.180000007</v>
      </c>
      <c r="K22" s="57">
        <f t="shared" si="17"/>
        <v>-6.6566434636060769</v>
      </c>
      <c r="L22" s="57">
        <f t="shared" si="18"/>
        <v>-1</v>
      </c>
      <c r="M22" s="57">
        <f t="shared" si="19"/>
        <v>10.484965195409115</v>
      </c>
      <c r="R22" s="53"/>
      <c r="S22" s="53"/>
      <c r="T22" s="53"/>
      <c r="U22" s="53"/>
      <c r="V22" s="53"/>
    </row>
    <row r="23" spans="1:22" s="51" customFormat="1" x14ac:dyDescent="0.2">
      <c r="B23" s="51" t="s">
        <v>166</v>
      </c>
      <c r="C23" s="51" t="s">
        <v>167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15"/>
        <v>0</v>
      </c>
      <c r="J23" s="56">
        <f t="shared" si="16"/>
        <v>0</v>
      </c>
      <c r="K23" s="57" t="str">
        <f t="shared" si="17"/>
        <v>NA</v>
      </c>
      <c r="L23" s="57" t="str">
        <f t="shared" si="18"/>
        <v>NA</v>
      </c>
      <c r="M23" s="57" t="str">
        <f t="shared" si="19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168</v>
      </c>
      <c r="C24" s="51" t="s">
        <v>169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15"/>
        <v>0</v>
      </c>
      <c r="J24" s="56">
        <f t="shared" si="16"/>
        <v>0</v>
      </c>
      <c r="K24" s="57" t="str">
        <f t="shared" si="17"/>
        <v>NA</v>
      </c>
      <c r="L24" s="57" t="str">
        <f t="shared" si="18"/>
        <v>NA</v>
      </c>
      <c r="M24" s="57" t="str">
        <f t="shared" si="19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170</v>
      </c>
      <c r="C25" s="51" t="s">
        <v>171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15"/>
        <v>0</v>
      </c>
      <c r="J25" s="56">
        <f t="shared" si="16"/>
        <v>0</v>
      </c>
      <c r="K25" s="57" t="str">
        <f t="shared" si="17"/>
        <v>NA</v>
      </c>
      <c r="L25" s="57" t="str">
        <f t="shared" si="18"/>
        <v>NA</v>
      </c>
      <c r="M25" s="57" t="str">
        <f t="shared" si="19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172</v>
      </c>
      <c r="C26" s="51" t="s">
        <v>173</v>
      </c>
      <c r="D26" s="56">
        <v>4247392</v>
      </c>
      <c r="E26" s="56">
        <v>4247392</v>
      </c>
      <c r="F26" s="56">
        <v>0</v>
      </c>
      <c r="G26" s="56">
        <v>6492485.6700000027</v>
      </c>
      <c r="H26" s="56">
        <v>0</v>
      </c>
      <c r="I26" s="56">
        <f t="shared" si="15"/>
        <v>6492485.6700000027</v>
      </c>
      <c r="J26" s="56">
        <f t="shared" si="16"/>
        <v>-2245093.6700000027</v>
      </c>
      <c r="K26" s="57">
        <f t="shared" si="17"/>
        <v>-0.5285816967211886</v>
      </c>
      <c r="L26" s="57">
        <f t="shared" si="18"/>
        <v>-1</v>
      </c>
      <c r="M26" s="57">
        <f t="shared" si="19"/>
        <v>1.2928725450817831</v>
      </c>
      <c r="R26" s="53"/>
      <c r="S26" s="53"/>
      <c r="T26" s="53"/>
      <c r="U26" s="53"/>
      <c r="V26" s="53"/>
    </row>
    <row r="27" spans="1:22" s="51" customFormat="1" x14ac:dyDescent="0.2">
      <c r="B27" s="51" t="s">
        <v>174</v>
      </c>
      <c r="C27" s="51" t="s">
        <v>175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5"/>
        <v>0</v>
      </c>
      <c r="J27" s="56">
        <f t="shared" si="16"/>
        <v>0</v>
      </c>
      <c r="K27" s="57" t="str">
        <f t="shared" si="17"/>
        <v>NA</v>
      </c>
      <c r="L27" s="57" t="str">
        <f t="shared" si="18"/>
        <v>NA</v>
      </c>
      <c r="M27" s="57" t="str">
        <f t="shared" si="19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176</v>
      </c>
      <c r="C28" s="51" t="s">
        <v>177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15"/>
        <v>0</v>
      </c>
      <c r="J28" s="56">
        <f t="shared" si="16"/>
        <v>0</v>
      </c>
      <c r="K28" s="57" t="str">
        <f t="shared" si="17"/>
        <v>NA</v>
      </c>
      <c r="L28" s="57" t="str">
        <f t="shared" si="18"/>
        <v>NA</v>
      </c>
      <c r="M28" s="57" t="str">
        <f t="shared" si="19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178</v>
      </c>
      <c r="C29" s="51" t="s">
        <v>179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15"/>
        <v>0</v>
      </c>
      <c r="J29" s="56">
        <f t="shared" si="16"/>
        <v>0</v>
      </c>
      <c r="K29" s="57" t="str">
        <f t="shared" si="17"/>
        <v>NA</v>
      </c>
      <c r="L29" s="57" t="str">
        <f t="shared" si="18"/>
        <v>NA</v>
      </c>
      <c r="M29" s="57" t="str">
        <f t="shared" si="19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180</v>
      </c>
      <c r="C30" s="51" t="s">
        <v>181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10"/>
        <v>0</v>
      </c>
      <c r="J30" s="56">
        <f t="shared" si="11"/>
        <v>0</v>
      </c>
      <c r="K30" s="57" t="str">
        <f t="shared" si="12"/>
        <v>NA</v>
      </c>
      <c r="L30" s="57" t="str">
        <f t="shared" si="13"/>
        <v>NA</v>
      </c>
      <c r="M30" s="57" t="str">
        <f t="shared" si="1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182</v>
      </c>
      <c r="C31" s="51" t="s">
        <v>183</v>
      </c>
      <c r="D31" s="56">
        <v>500000</v>
      </c>
      <c r="E31" s="56">
        <v>500000</v>
      </c>
      <c r="F31" s="56">
        <v>0</v>
      </c>
      <c r="G31" s="56">
        <v>186756.17999999993</v>
      </c>
      <c r="H31" s="56">
        <v>0</v>
      </c>
      <c r="I31" s="56">
        <f t="shared" si="10"/>
        <v>186756.17999999993</v>
      </c>
      <c r="J31" s="56">
        <f t="shared" si="11"/>
        <v>313243.82000000007</v>
      </c>
      <c r="K31" s="57">
        <f t="shared" si="12"/>
        <v>0.62648764000000012</v>
      </c>
      <c r="L31" s="57">
        <f t="shared" si="13"/>
        <v>-1</v>
      </c>
      <c r="M31" s="57">
        <f t="shared" si="14"/>
        <v>-0.43973146000000018</v>
      </c>
      <c r="R31" s="53"/>
      <c r="S31" s="53"/>
      <c r="T31" s="53"/>
      <c r="U31" s="53"/>
      <c r="V31" s="53"/>
    </row>
    <row r="32" spans="1:22" s="51" customFormat="1" x14ac:dyDescent="0.2">
      <c r="B32" s="51" t="s">
        <v>184</v>
      </c>
      <c r="C32" s="51" t="s">
        <v>185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ref="I32:I42" si="20">SUM(G32:H32)</f>
        <v>0</v>
      </c>
      <c r="J32" s="56">
        <f t="shared" ref="J32:J42" si="21">E32-I32</f>
        <v>0</v>
      </c>
      <c r="K32" s="57" t="str">
        <f t="shared" ref="K32:K42" si="22">IF(E32=0,"NA",J32/E32)</f>
        <v>NA</v>
      </c>
      <c r="L32" s="57" t="str">
        <f t="shared" ref="L32:L42" si="23">IF(E32=0,"NA",(  ( F32 - (E32/$L$6)) / (E32/$L$6)))</f>
        <v>NA</v>
      </c>
      <c r="M32" s="57" t="str">
        <f t="shared" ref="M32:M42" si="24">IF(E32=0,"NA",(  ( G32 - ($M$6*(E32/12))) / ($M$6*(E32/12))))</f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186</v>
      </c>
      <c r="C33" s="51" t="s">
        <v>187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0"/>
        <v>0</v>
      </c>
      <c r="J33" s="56">
        <f t="shared" si="21"/>
        <v>0</v>
      </c>
      <c r="K33" s="57" t="str">
        <f t="shared" si="22"/>
        <v>NA</v>
      </c>
      <c r="L33" s="57" t="str">
        <f t="shared" si="23"/>
        <v>NA</v>
      </c>
      <c r="M33" s="57" t="str">
        <f t="shared" si="2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188</v>
      </c>
      <c r="C34" s="51" t="s">
        <v>189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20"/>
        <v>0</v>
      </c>
      <c r="J34" s="56">
        <f t="shared" si="21"/>
        <v>0</v>
      </c>
      <c r="K34" s="57" t="str">
        <f t="shared" si="22"/>
        <v>NA</v>
      </c>
      <c r="L34" s="57" t="str">
        <f t="shared" si="23"/>
        <v>NA</v>
      </c>
      <c r="M34" s="57" t="str">
        <f t="shared" si="2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127</v>
      </c>
      <c r="C35" s="51" t="s">
        <v>128</v>
      </c>
      <c r="D35" s="56">
        <v>50000</v>
      </c>
      <c r="E35" s="56">
        <v>50000</v>
      </c>
      <c r="F35" s="56">
        <v>0</v>
      </c>
      <c r="G35" s="56">
        <v>60864.39</v>
      </c>
      <c r="H35" s="56">
        <v>0</v>
      </c>
      <c r="I35" s="56">
        <f t="shared" si="20"/>
        <v>60864.39</v>
      </c>
      <c r="J35" s="56">
        <f t="shared" si="21"/>
        <v>-10864.39</v>
      </c>
      <c r="K35" s="57">
        <f t="shared" si="22"/>
        <v>-0.21728779999999998</v>
      </c>
      <c r="L35" s="57">
        <f t="shared" si="23"/>
        <v>-1</v>
      </c>
      <c r="M35" s="57">
        <f t="shared" si="24"/>
        <v>0.82593169999999982</v>
      </c>
      <c r="R35" s="53"/>
      <c r="S35" s="53"/>
      <c r="T35" s="53"/>
      <c r="U35" s="53"/>
      <c r="V35" s="53"/>
    </row>
    <row r="36" spans="1:38" s="51" customFormat="1" x14ac:dyDescent="0.2">
      <c r="B36" s="51" t="s">
        <v>129</v>
      </c>
      <c r="C36" s="51" t="s">
        <v>130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0"/>
        <v>0</v>
      </c>
      <c r="J36" s="56">
        <f t="shared" si="21"/>
        <v>0</v>
      </c>
      <c r="K36" s="57" t="str">
        <f t="shared" si="22"/>
        <v>NA</v>
      </c>
      <c r="L36" s="57" t="str">
        <f t="shared" si="23"/>
        <v>NA</v>
      </c>
      <c r="M36" s="57" t="str">
        <f t="shared" si="2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131</v>
      </c>
      <c r="C37" s="51" t="s">
        <v>132</v>
      </c>
      <c r="D37" s="56">
        <v>0</v>
      </c>
      <c r="E37" s="56">
        <v>0</v>
      </c>
      <c r="F37" s="56">
        <v>0</v>
      </c>
      <c r="G37" s="56">
        <v>2299578.41</v>
      </c>
      <c r="H37" s="56">
        <v>0</v>
      </c>
      <c r="I37" s="56">
        <f t="shared" si="20"/>
        <v>2299578.41</v>
      </c>
      <c r="J37" s="56">
        <f t="shared" si="21"/>
        <v>-2299578.41</v>
      </c>
      <c r="K37" s="57" t="str">
        <f t="shared" si="22"/>
        <v>NA</v>
      </c>
      <c r="L37" s="57" t="str">
        <f t="shared" si="23"/>
        <v>NA</v>
      </c>
      <c r="M37" s="57" t="str">
        <f t="shared" si="24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190</v>
      </c>
      <c r="C38" s="51" t="s">
        <v>191</v>
      </c>
      <c r="D38" s="56">
        <v>4628750</v>
      </c>
      <c r="E38" s="56">
        <v>4628750</v>
      </c>
      <c r="F38" s="56">
        <v>0</v>
      </c>
      <c r="G38" s="56">
        <v>3244468.1399999987</v>
      </c>
      <c r="H38" s="56">
        <v>0</v>
      </c>
      <c r="I38" s="56">
        <f t="shared" si="20"/>
        <v>3244468.1399999987</v>
      </c>
      <c r="J38" s="56">
        <f t="shared" si="21"/>
        <v>1384281.8600000013</v>
      </c>
      <c r="K38" s="57">
        <f t="shared" si="22"/>
        <v>0.29906170348366218</v>
      </c>
      <c r="L38" s="57">
        <f t="shared" si="23"/>
        <v>-1</v>
      </c>
      <c r="M38" s="57">
        <f t="shared" si="24"/>
        <v>5.1407444774506691E-2</v>
      </c>
      <c r="R38" s="53"/>
      <c r="S38" s="53"/>
      <c r="T38" s="53"/>
      <c r="U38" s="53"/>
      <c r="V38" s="53"/>
    </row>
    <row r="39" spans="1:38" s="51" customFormat="1" x14ac:dyDescent="0.2">
      <c r="A39" s="63" t="s">
        <v>135</v>
      </c>
      <c r="B39" s="63"/>
      <c r="C39" s="63"/>
      <c r="D39" s="64">
        <v>11801978</v>
      </c>
      <c r="E39" s="64">
        <v>11801978</v>
      </c>
      <c r="F39" s="64">
        <v>0</v>
      </c>
      <c r="G39" s="64">
        <v>30475081.970000006</v>
      </c>
      <c r="H39" s="64">
        <v>0</v>
      </c>
      <c r="I39" s="64">
        <f t="shared" si="20"/>
        <v>30475081.970000006</v>
      </c>
      <c r="J39" s="64">
        <f t="shared" si="21"/>
        <v>-18673103.970000006</v>
      </c>
      <c r="K39" s="65">
        <f t="shared" si="22"/>
        <v>-1.5822012183042542</v>
      </c>
      <c r="L39" s="65">
        <f t="shared" si="23"/>
        <v>-1</v>
      </c>
      <c r="M39" s="65">
        <f t="shared" si="24"/>
        <v>2.8733018274563817</v>
      </c>
      <c r="R39" s="53"/>
      <c r="S39" s="53"/>
      <c r="T39" s="53"/>
      <c r="U39" s="53"/>
      <c r="V39" s="53"/>
    </row>
    <row r="40" spans="1:38" s="51" customFormat="1" x14ac:dyDescent="0.2">
      <c r="A40" s="51" t="s">
        <v>26</v>
      </c>
      <c r="B40" s="51" t="s">
        <v>192</v>
      </c>
      <c r="C40" s="51" t="s">
        <v>193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0"/>
        <v>0</v>
      </c>
      <c r="J40" s="56">
        <f t="shared" si="21"/>
        <v>0</v>
      </c>
      <c r="K40" s="57" t="str">
        <f t="shared" si="22"/>
        <v>NA</v>
      </c>
      <c r="L40" s="57" t="str">
        <f t="shared" si="23"/>
        <v>NA</v>
      </c>
      <c r="M40" s="57" t="str">
        <f t="shared" si="24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27</v>
      </c>
      <c r="C41" s="51" t="s">
        <v>28</v>
      </c>
      <c r="D41" s="56">
        <v>2800000</v>
      </c>
      <c r="E41" s="56">
        <v>2800000</v>
      </c>
      <c r="F41" s="56">
        <v>0</v>
      </c>
      <c r="G41" s="56">
        <v>0</v>
      </c>
      <c r="H41" s="56">
        <v>0</v>
      </c>
      <c r="I41" s="56">
        <f t="shared" si="20"/>
        <v>0</v>
      </c>
      <c r="J41" s="56">
        <f t="shared" si="21"/>
        <v>2800000</v>
      </c>
      <c r="K41" s="57">
        <f t="shared" si="22"/>
        <v>1</v>
      </c>
      <c r="L41" s="57">
        <f t="shared" si="23"/>
        <v>-1</v>
      </c>
      <c r="M41" s="57">
        <f t="shared" si="24"/>
        <v>-1</v>
      </c>
      <c r="R41" s="53"/>
      <c r="S41" s="53"/>
      <c r="T41" s="53"/>
      <c r="U41" s="53"/>
      <c r="V41" s="53"/>
    </row>
    <row r="42" spans="1:38" s="51" customFormat="1" x14ac:dyDescent="0.2">
      <c r="A42" s="63" t="s">
        <v>29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20"/>
        <v>0</v>
      </c>
      <c r="J42" s="64">
        <f t="shared" si="21"/>
        <v>2800000</v>
      </c>
      <c r="K42" s="65">
        <f t="shared" si="22"/>
        <v>1</v>
      </c>
      <c r="L42" s="65">
        <f t="shared" si="23"/>
        <v>-1</v>
      </c>
      <c r="M42" s="65">
        <f t="shared" si="24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25">+E16+E18+E21+E39+E42</f>
        <v>75651773.370000005</v>
      </c>
      <c r="F44" s="6">
        <f t="shared" si="25"/>
        <v>138288.84999999992</v>
      </c>
      <c r="G44" s="6">
        <f t="shared" si="25"/>
        <v>33260730.640000008</v>
      </c>
      <c r="H44" s="6">
        <f t="shared" si="25"/>
        <v>0</v>
      </c>
      <c r="I44" s="6">
        <f t="shared" si="25"/>
        <v>33260730.640000008</v>
      </c>
      <c r="J44" s="6">
        <f t="shared" si="25"/>
        <v>42391042.729999997</v>
      </c>
      <c r="K44" s="38">
        <f t="shared" ref="K44:K88" si="26">IF(E44=0,"NA",J44/E44)</f>
        <v>0.56034433618195023</v>
      </c>
      <c r="L44" s="38">
        <f>IF(E44=0,"NA",(  ( F44 - (E44/$L$6)) / (E44/$L$6)))</f>
        <v>-0.99817203425855405</v>
      </c>
      <c r="M44" s="38">
        <f>IF(E44=0,"NA",(  ( G44 - ($M$6*(E44/12))) / ($M$6*(E44/12))))</f>
        <v>-0.34051650427292546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367</v>
      </c>
      <c r="B46" s="51" t="s">
        <v>252</v>
      </c>
      <c r="C46" s="51" t="s">
        <v>253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27">SUM(G46:H46)</f>
        <v>0</v>
      </c>
      <c r="J46" s="56">
        <f t="shared" ref="J46:J48" si="28">E46-I46</f>
        <v>0</v>
      </c>
      <c r="K46" s="57" t="str">
        <f t="shared" ref="K46:K48" si="29">IF(E46=0,"NA",J46/E46)</f>
        <v>NA</v>
      </c>
      <c r="L46" s="57" t="str">
        <f t="shared" ref="L46:L48" si="30">IF(E46=0,"NA",(  ( F46 - (E46/$L$6)) / (E46/$L$6)))</f>
        <v>NA</v>
      </c>
      <c r="M46" s="57" t="str">
        <f t="shared" ref="M46:M48" si="31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290</v>
      </c>
      <c r="C47" s="51" t="s">
        <v>291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27"/>
        <v>0</v>
      </c>
      <c r="J47" s="56">
        <f t="shared" si="28"/>
        <v>0</v>
      </c>
      <c r="K47" s="57" t="str">
        <f t="shared" si="29"/>
        <v>NA</v>
      </c>
      <c r="L47" s="57" t="str">
        <f t="shared" si="30"/>
        <v>NA</v>
      </c>
      <c r="M47" s="57" t="str">
        <f t="shared" si="31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526</v>
      </c>
      <c r="C48" s="51" t="s">
        <v>527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7"/>
        <v>0</v>
      </c>
      <c r="J48" s="56">
        <f t="shared" si="28"/>
        <v>0</v>
      </c>
      <c r="K48" s="57" t="str">
        <f t="shared" si="29"/>
        <v>NA</v>
      </c>
      <c r="L48" s="57" t="str">
        <f t="shared" si="30"/>
        <v>NA</v>
      </c>
      <c r="M48" s="57" t="str">
        <f t="shared" si="31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405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81" si="32">SUM(G49:H49)</f>
        <v>0</v>
      </c>
      <c r="J49" s="64">
        <f t="shared" ref="J49:J81" si="33">E49-I49</f>
        <v>0</v>
      </c>
      <c r="K49" s="65" t="str">
        <f t="shared" ref="K49:K81" si="34">IF(E49=0,"NA",J49/E49)</f>
        <v>NA</v>
      </c>
      <c r="L49" s="65" t="str">
        <f t="shared" ref="L49:L81" si="35">IF(E49=0,"NA",(  ( F49 - (E49/$L$6)) / (E49/$L$6)))</f>
        <v>NA</v>
      </c>
      <c r="M49" s="65" t="str">
        <f t="shared" ref="M49:M81" si="36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412</v>
      </c>
      <c r="B50" s="51" t="s">
        <v>413</v>
      </c>
      <c r="C50" s="51" t="s">
        <v>414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2"/>
        <v>0</v>
      </c>
      <c r="J50" s="56">
        <f t="shared" si="33"/>
        <v>0</v>
      </c>
      <c r="K50" s="57" t="str">
        <f t="shared" si="34"/>
        <v>NA</v>
      </c>
      <c r="L50" s="57" t="str">
        <f t="shared" si="35"/>
        <v>NA</v>
      </c>
      <c r="M50" s="57" t="str">
        <f t="shared" si="36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226</v>
      </c>
      <c r="C51" s="51" t="s">
        <v>227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2"/>
        <v>0</v>
      </c>
      <c r="J51" s="56">
        <f t="shared" si="33"/>
        <v>0</v>
      </c>
      <c r="K51" s="57" t="str">
        <f t="shared" si="34"/>
        <v>NA</v>
      </c>
      <c r="L51" s="57" t="str">
        <f t="shared" si="35"/>
        <v>NA</v>
      </c>
      <c r="M51" s="57" t="str">
        <f t="shared" si="36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236</v>
      </c>
      <c r="C52" s="51" t="s">
        <v>237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61" si="37">SUM(G52:H52)</f>
        <v>0</v>
      </c>
      <c r="J52" s="56">
        <f t="shared" ref="J52:J61" si="38">E52-I52</f>
        <v>0</v>
      </c>
      <c r="K52" s="57" t="str">
        <f t="shared" ref="K52:K61" si="39">IF(E52=0,"NA",J52/E52)</f>
        <v>NA</v>
      </c>
      <c r="L52" s="57" t="str">
        <f t="shared" ref="L52:L61" si="40">IF(E52=0,"NA",(  ( F52 - (E52/$L$6)) / (E52/$L$6)))</f>
        <v>NA</v>
      </c>
      <c r="M52" s="57" t="str">
        <f t="shared" ref="M52:M61" si="41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250</v>
      </c>
      <c r="C53" s="51" t="s">
        <v>251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7"/>
        <v>0</v>
      </c>
      <c r="J53" s="56">
        <f t="shared" si="38"/>
        <v>0</v>
      </c>
      <c r="K53" s="57" t="str">
        <f t="shared" si="39"/>
        <v>NA</v>
      </c>
      <c r="L53" s="57" t="str">
        <f t="shared" si="40"/>
        <v>NA</v>
      </c>
      <c r="M53" s="57" t="str">
        <f t="shared" si="41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419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37"/>
        <v>0</v>
      </c>
      <c r="J54" s="64">
        <f t="shared" si="38"/>
        <v>0</v>
      </c>
      <c r="K54" s="65" t="str">
        <f t="shared" si="39"/>
        <v>NA</v>
      </c>
      <c r="L54" s="65" t="str">
        <f t="shared" si="40"/>
        <v>NA</v>
      </c>
      <c r="M54" s="65" t="str">
        <f t="shared" si="41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498</v>
      </c>
      <c r="B55" s="51" t="s">
        <v>212</v>
      </c>
      <c r="C55" s="51" t="s">
        <v>213</v>
      </c>
      <c r="D55" s="56">
        <v>96678.28</v>
      </c>
      <c r="E55" s="56">
        <v>96678.28</v>
      </c>
      <c r="F55" s="56">
        <v>3861.48</v>
      </c>
      <c r="G55" s="56">
        <v>87893.71</v>
      </c>
      <c r="H55" s="56">
        <v>0</v>
      </c>
      <c r="I55" s="56">
        <f t="shared" si="37"/>
        <v>87893.71</v>
      </c>
      <c r="J55" s="56">
        <f t="shared" si="38"/>
        <v>8784.5699999999924</v>
      </c>
      <c r="K55" s="57">
        <f t="shared" si="39"/>
        <v>9.0863945862503889E-2</v>
      </c>
      <c r="L55" s="57">
        <f t="shared" si="40"/>
        <v>-0.96005845366715259</v>
      </c>
      <c r="M55" s="57">
        <f t="shared" si="41"/>
        <v>0.36370408120624409</v>
      </c>
      <c r="R55" s="53"/>
      <c r="S55" s="53"/>
      <c r="T55" s="53"/>
      <c r="U55" s="53"/>
      <c r="V55" s="53"/>
    </row>
    <row r="56" spans="1:22" s="51" customFormat="1" x14ac:dyDescent="0.2">
      <c r="B56" s="51" t="s">
        <v>529</v>
      </c>
      <c r="C56" s="51" t="s">
        <v>530</v>
      </c>
      <c r="D56" s="56">
        <v>20215024.330000006</v>
      </c>
      <c r="E56" s="56">
        <v>20215024.330000006</v>
      </c>
      <c r="F56" s="56">
        <v>1383719.6499999997</v>
      </c>
      <c r="G56" s="56">
        <v>9698098.9799999967</v>
      </c>
      <c r="H56" s="56">
        <v>0</v>
      </c>
      <c r="I56" s="56">
        <f t="shared" si="37"/>
        <v>9698098.9799999967</v>
      </c>
      <c r="J56" s="56">
        <f t="shared" si="38"/>
        <v>10516925.350000009</v>
      </c>
      <c r="K56" s="57">
        <f t="shared" si="39"/>
        <v>0.52025291576782418</v>
      </c>
      <c r="L56" s="57">
        <f t="shared" si="40"/>
        <v>-0.93154993892604443</v>
      </c>
      <c r="M56" s="57">
        <f t="shared" si="41"/>
        <v>-0.28037937365173626</v>
      </c>
      <c r="R56" s="53"/>
      <c r="S56" s="53"/>
      <c r="T56" s="53"/>
      <c r="U56" s="53"/>
      <c r="V56" s="53"/>
    </row>
    <row r="57" spans="1:22" s="51" customFormat="1" x14ac:dyDescent="0.2">
      <c r="B57" s="51" t="s">
        <v>224</v>
      </c>
      <c r="C57" s="51" t="s">
        <v>225</v>
      </c>
      <c r="D57" s="56">
        <v>2038478.68</v>
      </c>
      <c r="E57" s="56">
        <v>2038478.68</v>
      </c>
      <c r="F57" s="56">
        <v>135173.04</v>
      </c>
      <c r="G57" s="56">
        <v>1118774.23</v>
      </c>
      <c r="H57" s="56">
        <v>0</v>
      </c>
      <c r="I57" s="56">
        <f t="shared" si="37"/>
        <v>1118774.23</v>
      </c>
      <c r="J57" s="56">
        <f t="shared" si="38"/>
        <v>919704.45</v>
      </c>
      <c r="K57" s="57">
        <f t="shared" si="39"/>
        <v>0.45117197399386094</v>
      </c>
      <c r="L57" s="57">
        <f t="shared" si="40"/>
        <v>-0.933689254969299</v>
      </c>
      <c r="M57" s="57">
        <f t="shared" si="41"/>
        <v>-0.17675796099079141</v>
      </c>
      <c r="R57" s="53"/>
      <c r="S57" s="53"/>
      <c r="T57" s="53"/>
      <c r="U57" s="53"/>
      <c r="V57" s="53"/>
    </row>
    <row r="58" spans="1:22" s="51" customFormat="1" x14ac:dyDescent="0.2">
      <c r="B58" s="51" t="s">
        <v>330</v>
      </c>
      <c r="C58" s="51" t="s">
        <v>331</v>
      </c>
      <c r="D58" s="56">
        <v>178653</v>
      </c>
      <c r="E58" s="56">
        <v>178653</v>
      </c>
      <c r="F58" s="56">
        <v>0</v>
      </c>
      <c r="G58" s="56">
        <v>0</v>
      </c>
      <c r="H58" s="56">
        <v>0</v>
      </c>
      <c r="I58" s="56">
        <f t="shared" si="37"/>
        <v>0</v>
      </c>
      <c r="J58" s="56">
        <f t="shared" si="38"/>
        <v>178653</v>
      </c>
      <c r="K58" s="57">
        <f t="shared" si="39"/>
        <v>1</v>
      </c>
      <c r="L58" s="57">
        <f t="shared" si="40"/>
        <v>-1</v>
      </c>
      <c r="M58" s="57">
        <f t="shared" si="41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226</v>
      </c>
      <c r="C59" s="51" t="s">
        <v>227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37"/>
        <v>0</v>
      </c>
      <c r="J59" s="56">
        <f t="shared" si="38"/>
        <v>0</v>
      </c>
      <c r="K59" s="57" t="str">
        <f t="shared" si="39"/>
        <v>NA</v>
      </c>
      <c r="L59" s="57" t="str">
        <f t="shared" si="40"/>
        <v>NA</v>
      </c>
      <c r="M59" s="57" t="str">
        <f t="shared" si="41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232</v>
      </c>
      <c r="C60" s="51" t="s">
        <v>233</v>
      </c>
      <c r="D60" s="56">
        <v>10972968.75</v>
      </c>
      <c r="E60" s="56">
        <v>10972968.75</v>
      </c>
      <c r="F60" s="56">
        <v>457167.66</v>
      </c>
      <c r="G60" s="56">
        <v>2428219.84</v>
      </c>
      <c r="H60" s="56">
        <v>0</v>
      </c>
      <c r="I60" s="56">
        <f t="shared" si="37"/>
        <v>2428219.84</v>
      </c>
      <c r="J60" s="56">
        <f t="shared" si="38"/>
        <v>8544748.9100000001</v>
      </c>
      <c r="K60" s="57">
        <f t="shared" si="39"/>
        <v>0.77870894419525261</v>
      </c>
      <c r="L60" s="57">
        <f t="shared" si="40"/>
        <v>-0.95833692135503434</v>
      </c>
      <c r="M60" s="57">
        <f t="shared" si="41"/>
        <v>-0.6680634162928788</v>
      </c>
      <c r="R60" s="53"/>
      <c r="S60" s="53"/>
      <c r="T60" s="53"/>
      <c r="U60" s="53"/>
      <c r="V60" s="53"/>
    </row>
    <row r="61" spans="1:22" s="51" customFormat="1" x14ac:dyDescent="0.2">
      <c r="B61" s="51" t="s">
        <v>234</v>
      </c>
      <c r="C61" s="51" t="s">
        <v>235</v>
      </c>
      <c r="D61" s="56">
        <v>0</v>
      </c>
      <c r="E61" s="56">
        <v>0</v>
      </c>
      <c r="F61" s="56">
        <v>2493.75</v>
      </c>
      <c r="G61" s="56">
        <v>13575.160000000002</v>
      </c>
      <c r="H61" s="56">
        <v>0</v>
      </c>
      <c r="I61" s="56">
        <f t="shared" si="37"/>
        <v>13575.160000000002</v>
      </c>
      <c r="J61" s="56">
        <f t="shared" si="38"/>
        <v>-13575.160000000002</v>
      </c>
      <c r="K61" s="57" t="str">
        <f t="shared" si="39"/>
        <v>NA</v>
      </c>
      <c r="L61" s="57" t="str">
        <f t="shared" si="40"/>
        <v>NA</v>
      </c>
      <c r="M61" s="57" t="str">
        <f t="shared" si="41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236</v>
      </c>
      <c r="C62" s="51" t="s">
        <v>237</v>
      </c>
      <c r="D62" s="56">
        <v>4332477.3400000017</v>
      </c>
      <c r="E62" s="56">
        <v>4332477.3400000017</v>
      </c>
      <c r="F62" s="56">
        <v>118961.65999999997</v>
      </c>
      <c r="G62" s="56">
        <v>775544.03000000026</v>
      </c>
      <c r="H62" s="56">
        <v>0</v>
      </c>
      <c r="I62" s="56">
        <f t="shared" si="32"/>
        <v>775544.03000000026</v>
      </c>
      <c r="J62" s="56">
        <f t="shared" si="33"/>
        <v>3556933.3100000015</v>
      </c>
      <c r="K62" s="57">
        <f t="shared" si="34"/>
        <v>0.82099294026544178</v>
      </c>
      <c r="L62" s="57">
        <f t="shared" si="35"/>
        <v>-0.97254188523926588</v>
      </c>
      <c r="M62" s="57">
        <f t="shared" si="36"/>
        <v>-0.73148941039816262</v>
      </c>
      <c r="R62" s="53"/>
      <c r="S62" s="53"/>
      <c r="T62" s="53"/>
      <c r="U62" s="53"/>
      <c r="V62" s="53"/>
    </row>
    <row r="63" spans="1:22" s="51" customFormat="1" x14ac:dyDescent="0.2">
      <c r="B63" s="51" t="s">
        <v>238</v>
      </c>
      <c r="C63" s="51" t="s">
        <v>239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32"/>
        <v>0</v>
      </c>
      <c r="J63" s="56">
        <f t="shared" si="33"/>
        <v>0</v>
      </c>
      <c r="K63" s="57" t="str">
        <f t="shared" si="34"/>
        <v>NA</v>
      </c>
      <c r="L63" s="57" t="str">
        <f t="shared" si="35"/>
        <v>NA</v>
      </c>
      <c r="M63" s="57" t="str">
        <f t="shared" si="36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240</v>
      </c>
      <c r="C64" s="51" t="s">
        <v>241</v>
      </c>
      <c r="D64" s="56">
        <v>0</v>
      </c>
      <c r="E64" s="56">
        <v>0</v>
      </c>
      <c r="F64" s="56">
        <v>27267.7</v>
      </c>
      <c r="G64" s="56">
        <v>547737</v>
      </c>
      <c r="H64" s="56">
        <v>0</v>
      </c>
      <c r="I64" s="56">
        <f t="shared" si="32"/>
        <v>547737</v>
      </c>
      <c r="J64" s="56">
        <f t="shared" si="33"/>
        <v>-547737</v>
      </c>
      <c r="K64" s="57" t="str">
        <f t="shared" si="34"/>
        <v>NA</v>
      </c>
      <c r="L64" s="57" t="str">
        <f t="shared" si="35"/>
        <v>NA</v>
      </c>
      <c r="M64" s="57" t="str">
        <f t="shared" si="36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248</v>
      </c>
      <c r="C65" s="51" t="s">
        <v>249</v>
      </c>
      <c r="D65" s="56">
        <v>0</v>
      </c>
      <c r="E65" s="56">
        <v>0</v>
      </c>
      <c r="F65" s="56">
        <v>896.36</v>
      </c>
      <c r="G65" s="56">
        <v>4932.4399999999996</v>
      </c>
      <c r="H65" s="56">
        <v>0</v>
      </c>
      <c r="I65" s="56">
        <f t="shared" si="32"/>
        <v>4932.4399999999996</v>
      </c>
      <c r="J65" s="56">
        <f t="shared" si="33"/>
        <v>-4932.4399999999996</v>
      </c>
      <c r="K65" s="57" t="str">
        <f t="shared" si="34"/>
        <v>NA</v>
      </c>
      <c r="L65" s="57" t="str">
        <f t="shared" si="35"/>
        <v>NA</v>
      </c>
      <c r="M65" s="57" t="str">
        <f t="shared" si="36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250</v>
      </c>
      <c r="C66" s="51" t="s">
        <v>251</v>
      </c>
      <c r="D66" s="56">
        <v>579436.92000000004</v>
      </c>
      <c r="E66" s="56">
        <v>579436.92000000004</v>
      </c>
      <c r="F66" s="56">
        <v>98428.329999999987</v>
      </c>
      <c r="G66" s="56">
        <v>702743.38999999966</v>
      </c>
      <c r="H66" s="56">
        <v>0</v>
      </c>
      <c r="I66" s="56">
        <f t="shared" si="32"/>
        <v>702743.38999999966</v>
      </c>
      <c r="J66" s="56">
        <f t="shared" si="33"/>
        <v>-123306.46999999962</v>
      </c>
      <c r="K66" s="57">
        <f t="shared" si="34"/>
        <v>-0.2128039580218665</v>
      </c>
      <c r="L66" s="57">
        <f t="shared" si="35"/>
        <v>-0.83013106931467195</v>
      </c>
      <c r="M66" s="57">
        <f t="shared" si="36"/>
        <v>0.81920593703279976</v>
      </c>
      <c r="R66" s="53"/>
      <c r="S66" s="53"/>
      <c r="T66" s="53"/>
      <c r="U66" s="53"/>
      <c r="V66" s="53"/>
    </row>
    <row r="67" spans="2:22" s="51" customFormat="1" x14ac:dyDescent="0.2">
      <c r="B67" s="51" t="s">
        <v>252</v>
      </c>
      <c r="C67" s="51" t="s">
        <v>253</v>
      </c>
      <c r="D67" s="56">
        <v>374660</v>
      </c>
      <c r="E67" s="56">
        <v>374660</v>
      </c>
      <c r="F67" s="56">
        <v>0</v>
      </c>
      <c r="G67" s="56">
        <v>0</v>
      </c>
      <c r="H67" s="56">
        <v>0</v>
      </c>
      <c r="I67" s="56">
        <f t="shared" si="32"/>
        <v>0</v>
      </c>
      <c r="J67" s="56">
        <f t="shared" si="33"/>
        <v>374660</v>
      </c>
      <c r="K67" s="57">
        <f t="shared" si="34"/>
        <v>1</v>
      </c>
      <c r="L67" s="57">
        <f t="shared" si="35"/>
        <v>-1</v>
      </c>
      <c r="M67" s="57">
        <f t="shared" si="36"/>
        <v>-1</v>
      </c>
      <c r="R67" s="53"/>
      <c r="S67" s="53"/>
      <c r="T67" s="53"/>
      <c r="U67" s="53"/>
      <c r="V67" s="53"/>
    </row>
    <row r="68" spans="2:22" s="51" customFormat="1" x14ac:dyDescent="0.2">
      <c r="B68" s="51" t="s">
        <v>260</v>
      </c>
      <c r="C68" s="51" t="s">
        <v>261</v>
      </c>
      <c r="D68" s="56">
        <v>300000</v>
      </c>
      <c r="E68" s="56">
        <v>300000</v>
      </c>
      <c r="F68" s="56">
        <v>0</v>
      </c>
      <c r="G68" s="56">
        <v>95626.61</v>
      </c>
      <c r="H68" s="56">
        <v>2961.01</v>
      </c>
      <c r="I68" s="56">
        <f t="shared" si="32"/>
        <v>98587.62</v>
      </c>
      <c r="J68" s="56">
        <f t="shared" si="33"/>
        <v>201412.38</v>
      </c>
      <c r="K68" s="57">
        <f t="shared" si="34"/>
        <v>0.67137460000000004</v>
      </c>
      <c r="L68" s="57">
        <f t="shared" si="35"/>
        <v>-1</v>
      </c>
      <c r="M68" s="57">
        <f t="shared" si="36"/>
        <v>-0.52186695000000005</v>
      </c>
      <c r="R68" s="53"/>
      <c r="S68" s="53"/>
      <c r="T68" s="53"/>
      <c r="U68" s="53"/>
      <c r="V68" s="53"/>
    </row>
    <row r="69" spans="2:22" s="51" customFormat="1" x14ac:dyDescent="0.2">
      <c r="B69" s="51" t="s">
        <v>338</v>
      </c>
      <c r="C69" s="51" t="s">
        <v>339</v>
      </c>
      <c r="D69" s="56">
        <v>108160.9</v>
      </c>
      <c r="E69" s="56">
        <v>108160.9</v>
      </c>
      <c r="F69" s="56">
        <v>0</v>
      </c>
      <c r="G69" s="56">
        <v>98248.52</v>
      </c>
      <c r="H69" s="56">
        <v>7500</v>
      </c>
      <c r="I69" s="56">
        <f t="shared" si="32"/>
        <v>105748.52</v>
      </c>
      <c r="J69" s="56">
        <f t="shared" si="33"/>
        <v>2412.3799999999901</v>
      </c>
      <c r="K69" s="57">
        <f t="shared" si="34"/>
        <v>2.2303623583013736E-2</v>
      </c>
      <c r="L69" s="57">
        <f t="shared" si="35"/>
        <v>-1</v>
      </c>
      <c r="M69" s="57">
        <f t="shared" si="36"/>
        <v>0.36253285614302411</v>
      </c>
      <c r="R69" s="53"/>
      <c r="S69" s="53"/>
      <c r="T69" s="53"/>
      <c r="U69" s="53"/>
      <c r="V69" s="53"/>
    </row>
    <row r="70" spans="2:22" s="51" customFormat="1" x14ac:dyDescent="0.2">
      <c r="B70" s="51" t="s">
        <v>262</v>
      </c>
      <c r="C70" s="51" t="s">
        <v>263</v>
      </c>
      <c r="D70" s="56">
        <v>300000</v>
      </c>
      <c r="E70" s="56">
        <v>300000</v>
      </c>
      <c r="F70" s="56">
        <v>23754.55</v>
      </c>
      <c r="G70" s="56">
        <v>202536.04</v>
      </c>
      <c r="H70" s="56">
        <v>37927.14</v>
      </c>
      <c r="I70" s="56">
        <f t="shared" si="32"/>
        <v>240463.18</v>
      </c>
      <c r="J70" s="56">
        <f t="shared" si="33"/>
        <v>59536.820000000007</v>
      </c>
      <c r="K70" s="57">
        <f t="shared" si="34"/>
        <v>0.19845606666666668</v>
      </c>
      <c r="L70" s="57">
        <f t="shared" si="35"/>
        <v>-0.92081816666666672</v>
      </c>
      <c r="M70" s="57">
        <f t="shared" si="36"/>
        <v>1.2680200000000041E-2</v>
      </c>
      <c r="R70" s="53"/>
      <c r="S70" s="53"/>
      <c r="T70" s="53"/>
      <c r="U70" s="53"/>
      <c r="V70" s="53"/>
    </row>
    <row r="71" spans="2:22" s="51" customFormat="1" x14ac:dyDescent="0.2">
      <c r="B71" s="51" t="s">
        <v>264</v>
      </c>
      <c r="C71" s="51" t="s">
        <v>265</v>
      </c>
      <c r="D71" s="56">
        <v>55000</v>
      </c>
      <c r="E71" s="56">
        <v>55000</v>
      </c>
      <c r="F71" s="56">
        <v>1500</v>
      </c>
      <c r="G71" s="56">
        <v>16268.26</v>
      </c>
      <c r="H71" s="56">
        <v>18018.259999999998</v>
      </c>
      <c r="I71" s="56">
        <f t="shared" si="32"/>
        <v>34286.519999999997</v>
      </c>
      <c r="J71" s="56">
        <f t="shared" si="33"/>
        <v>20713.480000000003</v>
      </c>
      <c r="K71" s="57">
        <f t="shared" si="34"/>
        <v>0.37660872727272732</v>
      </c>
      <c r="L71" s="57">
        <f t="shared" si="35"/>
        <v>-0.97272727272727277</v>
      </c>
      <c r="M71" s="57">
        <f t="shared" si="36"/>
        <v>-0.55632018181818177</v>
      </c>
      <c r="R71" s="53"/>
      <c r="S71" s="53"/>
      <c r="T71" s="53"/>
      <c r="U71" s="53"/>
      <c r="V71" s="53"/>
    </row>
    <row r="72" spans="2:22" s="51" customFormat="1" x14ac:dyDescent="0.2">
      <c r="B72" s="51" t="s">
        <v>274</v>
      </c>
      <c r="C72" s="51" t="s">
        <v>275</v>
      </c>
      <c r="D72" s="56">
        <v>150000</v>
      </c>
      <c r="E72" s="56">
        <v>150000</v>
      </c>
      <c r="F72" s="56">
        <v>507.63</v>
      </c>
      <c r="G72" s="56">
        <v>6608.53</v>
      </c>
      <c r="H72" s="56">
        <v>0</v>
      </c>
      <c r="I72" s="56">
        <f t="shared" si="32"/>
        <v>6608.53</v>
      </c>
      <c r="J72" s="56">
        <f t="shared" si="33"/>
        <v>143391.47</v>
      </c>
      <c r="K72" s="57">
        <f t="shared" si="34"/>
        <v>0.95594313333333336</v>
      </c>
      <c r="L72" s="57">
        <f t="shared" si="35"/>
        <v>-0.99661579999999994</v>
      </c>
      <c r="M72" s="57">
        <f t="shared" si="36"/>
        <v>-0.93391469999999999</v>
      </c>
      <c r="R72" s="53"/>
      <c r="S72" s="53"/>
      <c r="T72" s="53"/>
      <c r="U72" s="53"/>
      <c r="V72" s="53"/>
    </row>
    <row r="73" spans="2:22" s="51" customFormat="1" x14ac:dyDescent="0.2">
      <c r="B73" s="51" t="s">
        <v>280</v>
      </c>
      <c r="C73" s="51" t="s">
        <v>281</v>
      </c>
      <c r="D73" s="56">
        <v>300400</v>
      </c>
      <c r="E73" s="56">
        <v>300400</v>
      </c>
      <c r="F73" s="56">
        <v>0</v>
      </c>
      <c r="G73" s="56">
        <v>65853.56</v>
      </c>
      <c r="H73" s="56">
        <v>96658.29</v>
      </c>
      <c r="I73" s="56">
        <f t="shared" si="32"/>
        <v>162511.84999999998</v>
      </c>
      <c r="J73" s="56">
        <f t="shared" si="33"/>
        <v>137888.15000000002</v>
      </c>
      <c r="K73" s="57">
        <f t="shared" si="34"/>
        <v>0.45901514647137159</v>
      </c>
      <c r="L73" s="57">
        <f t="shared" si="35"/>
        <v>-1</v>
      </c>
      <c r="M73" s="57">
        <f t="shared" si="36"/>
        <v>-0.67117063914780295</v>
      </c>
      <c r="R73" s="53"/>
      <c r="S73" s="53"/>
      <c r="T73" s="53"/>
      <c r="U73" s="53"/>
      <c r="V73" s="53"/>
    </row>
    <row r="74" spans="2:22" s="51" customFormat="1" x14ac:dyDescent="0.2">
      <c r="B74" s="51" t="s">
        <v>282</v>
      </c>
      <c r="C74" s="51" t="s">
        <v>283</v>
      </c>
      <c r="D74" s="56">
        <v>3580446.32</v>
      </c>
      <c r="E74" s="56">
        <v>3580446.32</v>
      </c>
      <c r="F74" s="56">
        <v>278592.37</v>
      </c>
      <c r="G74" s="56">
        <v>1682610.5999999999</v>
      </c>
      <c r="H74" s="56">
        <v>231590.84</v>
      </c>
      <c r="I74" s="56">
        <f t="shared" si="32"/>
        <v>1914201.44</v>
      </c>
      <c r="J74" s="56">
        <f t="shared" si="33"/>
        <v>1666244.88</v>
      </c>
      <c r="K74" s="57">
        <f t="shared" si="34"/>
        <v>0.46537351242847286</v>
      </c>
      <c r="L74" s="57">
        <f t="shared" si="35"/>
        <v>-0.92219060276261866</v>
      </c>
      <c r="M74" s="57">
        <f t="shared" si="36"/>
        <v>-0.29508344088230887</v>
      </c>
      <c r="R74" s="53"/>
      <c r="S74" s="53"/>
      <c r="T74" s="53"/>
      <c r="U74" s="53"/>
      <c r="V74" s="53"/>
    </row>
    <row r="75" spans="2:22" s="51" customFormat="1" x14ac:dyDescent="0.2">
      <c r="B75" s="51" t="s">
        <v>286</v>
      </c>
      <c r="C75" s="51" t="s">
        <v>287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2"/>
        <v>0</v>
      </c>
      <c r="J75" s="56">
        <f t="shared" si="33"/>
        <v>0</v>
      </c>
      <c r="K75" s="57" t="str">
        <f t="shared" si="34"/>
        <v>NA</v>
      </c>
      <c r="L75" s="57" t="str">
        <f t="shared" si="35"/>
        <v>NA</v>
      </c>
      <c r="M75" s="57" t="str">
        <f t="shared" si="36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290</v>
      </c>
      <c r="C76" s="51" t="s">
        <v>291</v>
      </c>
      <c r="D76" s="56">
        <v>290409</v>
      </c>
      <c r="E76" s="56">
        <v>290409</v>
      </c>
      <c r="F76" s="56">
        <v>0</v>
      </c>
      <c r="G76" s="56">
        <v>140761.51999999999</v>
      </c>
      <c r="H76" s="56">
        <v>2355.29</v>
      </c>
      <c r="I76" s="56">
        <f t="shared" si="32"/>
        <v>143116.81</v>
      </c>
      <c r="J76" s="56">
        <f t="shared" si="33"/>
        <v>147292.19</v>
      </c>
      <c r="K76" s="57">
        <f t="shared" si="34"/>
        <v>0.50718879235836356</v>
      </c>
      <c r="L76" s="57">
        <f t="shared" si="35"/>
        <v>-1</v>
      </c>
      <c r="M76" s="57">
        <f t="shared" si="36"/>
        <v>-0.27294856564362679</v>
      </c>
      <c r="R76" s="53"/>
      <c r="S76" s="53"/>
      <c r="T76" s="53"/>
      <c r="U76" s="53"/>
      <c r="V76" s="53"/>
    </row>
    <row r="77" spans="2:22" s="51" customFormat="1" x14ac:dyDescent="0.2">
      <c r="B77" s="51" t="s">
        <v>294</v>
      </c>
      <c r="C77" s="51" t="s">
        <v>295</v>
      </c>
      <c r="D77" s="56">
        <v>125000</v>
      </c>
      <c r="E77" s="56">
        <v>125000</v>
      </c>
      <c r="F77" s="56">
        <v>5375</v>
      </c>
      <c r="G77" s="56">
        <v>76588.899999999994</v>
      </c>
      <c r="H77" s="56">
        <v>37092.82</v>
      </c>
      <c r="I77" s="56">
        <f t="shared" si="32"/>
        <v>113681.72</v>
      </c>
      <c r="J77" s="56">
        <f t="shared" si="33"/>
        <v>11318.279999999999</v>
      </c>
      <c r="K77" s="57">
        <f t="shared" si="34"/>
        <v>9.0546239999999986E-2</v>
      </c>
      <c r="L77" s="57">
        <f t="shared" si="35"/>
        <v>-0.95699999999999996</v>
      </c>
      <c r="M77" s="57">
        <f t="shared" si="36"/>
        <v>-8.0933200000000011E-2</v>
      </c>
      <c r="R77" s="53"/>
      <c r="S77" s="53"/>
      <c r="T77" s="53"/>
      <c r="U77" s="53"/>
      <c r="V77" s="53"/>
    </row>
    <row r="78" spans="2:22" s="51" customFormat="1" x14ac:dyDescent="0.2">
      <c r="B78" s="51" t="s">
        <v>531</v>
      </c>
      <c r="C78" s="51" t="s">
        <v>532</v>
      </c>
      <c r="D78" s="56">
        <v>25150230.050000001</v>
      </c>
      <c r="E78" s="56">
        <v>25150230.050000001</v>
      </c>
      <c r="F78" s="56">
        <v>2684098.85</v>
      </c>
      <c r="G78" s="56">
        <v>17229197.290000003</v>
      </c>
      <c r="H78" s="56">
        <v>4081029.8899999997</v>
      </c>
      <c r="I78" s="56">
        <f t="shared" si="32"/>
        <v>21310227.180000003</v>
      </c>
      <c r="J78" s="56">
        <f t="shared" si="33"/>
        <v>3840002.8699999973</v>
      </c>
      <c r="K78" s="57">
        <f t="shared" si="34"/>
        <v>0.15268261412980583</v>
      </c>
      <c r="L78" s="57">
        <f t="shared" si="35"/>
        <v>-0.89327736387842693</v>
      </c>
      <c r="M78" s="57">
        <f t="shared" si="36"/>
        <v>2.757692011648237E-2</v>
      </c>
      <c r="R78" s="53"/>
      <c r="S78" s="53"/>
      <c r="T78" s="53"/>
      <c r="U78" s="53"/>
      <c r="V78" s="53"/>
    </row>
    <row r="79" spans="2:22" s="51" customFormat="1" x14ac:dyDescent="0.2">
      <c r="B79" s="51" t="s">
        <v>533</v>
      </c>
      <c r="C79" s="51" t="s">
        <v>534</v>
      </c>
      <c r="D79" s="56">
        <v>4628750</v>
      </c>
      <c r="E79" s="56">
        <v>4628750</v>
      </c>
      <c r="F79" s="56">
        <v>12160.05</v>
      </c>
      <c r="G79" s="56">
        <v>4097198.669999999</v>
      </c>
      <c r="H79" s="56">
        <v>507114.38</v>
      </c>
      <c r="I79" s="56">
        <f t="shared" si="32"/>
        <v>4604313.0499999989</v>
      </c>
      <c r="J79" s="56">
        <f t="shared" si="33"/>
        <v>24436.950000001118</v>
      </c>
      <c r="K79" s="57">
        <f t="shared" si="34"/>
        <v>5.2793842830140139E-3</v>
      </c>
      <c r="L79" s="57">
        <f t="shared" si="35"/>
        <v>-0.99737293005671079</v>
      </c>
      <c r="M79" s="57">
        <f t="shared" si="36"/>
        <v>0.32774464056170632</v>
      </c>
      <c r="R79" s="53"/>
      <c r="S79" s="53"/>
      <c r="T79" s="53"/>
      <c r="U79" s="53"/>
      <c r="V79" s="53"/>
    </row>
    <row r="80" spans="2:22" s="51" customFormat="1" x14ac:dyDescent="0.2">
      <c r="B80" s="51" t="s">
        <v>302</v>
      </c>
      <c r="C80" s="51" t="s">
        <v>303</v>
      </c>
      <c r="D80" s="56">
        <v>4000</v>
      </c>
      <c r="E80" s="56">
        <v>4000</v>
      </c>
      <c r="F80" s="56">
        <v>0</v>
      </c>
      <c r="G80" s="56">
        <v>0</v>
      </c>
      <c r="H80" s="56">
        <v>0</v>
      </c>
      <c r="I80" s="56">
        <f t="shared" si="32"/>
        <v>0</v>
      </c>
      <c r="J80" s="56">
        <f t="shared" si="33"/>
        <v>4000</v>
      </c>
      <c r="K80" s="57">
        <f t="shared" si="34"/>
        <v>1</v>
      </c>
      <c r="L80" s="57">
        <f t="shared" si="35"/>
        <v>-1</v>
      </c>
      <c r="M80" s="57">
        <f t="shared" si="36"/>
        <v>-1</v>
      </c>
      <c r="R80" s="53"/>
      <c r="S80" s="53"/>
      <c r="T80" s="53"/>
      <c r="U80" s="53"/>
      <c r="V80" s="53"/>
    </row>
    <row r="81" spans="1:23" s="51" customFormat="1" x14ac:dyDescent="0.2">
      <c r="B81" s="51" t="s">
        <v>308</v>
      </c>
      <c r="C81" s="51" t="s">
        <v>309</v>
      </c>
      <c r="D81" s="56">
        <v>1250000</v>
      </c>
      <c r="E81" s="56">
        <v>1250000</v>
      </c>
      <c r="F81" s="56">
        <v>0</v>
      </c>
      <c r="G81" s="56">
        <v>25646.23</v>
      </c>
      <c r="H81" s="56">
        <v>5734.32</v>
      </c>
      <c r="I81" s="56">
        <f t="shared" si="32"/>
        <v>31380.55</v>
      </c>
      <c r="J81" s="56">
        <f t="shared" si="33"/>
        <v>1218619.45</v>
      </c>
      <c r="K81" s="57">
        <f t="shared" si="34"/>
        <v>0.97489555999999999</v>
      </c>
      <c r="L81" s="57">
        <f t="shared" si="35"/>
        <v>-1</v>
      </c>
      <c r="M81" s="57">
        <f t="shared" si="36"/>
        <v>-0.96922452400000003</v>
      </c>
      <c r="R81" s="53"/>
      <c r="S81" s="53"/>
      <c r="T81" s="53"/>
      <c r="U81" s="53"/>
      <c r="V81" s="53"/>
    </row>
    <row r="82" spans="1:23" s="51" customFormat="1" x14ac:dyDescent="0.2">
      <c r="B82" s="51" t="s">
        <v>312</v>
      </c>
      <c r="C82" s="51" t="s">
        <v>313</v>
      </c>
      <c r="D82" s="56">
        <v>25000</v>
      </c>
      <c r="E82" s="56">
        <v>25000</v>
      </c>
      <c r="F82" s="56">
        <v>0</v>
      </c>
      <c r="G82" s="56">
        <v>350</v>
      </c>
      <c r="H82" s="56">
        <v>0</v>
      </c>
      <c r="I82" s="56">
        <f t="shared" ref="I82:I86" si="42">SUM(G82:H82)</f>
        <v>350</v>
      </c>
      <c r="J82" s="56">
        <f t="shared" ref="J82:J86" si="43">E82-I82</f>
        <v>24650</v>
      </c>
      <c r="K82" s="57">
        <f t="shared" ref="K82:K86" si="44">IF(E82=0,"NA",J82/E82)</f>
        <v>0.98599999999999999</v>
      </c>
      <c r="L82" s="57">
        <f t="shared" ref="L82:L86" si="45">IF(E82=0,"NA",(  ( F82 - (E82/$L$6)) / (E82/$L$6)))</f>
        <v>-1</v>
      </c>
      <c r="M82" s="57">
        <f t="shared" ref="M82:M86" si="46">IF(E82=0,"NA",(  ( G82 - ($M$6*(E82/12))) / ($M$6*(E82/12))))</f>
        <v>-0.97899999999999998</v>
      </c>
      <c r="R82" s="53"/>
      <c r="S82" s="53"/>
      <c r="T82" s="53"/>
      <c r="U82" s="53"/>
      <c r="V82" s="53"/>
    </row>
    <row r="83" spans="1:23" s="51" customFormat="1" x14ac:dyDescent="0.2">
      <c r="B83" s="51" t="s">
        <v>526</v>
      </c>
      <c r="C83" s="51" t="s">
        <v>527</v>
      </c>
      <c r="D83" s="56">
        <v>596000</v>
      </c>
      <c r="E83" s="56">
        <v>596000</v>
      </c>
      <c r="F83" s="56">
        <v>0</v>
      </c>
      <c r="G83" s="56">
        <v>0</v>
      </c>
      <c r="H83" s="56">
        <v>0</v>
      </c>
      <c r="I83" s="56">
        <f t="shared" si="42"/>
        <v>0</v>
      </c>
      <c r="J83" s="56">
        <f t="shared" si="43"/>
        <v>596000</v>
      </c>
      <c r="K83" s="57">
        <f t="shared" si="44"/>
        <v>1</v>
      </c>
      <c r="L83" s="57">
        <f t="shared" si="45"/>
        <v>-1</v>
      </c>
      <c r="M83" s="57">
        <f t="shared" si="46"/>
        <v>-1</v>
      </c>
      <c r="R83" s="53"/>
      <c r="S83" s="53"/>
      <c r="T83" s="53"/>
      <c r="U83" s="53"/>
      <c r="V83" s="53"/>
    </row>
    <row r="84" spans="1:23" s="51" customFormat="1" x14ac:dyDescent="0.2">
      <c r="A84" s="63" t="s">
        <v>499</v>
      </c>
      <c r="B84" s="63"/>
      <c r="C84" s="63"/>
      <c r="D84" s="64">
        <v>75651773.570000008</v>
      </c>
      <c r="E84" s="64">
        <v>75651773.570000008</v>
      </c>
      <c r="F84" s="64">
        <v>5233958.0799999991</v>
      </c>
      <c r="G84" s="64">
        <v>39115013.509999998</v>
      </c>
      <c r="H84" s="64">
        <v>5027982.24</v>
      </c>
      <c r="I84" s="64">
        <f t="shared" si="42"/>
        <v>44142995.75</v>
      </c>
      <c r="J84" s="64">
        <f t="shared" si="43"/>
        <v>31508777.820000008</v>
      </c>
      <c r="K84" s="65">
        <f t="shared" si="44"/>
        <v>0.4164975430595183</v>
      </c>
      <c r="L84" s="65">
        <f t="shared" si="45"/>
        <v>-0.93081513052490361</v>
      </c>
      <c r="M84" s="65">
        <f t="shared" si="46"/>
        <v>-0.2244395934655681</v>
      </c>
      <c r="R84" s="53"/>
      <c r="S84" s="53"/>
      <c r="T84" s="53"/>
      <c r="U84" s="53"/>
      <c r="V84" s="53"/>
    </row>
    <row r="85" spans="1:23" s="51" customFormat="1" x14ac:dyDescent="0.2">
      <c r="A85" s="51" t="s">
        <v>32</v>
      </c>
      <c r="B85" s="51" t="s">
        <v>33</v>
      </c>
      <c r="C85" s="51" t="s">
        <v>34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42"/>
        <v>0</v>
      </c>
      <c r="J85" s="56">
        <f t="shared" si="43"/>
        <v>0</v>
      </c>
      <c r="K85" s="57" t="str">
        <f t="shared" si="44"/>
        <v>NA</v>
      </c>
      <c r="L85" s="57" t="str">
        <f t="shared" si="45"/>
        <v>NA</v>
      </c>
      <c r="M85" s="57" t="str">
        <f t="shared" si="46"/>
        <v>NA</v>
      </c>
      <c r="R85" s="53"/>
      <c r="S85" s="53"/>
      <c r="T85" s="53"/>
      <c r="U85" s="53"/>
      <c r="V85" s="53"/>
    </row>
    <row r="86" spans="1:23" s="51" customFormat="1" x14ac:dyDescent="0.2">
      <c r="A86" s="63" t="s">
        <v>35</v>
      </c>
      <c r="B86" s="63"/>
      <c r="C86" s="63"/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2"/>
        <v>0</v>
      </c>
      <c r="J86" s="64">
        <f t="shared" si="43"/>
        <v>0</v>
      </c>
      <c r="K86" s="65" t="str">
        <f t="shared" si="44"/>
        <v>NA</v>
      </c>
      <c r="L86" s="65" t="str">
        <f t="shared" si="45"/>
        <v>NA</v>
      </c>
      <c r="M86" s="65" t="str">
        <f t="shared" si="46"/>
        <v>NA</v>
      </c>
      <c r="R86" s="53"/>
      <c r="S86" s="53"/>
      <c r="T86" s="53"/>
      <c r="U86" s="53"/>
      <c r="V86" s="53"/>
    </row>
    <row r="87" spans="1:23" s="17" customFormat="1" x14ac:dyDescent="0.2">
      <c r="A87" s="23"/>
      <c r="B87" s="23"/>
      <c r="C87" s="23"/>
      <c r="D87" s="18"/>
      <c r="E87" s="18"/>
      <c r="F87" s="18"/>
      <c r="G87" s="18"/>
      <c r="H87" s="18"/>
      <c r="I87" s="18"/>
      <c r="J87" s="18"/>
      <c r="K87" s="37"/>
      <c r="L87" s="37"/>
      <c r="M87" s="37"/>
    </row>
    <row r="88" spans="1:23" s="17" customFormat="1" ht="15.75" x14ac:dyDescent="0.25">
      <c r="A88" s="25" t="s">
        <v>11</v>
      </c>
      <c r="B88" s="32"/>
      <c r="C88" s="25"/>
      <c r="D88" s="6">
        <f>+D49+D54+D84+D86</f>
        <v>75651773.570000008</v>
      </c>
      <c r="E88" s="6">
        <f t="shared" ref="E88:J88" si="47">+E49+E54+E84+E86</f>
        <v>75651773.570000008</v>
      </c>
      <c r="F88" s="6">
        <f t="shared" si="47"/>
        <v>5233958.0799999991</v>
      </c>
      <c r="G88" s="6">
        <f t="shared" si="47"/>
        <v>39115013.509999998</v>
      </c>
      <c r="H88" s="6">
        <f t="shared" si="47"/>
        <v>5027982.24</v>
      </c>
      <c r="I88" s="6">
        <f t="shared" si="47"/>
        <v>44142995.75</v>
      </c>
      <c r="J88" s="6">
        <f t="shared" si="47"/>
        <v>31508777.820000008</v>
      </c>
      <c r="K88" s="38">
        <f t="shared" si="26"/>
        <v>0.4164975430595183</v>
      </c>
      <c r="L88" s="38">
        <f>IF(E88=0,"NA",(  ( F88 - (E88/$L$6)) / (E88/$L$6)))</f>
        <v>-0.93081513052490361</v>
      </c>
      <c r="M88" s="38">
        <f>IF(E88=0,"NA",(  ( G88 - ($M$6*(E88/12))) / ($M$6*(E88/12))))</f>
        <v>-0.2244395934655681</v>
      </c>
      <c r="O88" s="10"/>
      <c r="P88" s="10"/>
      <c r="Q88" s="10"/>
      <c r="R88" s="10"/>
      <c r="S88" s="10"/>
      <c r="T88" s="10"/>
      <c r="U88" s="10"/>
      <c r="V88" s="10"/>
      <c r="W88" s="10"/>
    </row>
    <row r="90" spans="1:23" ht="15" x14ac:dyDescent="0.2">
      <c r="A90" s="35"/>
    </row>
    <row r="92" spans="1:23" x14ac:dyDescent="0.2">
      <c r="K92" s="5"/>
    </row>
    <row r="93" spans="1:23" x14ac:dyDescent="0.2">
      <c r="K93" s="5"/>
    </row>
    <row r="95" spans="1:23" x14ac:dyDescent="0.2">
      <c r="D95" s="34"/>
      <c r="E95" s="21"/>
      <c r="K95" s="5"/>
    </row>
    <row r="96" spans="1:23" x14ac:dyDescent="0.2">
      <c r="D96" s="34"/>
      <c r="E96" s="34"/>
      <c r="F96" s="34"/>
      <c r="G96" s="34"/>
      <c r="H96" s="34"/>
      <c r="I96" s="34"/>
      <c r="J96" s="34"/>
      <c r="K96" s="34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K98" s="5"/>
    </row>
    <row r="99" spans="4:11" x14ac:dyDescent="0.2">
      <c r="K99" s="5"/>
    </row>
  </sheetData>
  <autoFilter ref="A7:M8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2024-03-13T18:33:33Z</cp:lastPrinted>
  <dcterms:created xsi:type="dcterms:W3CDTF">2020-04-20T19:14:57Z</dcterms:created>
  <dcterms:modified xsi:type="dcterms:W3CDTF">2024-03-13T18:34:17Z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