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3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PROJECTS'!$A$7:$M$106</definedName>
    <definedName name="_xlnm._FilterDatabase" localSheetId="2" hidden="1">'DEBT SERVICE'!$A$7:$M$20</definedName>
    <definedName name="_xlnm._FilterDatabase" localSheetId="0" hidden="1">'GENERAL FUND'!$A$7:$M$521</definedName>
    <definedName name="_xlnm._FilterDatabase" localSheetId="4" hidden="1">'SCHOOL NUTRITION'!$A$7:$M$88</definedName>
    <definedName name="_xlnm._FilterDatabase" localSheetId="1" hidden="1">'SPECIAL REVENUE'!$A$7:$M$492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 calcMode="manual"/>
</workbook>
</file>

<file path=xl/calcChain.xml><?xml version="1.0" encoding="utf-8"?>
<calcChain xmlns="http://schemas.openxmlformats.org/spreadsheetml/2006/main">
  <c r="D26" i="4" l="1"/>
  <c r="E26" i="4"/>
  <c r="F26" i="4"/>
  <c r="G26" i="4"/>
  <c r="H26" i="4"/>
  <c r="D13" i="3"/>
  <c r="E13" i="3"/>
  <c r="F13" i="3"/>
  <c r="G13" i="3"/>
  <c r="H13" i="3"/>
  <c r="D20" i="3"/>
  <c r="E20" i="3"/>
  <c r="F20" i="3"/>
  <c r="G20" i="3"/>
  <c r="H20" i="3"/>
  <c r="E88" i="5" l="1"/>
  <c r="F88" i="5"/>
  <c r="G88" i="5"/>
  <c r="H88" i="5"/>
  <c r="D88" i="5"/>
  <c r="E44" i="5"/>
  <c r="F44" i="5"/>
  <c r="G44" i="5"/>
  <c r="H44" i="5"/>
  <c r="D44" i="5"/>
  <c r="E106" i="4"/>
  <c r="F106" i="4"/>
  <c r="G106" i="4"/>
  <c r="H106" i="4"/>
  <c r="D106" i="4"/>
  <c r="E492" i="2"/>
  <c r="F492" i="2"/>
  <c r="G492" i="2"/>
  <c r="H492" i="2"/>
  <c r="D492" i="2"/>
  <c r="E41" i="2"/>
  <c r="F41" i="2"/>
  <c r="G41" i="2"/>
  <c r="H41" i="2"/>
  <c r="D41" i="2"/>
  <c r="E521" i="1"/>
  <c r="F521" i="1"/>
  <c r="G521" i="1"/>
  <c r="H521" i="1"/>
  <c r="E42" i="1"/>
  <c r="F42" i="1"/>
  <c r="G42" i="1"/>
  <c r="H42" i="1"/>
  <c r="D521" i="1"/>
  <c r="D42" i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K213" i="1"/>
  <c r="I213" i="1"/>
  <c r="J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K210" i="1"/>
  <c r="I210" i="1"/>
  <c r="J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K198" i="1"/>
  <c r="I198" i="1"/>
  <c r="J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K195" i="1"/>
  <c r="I195" i="1"/>
  <c r="J195" i="1" s="1"/>
  <c r="M194" i="1"/>
  <c r="L194" i="1"/>
  <c r="K194" i="1"/>
  <c r="I194" i="1"/>
  <c r="J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K188" i="1"/>
  <c r="I188" i="1"/>
  <c r="J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K178" i="1"/>
  <c r="I178" i="1"/>
  <c r="J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K175" i="1"/>
  <c r="I175" i="1"/>
  <c r="J175" i="1" s="1"/>
  <c r="M174" i="1"/>
  <c r="L174" i="1"/>
  <c r="K174" i="1"/>
  <c r="I174" i="1"/>
  <c r="J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K170" i="1"/>
  <c r="I170" i="1"/>
  <c r="J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K164" i="1"/>
  <c r="I164" i="1"/>
  <c r="J164" i="1" s="1"/>
  <c r="M163" i="1"/>
  <c r="L163" i="1"/>
  <c r="I163" i="1"/>
  <c r="J163" i="1" s="1"/>
  <c r="K163" i="1" s="1"/>
  <c r="M162" i="1"/>
  <c r="L162" i="1"/>
  <c r="K162" i="1"/>
  <c r="I162" i="1"/>
  <c r="J162" i="1" s="1"/>
  <c r="M161" i="1"/>
  <c r="L161" i="1"/>
  <c r="K161" i="1"/>
  <c r="I161" i="1"/>
  <c r="J161" i="1" s="1"/>
  <c r="M160" i="1"/>
  <c r="L160" i="1"/>
  <c r="I160" i="1"/>
  <c r="J160" i="1" s="1"/>
  <c r="K160" i="1" s="1"/>
  <c r="M159" i="1"/>
  <c r="L159" i="1"/>
  <c r="K159" i="1"/>
  <c r="I159" i="1"/>
  <c r="J159" i="1" s="1"/>
  <c r="M158" i="1"/>
  <c r="L158" i="1"/>
  <c r="I158" i="1"/>
  <c r="J158" i="1" s="1"/>
  <c r="K158" i="1" s="1"/>
  <c r="M157" i="1"/>
  <c r="L157" i="1"/>
  <c r="K157" i="1"/>
  <c r="I157" i="1"/>
  <c r="J157" i="1" s="1"/>
  <c r="M156" i="1"/>
  <c r="L156" i="1"/>
  <c r="K156" i="1"/>
  <c r="I156" i="1"/>
  <c r="J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K152" i="1"/>
  <c r="I152" i="1"/>
  <c r="J152" i="1" s="1"/>
  <c r="M151" i="1"/>
  <c r="L151" i="1"/>
  <c r="K151" i="1"/>
  <c r="I151" i="1"/>
  <c r="J151" i="1" s="1"/>
  <c r="M150" i="1"/>
  <c r="L150" i="1"/>
  <c r="K150" i="1"/>
  <c r="I150" i="1"/>
  <c r="J150" i="1" s="1"/>
  <c r="M149" i="1"/>
  <c r="L149" i="1"/>
  <c r="I149" i="1"/>
  <c r="J149" i="1" s="1"/>
  <c r="K149" i="1" s="1"/>
  <c r="M148" i="1"/>
  <c r="L148" i="1"/>
  <c r="K148" i="1"/>
  <c r="I148" i="1"/>
  <c r="J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K142" i="1"/>
  <c r="I142" i="1"/>
  <c r="J142" i="1" s="1"/>
  <c r="M141" i="1"/>
  <c r="L141" i="1"/>
  <c r="I141" i="1"/>
  <c r="J141" i="1" s="1"/>
  <c r="K141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M465" i="2"/>
  <c r="I465" i="2"/>
  <c r="J465" i="2" s="1"/>
  <c r="K465" i="2" s="1"/>
  <c r="M464" i="2"/>
  <c r="I464" i="2"/>
  <c r="J464" i="2" s="1"/>
  <c r="K464" i="2" s="1"/>
  <c r="M463" i="2"/>
  <c r="I463" i="2"/>
  <c r="J463" i="2" s="1"/>
  <c r="K463" i="2" s="1"/>
  <c r="M462" i="2"/>
  <c r="I462" i="2"/>
  <c r="J462" i="2" s="1"/>
  <c r="K462" i="2" s="1"/>
  <c r="M461" i="2"/>
  <c r="I461" i="2"/>
  <c r="J461" i="2" s="1"/>
  <c r="K461" i="2" s="1"/>
  <c r="M460" i="2"/>
  <c r="I460" i="2"/>
  <c r="J460" i="2" s="1"/>
  <c r="K460" i="2" s="1"/>
  <c r="M459" i="2"/>
  <c r="I459" i="2"/>
  <c r="J459" i="2" s="1"/>
  <c r="K459" i="2" s="1"/>
  <c r="M458" i="2"/>
  <c r="L458" i="2"/>
  <c r="K458" i="2"/>
  <c r="I458" i="2"/>
  <c r="J458" i="2" s="1"/>
  <c r="M457" i="2"/>
  <c r="L457" i="2"/>
  <c r="K457" i="2"/>
  <c r="I457" i="2"/>
  <c r="J457" i="2" s="1"/>
  <c r="M456" i="2"/>
  <c r="I456" i="2"/>
  <c r="J456" i="2" s="1"/>
  <c r="K456" i="2" s="1"/>
  <c r="M455" i="2"/>
  <c r="I455" i="2"/>
  <c r="J455" i="2" s="1"/>
  <c r="K455" i="2" s="1"/>
  <c r="M454" i="2"/>
  <c r="I454" i="2"/>
  <c r="J454" i="2" s="1"/>
  <c r="K454" i="2" s="1"/>
  <c r="M453" i="2"/>
  <c r="L453" i="2"/>
  <c r="K453" i="2"/>
  <c r="I453" i="2"/>
  <c r="J453" i="2" s="1"/>
  <c r="M452" i="2"/>
  <c r="I452" i="2"/>
  <c r="J452" i="2" s="1"/>
  <c r="K452" i="2" s="1"/>
  <c r="M451" i="2"/>
  <c r="L451" i="2"/>
  <c r="K451" i="2"/>
  <c r="I451" i="2"/>
  <c r="J451" i="2" s="1"/>
  <c r="M450" i="2"/>
  <c r="I450" i="2"/>
  <c r="J450" i="2" s="1"/>
  <c r="K450" i="2" s="1"/>
  <c r="M449" i="2"/>
  <c r="L449" i="2"/>
  <c r="K449" i="2"/>
  <c r="I449" i="2"/>
  <c r="J449" i="2" s="1"/>
  <c r="M448" i="2"/>
  <c r="L448" i="2"/>
  <c r="K448" i="2"/>
  <c r="I448" i="2"/>
  <c r="J448" i="2" s="1"/>
  <c r="M447" i="2"/>
  <c r="L447" i="2"/>
  <c r="K447" i="2"/>
  <c r="I447" i="2"/>
  <c r="J447" i="2" s="1"/>
  <c r="M446" i="2"/>
  <c r="L446" i="2"/>
  <c r="K446" i="2"/>
  <c r="I446" i="2"/>
  <c r="J446" i="2" s="1"/>
  <c r="M445" i="2"/>
  <c r="L445" i="2"/>
  <c r="K445" i="2"/>
  <c r="I445" i="2"/>
  <c r="J445" i="2" s="1"/>
  <c r="M444" i="2"/>
  <c r="I444" i="2"/>
  <c r="J444" i="2" s="1"/>
  <c r="K444" i="2" s="1"/>
  <c r="M443" i="2"/>
  <c r="K443" i="2"/>
  <c r="I443" i="2"/>
  <c r="J443" i="2" s="1"/>
  <c r="M442" i="2"/>
  <c r="K442" i="2"/>
  <c r="I442" i="2"/>
  <c r="J442" i="2" s="1"/>
  <c r="M441" i="2"/>
  <c r="L441" i="2"/>
  <c r="K441" i="2"/>
  <c r="I441" i="2"/>
  <c r="J441" i="2" s="1"/>
  <c r="M440" i="2"/>
  <c r="I440" i="2"/>
  <c r="J440" i="2" s="1"/>
  <c r="K440" i="2" s="1"/>
  <c r="M439" i="2"/>
  <c r="I439" i="2"/>
  <c r="J439" i="2" s="1"/>
  <c r="K439" i="2" s="1"/>
  <c r="M438" i="2"/>
  <c r="L438" i="2"/>
  <c r="K438" i="2"/>
  <c r="I438" i="2"/>
  <c r="J438" i="2" s="1"/>
  <c r="M437" i="2"/>
  <c r="I437" i="2"/>
  <c r="J437" i="2" s="1"/>
  <c r="K437" i="2" s="1"/>
  <c r="M436" i="2"/>
  <c r="I436" i="2"/>
  <c r="J436" i="2" s="1"/>
  <c r="K436" i="2" s="1"/>
  <c r="M435" i="2"/>
  <c r="L435" i="2"/>
  <c r="K435" i="2"/>
  <c r="I435" i="2"/>
  <c r="J435" i="2" s="1"/>
  <c r="M434" i="2"/>
  <c r="I434" i="2"/>
  <c r="J434" i="2" s="1"/>
  <c r="K434" i="2" s="1"/>
  <c r="M433" i="2"/>
  <c r="I433" i="2"/>
  <c r="J433" i="2" s="1"/>
  <c r="K433" i="2" s="1"/>
  <c r="M432" i="2"/>
  <c r="I432" i="2"/>
  <c r="J432" i="2" s="1"/>
  <c r="K432" i="2" s="1"/>
  <c r="M431" i="2"/>
  <c r="L431" i="2"/>
  <c r="K431" i="2"/>
  <c r="I431" i="2"/>
  <c r="J431" i="2" s="1"/>
  <c r="M430" i="2"/>
  <c r="I430" i="2"/>
  <c r="J430" i="2" s="1"/>
  <c r="K430" i="2" s="1"/>
  <c r="M429" i="2"/>
  <c r="L429" i="2"/>
  <c r="K429" i="2"/>
  <c r="I429" i="2"/>
  <c r="J429" i="2" s="1"/>
  <c r="M428" i="2"/>
  <c r="I428" i="2"/>
  <c r="J428" i="2" s="1"/>
  <c r="K428" i="2" s="1"/>
  <c r="M427" i="2"/>
  <c r="L427" i="2"/>
  <c r="K427" i="2"/>
  <c r="I427" i="2"/>
  <c r="J427" i="2" s="1"/>
  <c r="M426" i="2"/>
  <c r="I426" i="2"/>
  <c r="J426" i="2" s="1"/>
  <c r="K426" i="2" s="1"/>
  <c r="M425" i="2"/>
  <c r="L425" i="2"/>
  <c r="K425" i="2"/>
  <c r="I425" i="2"/>
  <c r="J425" i="2" s="1"/>
  <c r="M424" i="2"/>
  <c r="I424" i="2"/>
  <c r="J424" i="2" s="1"/>
  <c r="K424" i="2" s="1"/>
  <c r="M423" i="2"/>
  <c r="I423" i="2"/>
  <c r="J423" i="2" s="1"/>
  <c r="K423" i="2" s="1"/>
  <c r="M422" i="2"/>
  <c r="I422" i="2"/>
  <c r="J422" i="2" s="1"/>
  <c r="K422" i="2" s="1"/>
  <c r="M421" i="2"/>
  <c r="L421" i="2"/>
  <c r="K421" i="2"/>
  <c r="I421" i="2"/>
  <c r="J421" i="2" s="1"/>
  <c r="M420" i="2"/>
  <c r="L420" i="2"/>
  <c r="K420" i="2"/>
  <c r="I420" i="2"/>
  <c r="J420" i="2" s="1"/>
  <c r="M419" i="2"/>
  <c r="I419" i="2"/>
  <c r="J419" i="2" s="1"/>
  <c r="K419" i="2" s="1"/>
  <c r="M418" i="2"/>
  <c r="L418" i="2"/>
  <c r="K418" i="2"/>
  <c r="I418" i="2"/>
  <c r="J418" i="2" s="1"/>
  <c r="M417" i="2"/>
  <c r="I417" i="2"/>
  <c r="J417" i="2" s="1"/>
  <c r="K417" i="2" s="1"/>
  <c r="M416" i="2"/>
  <c r="L416" i="2"/>
  <c r="K416" i="2"/>
  <c r="I416" i="2"/>
  <c r="J416" i="2" s="1"/>
  <c r="M415" i="2"/>
  <c r="L415" i="2"/>
  <c r="K415" i="2"/>
  <c r="I415" i="2"/>
  <c r="J415" i="2" s="1"/>
  <c r="M414" i="2"/>
  <c r="L414" i="2"/>
  <c r="K414" i="2"/>
  <c r="I414" i="2"/>
  <c r="J414" i="2" s="1"/>
  <c r="M413" i="2"/>
  <c r="I413" i="2"/>
  <c r="J413" i="2" s="1"/>
  <c r="K413" i="2" s="1"/>
  <c r="M412" i="2"/>
  <c r="I412" i="2"/>
  <c r="J412" i="2" s="1"/>
  <c r="K412" i="2" s="1"/>
  <c r="M411" i="2"/>
  <c r="L411" i="2"/>
  <c r="K411" i="2"/>
  <c r="I411" i="2"/>
  <c r="J411" i="2" s="1"/>
  <c r="M410" i="2"/>
  <c r="L410" i="2"/>
  <c r="K410" i="2"/>
  <c r="I410" i="2"/>
  <c r="J410" i="2" s="1"/>
  <c r="M409" i="2"/>
  <c r="L409" i="2"/>
  <c r="K409" i="2"/>
  <c r="I409" i="2"/>
  <c r="J409" i="2" s="1"/>
  <c r="M408" i="2"/>
  <c r="I408" i="2"/>
  <c r="J408" i="2" s="1"/>
  <c r="K408" i="2" s="1"/>
  <c r="M407" i="2"/>
  <c r="L407" i="2"/>
  <c r="K407" i="2"/>
  <c r="I407" i="2"/>
  <c r="J407" i="2" s="1"/>
  <c r="M406" i="2"/>
  <c r="L406" i="2"/>
  <c r="K406" i="2"/>
  <c r="I406" i="2"/>
  <c r="J406" i="2" s="1"/>
  <c r="M405" i="2"/>
  <c r="L405" i="2"/>
  <c r="K405" i="2"/>
  <c r="I405" i="2"/>
  <c r="J405" i="2" s="1"/>
  <c r="M404" i="2"/>
  <c r="L404" i="2"/>
  <c r="K404" i="2"/>
  <c r="I404" i="2"/>
  <c r="J404" i="2" s="1"/>
  <c r="M403" i="2"/>
  <c r="L403" i="2"/>
  <c r="K403" i="2"/>
  <c r="I403" i="2"/>
  <c r="J403" i="2" s="1"/>
  <c r="M402" i="2"/>
  <c r="I402" i="2"/>
  <c r="J402" i="2" s="1"/>
  <c r="K402" i="2" s="1"/>
  <c r="M401" i="2"/>
  <c r="I401" i="2"/>
  <c r="J401" i="2" s="1"/>
  <c r="K401" i="2" s="1"/>
  <c r="M400" i="2"/>
  <c r="I400" i="2"/>
  <c r="J400" i="2" s="1"/>
  <c r="K400" i="2" s="1"/>
  <c r="M399" i="2"/>
  <c r="I399" i="2"/>
  <c r="J399" i="2" s="1"/>
  <c r="K399" i="2" s="1"/>
  <c r="M398" i="2"/>
  <c r="I398" i="2"/>
  <c r="J398" i="2" s="1"/>
  <c r="K398" i="2" s="1"/>
  <c r="M397" i="2"/>
  <c r="I397" i="2"/>
  <c r="J397" i="2" s="1"/>
  <c r="K397" i="2" s="1"/>
  <c r="M396" i="2"/>
  <c r="I396" i="2"/>
  <c r="J396" i="2" s="1"/>
  <c r="K396" i="2" s="1"/>
  <c r="M395" i="2"/>
  <c r="I395" i="2"/>
  <c r="J395" i="2" s="1"/>
  <c r="K395" i="2" s="1"/>
  <c r="M394" i="2"/>
  <c r="I394" i="2"/>
  <c r="J394" i="2" s="1"/>
  <c r="K394" i="2" s="1"/>
  <c r="M393" i="2"/>
  <c r="I393" i="2"/>
  <c r="J393" i="2" s="1"/>
  <c r="K393" i="2" s="1"/>
  <c r="M392" i="2"/>
  <c r="I392" i="2"/>
  <c r="J392" i="2" s="1"/>
  <c r="K392" i="2" s="1"/>
  <c r="M391" i="2"/>
  <c r="L391" i="2"/>
  <c r="K391" i="2"/>
  <c r="I391" i="2"/>
  <c r="J391" i="2" s="1"/>
  <c r="M390" i="2"/>
  <c r="I390" i="2"/>
  <c r="J390" i="2" s="1"/>
  <c r="K390" i="2" s="1"/>
  <c r="M389" i="2"/>
  <c r="I389" i="2"/>
  <c r="J389" i="2" s="1"/>
  <c r="K389" i="2" s="1"/>
  <c r="M388" i="2"/>
  <c r="I388" i="2"/>
  <c r="J388" i="2" s="1"/>
  <c r="K388" i="2" s="1"/>
  <c r="M387" i="2"/>
  <c r="L387" i="2"/>
  <c r="K387" i="2"/>
  <c r="I387" i="2"/>
  <c r="J387" i="2" s="1"/>
  <c r="M386" i="2"/>
  <c r="I386" i="2"/>
  <c r="J386" i="2" s="1"/>
  <c r="K386" i="2" s="1"/>
  <c r="M385" i="2"/>
  <c r="L385" i="2"/>
  <c r="K385" i="2"/>
  <c r="I385" i="2"/>
  <c r="J385" i="2" s="1"/>
  <c r="M384" i="2"/>
  <c r="I384" i="2"/>
  <c r="J384" i="2" s="1"/>
  <c r="K384" i="2" s="1"/>
  <c r="M383" i="2"/>
  <c r="I383" i="2"/>
  <c r="J383" i="2" s="1"/>
  <c r="K383" i="2" s="1"/>
  <c r="M382" i="2"/>
  <c r="I382" i="2"/>
  <c r="J382" i="2" s="1"/>
  <c r="K382" i="2" s="1"/>
  <c r="M381" i="2"/>
  <c r="L381" i="2"/>
  <c r="K381" i="2"/>
  <c r="I381" i="2"/>
  <c r="J381" i="2" s="1"/>
  <c r="M380" i="2"/>
  <c r="L380" i="2"/>
  <c r="K380" i="2"/>
  <c r="I380" i="2"/>
  <c r="J380" i="2" s="1"/>
  <c r="M379" i="2"/>
  <c r="L379" i="2"/>
  <c r="K379" i="2"/>
  <c r="I379" i="2"/>
  <c r="J379" i="2" s="1"/>
  <c r="M378" i="2"/>
  <c r="L378" i="2"/>
  <c r="K378" i="2"/>
  <c r="I378" i="2"/>
  <c r="J378" i="2" s="1"/>
  <c r="M377" i="2"/>
  <c r="I377" i="2"/>
  <c r="J377" i="2" s="1"/>
  <c r="K377" i="2" s="1"/>
  <c r="M376" i="2"/>
  <c r="L376" i="2"/>
  <c r="K376" i="2"/>
  <c r="I376" i="2"/>
  <c r="J376" i="2" s="1"/>
  <c r="M375" i="2"/>
  <c r="I375" i="2"/>
  <c r="J375" i="2" s="1"/>
  <c r="K375" i="2" s="1"/>
  <c r="M374" i="2"/>
  <c r="I374" i="2"/>
  <c r="J374" i="2" s="1"/>
  <c r="K374" i="2" s="1"/>
  <c r="M373" i="2"/>
  <c r="L373" i="2"/>
  <c r="K373" i="2"/>
  <c r="I373" i="2"/>
  <c r="J373" i="2" s="1"/>
  <c r="M372" i="2"/>
  <c r="L372" i="2"/>
  <c r="K372" i="2"/>
  <c r="I372" i="2"/>
  <c r="J372" i="2" s="1"/>
  <c r="M371" i="2"/>
  <c r="I371" i="2"/>
  <c r="J371" i="2" s="1"/>
  <c r="K371" i="2" s="1"/>
  <c r="M370" i="2"/>
  <c r="L370" i="2"/>
  <c r="K370" i="2"/>
  <c r="I370" i="2"/>
  <c r="J370" i="2" s="1"/>
  <c r="M369" i="2"/>
  <c r="L369" i="2"/>
  <c r="K369" i="2"/>
  <c r="I369" i="2"/>
  <c r="J369" i="2" s="1"/>
  <c r="M368" i="2"/>
  <c r="I368" i="2"/>
  <c r="J368" i="2" s="1"/>
  <c r="K368" i="2" s="1"/>
  <c r="M367" i="2"/>
  <c r="L367" i="2"/>
  <c r="K367" i="2"/>
  <c r="I367" i="2"/>
  <c r="J367" i="2" s="1"/>
  <c r="M366" i="2"/>
  <c r="I366" i="2"/>
  <c r="J366" i="2" s="1"/>
  <c r="K366" i="2" s="1"/>
  <c r="M365" i="2"/>
  <c r="I365" i="2"/>
  <c r="J365" i="2" s="1"/>
  <c r="K365" i="2" s="1"/>
  <c r="M364" i="2"/>
  <c r="L364" i="2"/>
  <c r="K364" i="2"/>
  <c r="I364" i="2"/>
  <c r="J364" i="2" s="1"/>
  <c r="M363" i="2"/>
  <c r="L363" i="2"/>
  <c r="K363" i="2"/>
  <c r="I363" i="2"/>
  <c r="J363" i="2" s="1"/>
  <c r="M362" i="2"/>
  <c r="L362" i="2"/>
  <c r="K362" i="2"/>
  <c r="I362" i="2"/>
  <c r="J362" i="2" s="1"/>
  <c r="M361" i="2"/>
  <c r="I361" i="2"/>
  <c r="J361" i="2" s="1"/>
  <c r="K361" i="2" s="1"/>
  <c r="M360" i="2"/>
  <c r="L360" i="2"/>
  <c r="K360" i="2"/>
  <c r="I360" i="2"/>
  <c r="J360" i="2" s="1"/>
  <c r="M359" i="2"/>
  <c r="L359" i="2"/>
  <c r="K359" i="2"/>
  <c r="I359" i="2"/>
  <c r="J359" i="2" s="1"/>
  <c r="M358" i="2"/>
  <c r="L358" i="2"/>
  <c r="K358" i="2"/>
  <c r="I358" i="2"/>
  <c r="J358" i="2" s="1"/>
  <c r="M357" i="2"/>
  <c r="L357" i="2"/>
  <c r="K357" i="2"/>
  <c r="I357" i="2"/>
  <c r="J357" i="2" s="1"/>
  <c r="M356" i="2"/>
  <c r="I356" i="2"/>
  <c r="J356" i="2" s="1"/>
  <c r="K356" i="2" s="1"/>
  <c r="M355" i="2"/>
  <c r="L355" i="2"/>
  <c r="K355" i="2"/>
  <c r="I355" i="2"/>
  <c r="J355" i="2" s="1"/>
  <c r="M354" i="2"/>
  <c r="I354" i="2"/>
  <c r="J354" i="2" s="1"/>
  <c r="K354" i="2" s="1"/>
  <c r="M353" i="2"/>
  <c r="L353" i="2"/>
  <c r="K353" i="2"/>
  <c r="I353" i="2"/>
  <c r="J353" i="2" s="1"/>
  <c r="M352" i="2"/>
  <c r="L352" i="2"/>
  <c r="K352" i="2"/>
  <c r="I352" i="2"/>
  <c r="J352" i="2" s="1"/>
  <c r="M351" i="2"/>
  <c r="I351" i="2"/>
  <c r="J351" i="2" s="1"/>
  <c r="K351" i="2" s="1"/>
  <c r="M350" i="2"/>
  <c r="I350" i="2"/>
  <c r="J350" i="2" s="1"/>
  <c r="K350" i="2" s="1"/>
  <c r="M349" i="2"/>
  <c r="I349" i="2"/>
  <c r="J349" i="2" s="1"/>
  <c r="K349" i="2" s="1"/>
  <c r="M348" i="2"/>
  <c r="L348" i="2"/>
  <c r="K348" i="2"/>
  <c r="I348" i="2"/>
  <c r="J348" i="2" s="1"/>
  <c r="M347" i="2"/>
  <c r="I347" i="2"/>
  <c r="J347" i="2" s="1"/>
  <c r="K347" i="2" s="1"/>
  <c r="M346" i="2"/>
  <c r="I346" i="2"/>
  <c r="J346" i="2" s="1"/>
  <c r="K346" i="2" s="1"/>
  <c r="M345" i="2"/>
  <c r="I345" i="2"/>
  <c r="J345" i="2" s="1"/>
  <c r="K345" i="2" s="1"/>
  <c r="M344" i="2"/>
  <c r="I344" i="2"/>
  <c r="J344" i="2" s="1"/>
  <c r="K344" i="2" s="1"/>
  <c r="M343" i="2"/>
  <c r="L343" i="2"/>
  <c r="K343" i="2"/>
  <c r="I343" i="2"/>
  <c r="J343" i="2" s="1"/>
  <c r="M342" i="2"/>
  <c r="I342" i="2"/>
  <c r="J342" i="2" s="1"/>
  <c r="K342" i="2" s="1"/>
  <c r="M341" i="2"/>
  <c r="I341" i="2"/>
  <c r="J341" i="2" s="1"/>
  <c r="K341" i="2" s="1"/>
  <c r="M340" i="2"/>
  <c r="I340" i="2"/>
  <c r="J340" i="2" s="1"/>
  <c r="K340" i="2" s="1"/>
  <c r="M339" i="2"/>
  <c r="L339" i="2"/>
  <c r="K339" i="2"/>
  <c r="I339" i="2"/>
  <c r="J339" i="2" s="1"/>
  <c r="M338" i="2"/>
  <c r="L338" i="2"/>
  <c r="K338" i="2"/>
  <c r="I338" i="2"/>
  <c r="J338" i="2" s="1"/>
  <c r="M337" i="2"/>
  <c r="L337" i="2"/>
  <c r="K337" i="2"/>
  <c r="I337" i="2"/>
  <c r="J337" i="2" s="1"/>
  <c r="M336" i="2"/>
  <c r="L336" i="2"/>
  <c r="K336" i="2"/>
  <c r="I336" i="2"/>
  <c r="J336" i="2" s="1"/>
  <c r="M335" i="2"/>
  <c r="L335" i="2"/>
  <c r="K335" i="2"/>
  <c r="I335" i="2"/>
  <c r="J335" i="2" s="1"/>
  <c r="M334" i="2"/>
  <c r="I334" i="2"/>
  <c r="J334" i="2" s="1"/>
  <c r="K334" i="2" s="1"/>
  <c r="M333" i="2"/>
  <c r="I333" i="2"/>
  <c r="J333" i="2" s="1"/>
  <c r="K333" i="2" s="1"/>
  <c r="M32" i="2"/>
  <c r="I32" i="2"/>
  <c r="J32" i="2" s="1"/>
  <c r="K32" i="2" s="1"/>
  <c r="M31" i="2"/>
  <c r="L31" i="2"/>
  <c r="I31" i="2"/>
  <c r="J31" i="2" s="1"/>
  <c r="K31" i="2" s="1"/>
  <c r="M30" i="2"/>
  <c r="I30" i="2"/>
  <c r="J30" i="2" s="1"/>
  <c r="K30" i="2" s="1"/>
  <c r="M29" i="2"/>
  <c r="L29" i="2"/>
  <c r="I29" i="2"/>
  <c r="J29" i="2" s="1"/>
  <c r="K29" i="2" s="1"/>
  <c r="M28" i="2"/>
  <c r="I28" i="2"/>
  <c r="J28" i="2" s="1"/>
  <c r="K28" i="2" s="1"/>
  <c r="M27" i="2"/>
  <c r="I27" i="2"/>
  <c r="J27" i="2" s="1"/>
  <c r="K27" i="2" s="1"/>
  <c r="M26" i="2"/>
  <c r="L26" i="2"/>
  <c r="K26" i="2"/>
  <c r="I26" i="2"/>
  <c r="J26" i="2" s="1"/>
  <c r="M25" i="2"/>
  <c r="L25" i="2"/>
  <c r="I25" i="2"/>
  <c r="J25" i="2" s="1"/>
  <c r="K25" i="2" s="1"/>
  <c r="M24" i="2"/>
  <c r="I24" i="2"/>
  <c r="J24" i="2" s="1"/>
  <c r="K24" i="2" s="1"/>
  <c r="M23" i="2"/>
  <c r="I23" i="2"/>
  <c r="J23" i="2" s="1"/>
  <c r="K23" i="2" s="1"/>
  <c r="M22" i="2"/>
  <c r="I22" i="2"/>
  <c r="J22" i="2" s="1"/>
  <c r="K22" i="2" s="1"/>
  <c r="M21" i="2"/>
  <c r="L21" i="2"/>
  <c r="I21" i="2"/>
  <c r="J21" i="2" s="1"/>
  <c r="K21" i="2" s="1"/>
  <c r="M20" i="2"/>
  <c r="I20" i="2"/>
  <c r="J20" i="2" s="1"/>
  <c r="K20" i="2" s="1"/>
  <c r="M19" i="2"/>
  <c r="L19" i="2"/>
  <c r="I19" i="2"/>
  <c r="J19" i="2" s="1"/>
  <c r="K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I16" i="2"/>
  <c r="J16" i="2" s="1"/>
  <c r="K16" i="2" s="1"/>
  <c r="M15" i="2"/>
  <c r="I15" i="2"/>
  <c r="J15" i="2" s="1"/>
  <c r="K15" i="2" s="1"/>
  <c r="M14" i="2"/>
  <c r="L14" i="2"/>
  <c r="I14" i="2"/>
  <c r="J14" i="2" s="1"/>
  <c r="K14" i="2" s="1"/>
  <c r="M13" i="2"/>
  <c r="L13" i="2"/>
  <c r="I13" i="2"/>
  <c r="J13" i="2" s="1"/>
  <c r="K13" i="2" s="1"/>
  <c r="M12" i="2"/>
  <c r="L12" i="2"/>
  <c r="I12" i="2"/>
  <c r="J12" i="2" s="1"/>
  <c r="K12" i="2" s="1"/>
  <c r="M104" i="4"/>
  <c r="I104" i="4"/>
  <c r="J104" i="4" s="1"/>
  <c r="K104" i="4" s="1"/>
  <c r="M103" i="4"/>
  <c r="I103" i="4"/>
  <c r="J103" i="4" s="1"/>
  <c r="K103" i="4" s="1"/>
  <c r="M102" i="4"/>
  <c r="L102" i="4"/>
  <c r="K102" i="4"/>
  <c r="I102" i="4"/>
  <c r="J102" i="4" s="1"/>
  <c r="M101" i="4"/>
  <c r="L101" i="4"/>
  <c r="K101" i="4"/>
  <c r="I101" i="4"/>
  <c r="J101" i="4" s="1"/>
  <c r="M100" i="4"/>
  <c r="I100" i="4"/>
  <c r="J100" i="4" s="1"/>
  <c r="K100" i="4" s="1"/>
  <c r="M99" i="4"/>
  <c r="I99" i="4"/>
  <c r="J99" i="4" s="1"/>
  <c r="K99" i="4" s="1"/>
  <c r="M98" i="4"/>
  <c r="I98" i="4"/>
  <c r="J98" i="4" s="1"/>
  <c r="K98" i="4" s="1"/>
  <c r="M97" i="4"/>
  <c r="L97" i="4"/>
  <c r="K97" i="4"/>
  <c r="I97" i="4"/>
  <c r="J97" i="4" s="1"/>
  <c r="M96" i="4"/>
  <c r="L96" i="4"/>
  <c r="K96" i="4"/>
  <c r="I96" i="4"/>
  <c r="J96" i="4" s="1"/>
  <c r="M95" i="4"/>
  <c r="I95" i="4"/>
  <c r="J95" i="4" s="1"/>
  <c r="K95" i="4" s="1"/>
  <c r="M94" i="4"/>
  <c r="I94" i="4"/>
  <c r="J94" i="4" s="1"/>
  <c r="K94" i="4" s="1"/>
  <c r="M93" i="4"/>
  <c r="I93" i="4"/>
  <c r="J93" i="4" s="1"/>
  <c r="K93" i="4" s="1"/>
  <c r="M18" i="4"/>
  <c r="L18" i="4"/>
  <c r="I18" i="4"/>
  <c r="J18" i="4" s="1"/>
  <c r="K18" i="4" s="1"/>
  <c r="M17" i="4"/>
  <c r="L17" i="4"/>
  <c r="K17" i="4"/>
  <c r="I17" i="4"/>
  <c r="J17" i="4" s="1"/>
  <c r="M16" i="4"/>
  <c r="L16" i="4"/>
  <c r="I16" i="4"/>
  <c r="J16" i="4" s="1"/>
  <c r="K16" i="4" s="1"/>
  <c r="M15" i="4"/>
  <c r="I15" i="4"/>
  <c r="J15" i="4" s="1"/>
  <c r="K15" i="4" s="1"/>
  <c r="M14" i="4"/>
  <c r="I14" i="4"/>
  <c r="J14" i="4" s="1"/>
  <c r="K14" i="4" s="1"/>
  <c r="M13" i="4"/>
  <c r="I13" i="4"/>
  <c r="J13" i="4" s="1"/>
  <c r="K13" i="4" s="1"/>
  <c r="M12" i="4"/>
  <c r="L12" i="4"/>
  <c r="I12" i="4"/>
  <c r="J12" i="4" s="1"/>
  <c r="K12" i="4" s="1"/>
  <c r="M11" i="4"/>
  <c r="L11" i="4"/>
  <c r="I11" i="4"/>
  <c r="J11" i="4" s="1"/>
  <c r="K11" i="4" s="1"/>
  <c r="M10" i="4"/>
  <c r="I10" i="4"/>
  <c r="J10" i="4" s="1"/>
  <c r="K10" i="4" s="1"/>
  <c r="M86" i="5"/>
  <c r="L86" i="5"/>
  <c r="K86" i="5"/>
  <c r="I86" i="5"/>
  <c r="J86" i="5" s="1"/>
  <c r="M85" i="5"/>
  <c r="L85" i="5"/>
  <c r="K85" i="5"/>
  <c r="I85" i="5"/>
  <c r="J85" i="5" s="1"/>
  <c r="M84" i="5"/>
  <c r="I84" i="5"/>
  <c r="J84" i="5" s="1"/>
  <c r="K84" i="5" s="1"/>
  <c r="M83" i="5"/>
  <c r="I83" i="5"/>
  <c r="J83" i="5" s="1"/>
  <c r="K83" i="5" s="1"/>
  <c r="M82" i="5"/>
  <c r="I82" i="5"/>
  <c r="J82" i="5" s="1"/>
  <c r="K82" i="5" s="1"/>
  <c r="M81" i="5"/>
  <c r="I81" i="5"/>
  <c r="J81" i="5" s="1"/>
  <c r="K81" i="5" s="1"/>
  <c r="M80" i="5"/>
  <c r="I80" i="5"/>
  <c r="J80" i="5" s="1"/>
  <c r="K80" i="5" s="1"/>
  <c r="M79" i="5"/>
  <c r="I79" i="5"/>
  <c r="J79" i="5" s="1"/>
  <c r="K79" i="5" s="1"/>
  <c r="M78" i="5"/>
  <c r="I78" i="5"/>
  <c r="J78" i="5" s="1"/>
  <c r="K78" i="5" s="1"/>
  <c r="M77" i="5"/>
  <c r="I77" i="5"/>
  <c r="J77" i="5" s="1"/>
  <c r="K77" i="5" s="1"/>
  <c r="M76" i="5"/>
  <c r="I76" i="5"/>
  <c r="J76" i="5" s="1"/>
  <c r="K76" i="5" s="1"/>
  <c r="M75" i="5"/>
  <c r="I75" i="5"/>
  <c r="J75" i="5" s="1"/>
  <c r="K75" i="5" s="1"/>
  <c r="M74" i="5"/>
  <c r="I74" i="5"/>
  <c r="J74" i="5" s="1"/>
  <c r="K74" i="5" s="1"/>
  <c r="M27" i="5"/>
  <c r="L27" i="5"/>
  <c r="I27" i="5"/>
  <c r="J27" i="5" s="1"/>
  <c r="K27" i="5" s="1"/>
  <c r="M26" i="5"/>
  <c r="I26" i="5"/>
  <c r="J26" i="5" s="1"/>
  <c r="K26" i="5" s="1"/>
  <c r="M25" i="5"/>
  <c r="L25" i="5"/>
  <c r="I25" i="5"/>
  <c r="J25" i="5" s="1"/>
  <c r="K25" i="5" s="1"/>
  <c r="M24" i="5"/>
  <c r="L24" i="5"/>
  <c r="I24" i="5"/>
  <c r="J24" i="5" s="1"/>
  <c r="K24" i="5" s="1"/>
  <c r="M23" i="5"/>
  <c r="L23" i="5"/>
  <c r="I23" i="5"/>
  <c r="J23" i="5" s="1"/>
  <c r="K23" i="5" s="1"/>
  <c r="M22" i="5"/>
  <c r="I22" i="5"/>
  <c r="J22" i="5" s="1"/>
  <c r="K22" i="5" s="1"/>
  <c r="M21" i="5"/>
  <c r="L21" i="5"/>
  <c r="I21" i="5"/>
  <c r="J21" i="5" s="1"/>
  <c r="K21" i="5" s="1"/>
  <c r="M20" i="5"/>
  <c r="L20" i="5"/>
  <c r="K20" i="5"/>
  <c r="I20" i="5"/>
  <c r="J20" i="5" s="1"/>
  <c r="M19" i="5"/>
  <c r="L19" i="5"/>
  <c r="I19" i="5"/>
  <c r="J19" i="5" s="1"/>
  <c r="K19" i="5" s="1"/>
  <c r="M18" i="5"/>
  <c r="L18" i="5"/>
  <c r="I18" i="5"/>
  <c r="J18" i="5" s="1"/>
  <c r="K18" i="5" s="1"/>
  <c r="M17" i="5"/>
  <c r="L17" i="5"/>
  <c r="K17" i="5"/>
  <c r="I17" i="5"/>
  <c r="J17" i="5" s="1"/>
  <c r="M16" i="5"/>
  <c r="I16" i="5"/>
  <c r="J16" i="5" s="1"/>
  <c r="K16" i="5" s="1"/>
  <c r="M15" i="5"/>
  <c r="I15" i="5"/>
  <c r="J15" i="5" s="1"/>
  <c r="K15" i="5" s="1"/>
  <c r="M14" i="5"/>
  <c r="L14" i="5"/>
  <c r="I14" i="5"/>
  <c r="J14" i="5" s="1"/>
  <c r="K14" i="5" s="1"/>
  <c r="M24" i="4" l="1"/>
  <c r="L24" i="4"/>
  <c r="I24" i="4"/>
  <c r="M23" i="4"/>
  <c r="L23" i="4"/>
  <c r="I23" i="4"/>
  <c r="J23" i="4" s="1"/>
  <c r="K23" i="4" s="1"/>
  <c r="M22" i="4"/>
  <c r="I22" i="4"/>
  <c r="J22" i="4" s="1"/>
  <c r="K22" i="4" s="1"/>
  <c r="M21" i="4"/>
  <c r="I21" i="4"/>
  <c r="J21" i="4" s="1"/>
  <c r="K21" i="4" s="1"/>
  <c r="M46" i="4"/>
  <c r="L46" i="4"/>
  <c r="K46" i="4"/>
  <c r="I46" i="4"/>
  <c r="J46" i="4" s="1"/>
  <c r="M45" i="4"/>
  <c r="I45" i="4"/>
  <c r="J45" i="4" s="1"/>
  <c r="K45" i="4" s="1"/>
  <c r="M44" i="4"/>
  <c r="I44" i="4"/>
  <c r="J44" i="4" s="1"/>
  <c r="K44" i="4" s="1"/>
  <c r="M43" i="4"/>
  <c r="L43" i="4"/>
  <c r="K43" i="4"/>
  <c r="I43" i="4"/>
  <c r="J43" i="4" s="1"/>
  <c r="M42" i="4"/>
  <c r="I42" i="4"/>
  <c r="J42" i="4" s="1"/>
  <c r="K42" i="4" s="1"/>
  <c r="M41" i="4"/>
  <c r="I41" i="4"/>
  <c r="J41" i="4" s="1"/>
  <c r="K41" i="4" s="1"/>
  <c r="M40" i="4"/>
  <c r="L40" i="4"/>
  <c r="I40" i="4"/>
  <c r="J40" i="4" s="1"/>
  <c r="K40" i="4" s="1"/>
  <c r="M39" i="4"/>
  <c r="I39" i="4"/>
  <c r="J39" i="4" s="1"/>
  <c r="K39" i="4" s="1"/>
  <c r="M38" i="4"/>
  <c r="L38" i="4"/>
  <c r="K38" i="4"/>
  <c r="I38" i="4"/>
  <c r="J38" i="4" s="1"/>
  <c r="M37" i="4"/>
  <c r="I37" i="4"/>
  <c r="J37" i="4" s="1"/>
  <c r="K37" i="4" s="1"/>
  <c r="M36" i="4"/>
  <c r="L36" i="4"/>
  <c r="I36" i="4"/>
  <c r="J36" i="4" s="1"/>
  <c r="K36" i="4" s="1"/>
  <c r="M35" i="4"/>
  <c r="I35" i="4"/>
  <c r="J35" i="4" s="1"/>
  <c r="K35" i="4" s="1"/>
  <c r="I48" i="4"/>
  <c r="J48" i="4" s="1"/>
  <c r="K48" i="4" s="1"/>
  <c r="M48" i="4"/>
  <c r="I49" i="4"/>
  <c r="J49" i="4" s="1"/>
  <c r="K49" i="4"/>
  <c r="L49" i="4"/>
  <c r="M49" i="4"/>
  <c r="I50" i="4"/>
  <c r="J50" i="4" s="1"/>
  <c r="K50" i="4" s="1"/>
  <c r="M50" i="4"/>
  <c r="I51" i="4"/>
  <c r="J51" i="4" s="1"/>
  <c r="K51" i="4"/>
  <c r="L51" i="4"/>
  <c r="M51" i="4"/>
  <c r="I52" i="4"/>
  <c r="J52" i="4" s="1"/>
  <c r="K52" i="4" s="1"/>
  <c r="M52" i="4"/>
  <c r="I53" i="4"/>
  <c r="J53" i="4" s="1"/>
  <c r="K53" i="4" s="1"/>
  <c r="M53" i="4"/>
  <c r="M185" i="2"/>
  <c r="I185" i="2"/>
  <c r="J185" i="2" s="1"/>
  <c r="K185" i="2" s="1"/>
  <c r="M184" i="2"/>
  <c r="I184" i="2"/>
  <c r="J184" i="2" s="1"/>
  <c r="K184" i="2" s="1"/>
  <c r="M183" i="2"/>
  <c r="L183" i="2"/>
  <c r="K183" i="2"/>
  <c r="I183" i="2"/>
  <c r="J183" i="2" s="1"/>
  <c r="M182" i="2"/>
  <c r="I182" i="2"/>
  <c r="J182" i="2" s="1"/>
  <c r="K182" i="2" s="1"/>
  <c r="M181" i="2"/>
  <c r="I181" i="2"/>
  <c r="J181" i="2" s="1"/>
  <c r="K181" i="2" s="1"/>
  <c r="M180" i="2"/>
  <c r="I180" i="2"/>
  <c r="J180" i="2" s="1"/>
  <c r="K180" i="2" s="1"/>
  <c r="M179" i="2"/>
  <c r="L179" i="2"/>
  <c r="K179" i="2"/>
  <c r="I179" i="2"/>
  <c r="J179" i="2" s="1"/>
  <c r="M178" i="2"/>
  <c r="I178" i="2"/>
  <c r="J178" i="2" s="1"/>
  <c r="K178" i="2" s="1"/>
  <c r="M177" i="2"/>
  <c r="I177" i="2"/>
  <c r="J177" i="2" s="1"/>
  <c r="K177" i="2" s="1"/>
  <c r="M176" i="2"/>
  <c r="I176" i="2"/>
  <c r="J176" i="2" s="1"/>
  <c r="K176" i="2" s="1"/>
  <c r="M175" i="2"/>
  <c r="I175" i="2"/>
  <c r="J175" i="2" s="1"/>
  <c r="K175" i="2" s="1"/>
  <c r="M174" i="2"/>
  <c r="I174" i="2"/>
  <c r="J174" i="2" s="1"/>
  <c r="K174" i="2" s="1"/>
  <c r="M173" i="2"/>
  <c r="I173" i="2"/>
  <c r="J173" i="2" s="1"/>
  <c r="K173" i="2" s="1"/>
  <c r="M172" i="2"/>
  <c r="I172" i="2"/>
  <c r="J172" i="2" s="1"/>
  <c r="K172" i="2" s="1"/>
  <c r="M171" i="2"/>
  <c r="I171" i="2"/>
  <c r="J171" i="2" s="1"/>
  <c r="K171" i="2" s="1"/>
  <c r="M170" i="2"/>
  <c r="I170" i="2"/>
  <c r="J170" i="2" s="1"/>
  <c r="K170" i="2" s="1"/>
  <c r="M169" i="2"/>
  <c r="L169" i="2"/>
  <c r="K169" i="2"/>
  <c r="I169" i="2"/>
  <c r="J169" i="2" s="1"/>
  <c r="M168" i="2"/>
  <c r="L168" i="2"/>
  <c r="K168" i="2"/>
  <c r="I168" i="2"/>
  <c r="J168" i="2" s="1"/>
  <c r="M167" i="2"/>
  <c r="I167" i="2"/>
  <c r="J167" i="2" s="1"/>
  <c r="K167" i="2" s="1"/>
  <c r="M166" i="2"/>
  <c r="L166" i="2"/>
  <c r="K166" i="2"/>
  <c r="I166" i="2"/>
  <c r="J166" i="2" s="1"/>
  <c r="M165" i="2"/>
  <c r="L165" i="2"/>
  <c r="K165" i="2"/>
  <c r="I165" i="2"/>
  <c r="J165" i="2" s="1"/>
  <c r="M164" i="2"/>
  <c r="I164" i="2"/>
  <c r="J164" i="2" s="1"/>
  <c r="K164" i="2" s="1"/>
  <c r="M163" i="2"/>
  <c r="I163" i="2"/>
  <c r="J163" i="2" s="1"/>
  <c r="K163" i="2" s="1"/>
  <c r="M162" i="2"/>
  <c r="I162" i="2"/>
  <c r="J162" i="2" s="1"/>
  <c r="K162" i="2" s="1"/>
  <c r="M161" i="2"/>
  <c r="L161" i="2"/>
  <c r="K161" i="2"/>
  <c r="I161" i="2"/>
  <c r="J161" i="2" s="1"/>
  <c r="M160" i="2"/>
  <c r="I160" i="2"/>
  <c r="J160" i="2" s="1"/>
  <c r="K160" i="2" s="1"/>
  <c r="M159" i="2"/>
  <c r="I159" i="2"/>
  <c r="J159" i="2" s="1"/>
  <c r="K159" i="2" s="1"/>
  <c r="M158" i="2"/>
  <c r="L158" i="2"/>
  <c r="K158" i="2"/>
  <c r="I158" i="2"/>
  <c r="J158" i="2" s="1"/>
  <c r="M157" i="2"/>
  <c r="I157" i="2"/>
  <c r="J157" i="2" s="1"/>
  <c r="K157" i="2" s="1"/>
  <c r="M156" i="2"/>
  <c r="I156" i="2"/>
  <c r="J156" i="2" s="1"/>
  <c r="K156" i="2" s="1"/>
  <c r="M155" i="2"/>
  <c r="I155" i="2"/>
  <c r="J155" i="2" s="1"/>
  <c r="K155" i="2" s="1"/>
  <c r="M154" i="2"/>
  <c r="L154" i="2"/>
  <c r="K154" i="2"/>
  <c r="I154" i="2"/>
  <c r="J154" i="2" s="1"/>
  <c r="M153" i="2"/>
  <c r="I153" i="2"/>
  <c r="J153" i="2" s="1"/>
  <c r="K153" i="2" s="1"/>
  <c r="M152" i="2"/>
  <c r="I152" i="2"/>
  <c r="J152" i="2" s="1"/>
  <c r="K152" i="2" s="1"/>
  <c r="M151" i="2"/>
  <c r="I151" i="2"/>
  <c r="J151" i="2" s="1"/>
  <c r="K151" i="2" s="1"/>
  <c r="M150" i="2"/>
  <c r="L150" i="2"/>
  <c r="K150" i="2"/>
  <c r="I150" i="2"/>
  <c r="J150" i="2" s="1"/>
  <c r="M149" i="2"/>
  <c r="I149" i="2"/>
  <c r="J149" i="2" s="1"/>
  <c r="K149" i="2" s="1"/>
  <c r="M148" i="2"/>
  <c r="L148" i="2"/>
  <c r="K148" i="2"/>
  <c r="I148" i="2"/>
  <c r="J148" i="2" s="1"/>
  <c r="M147" i="2"/>
  <c r="I147" i="2"/>
  <c r="J147" i="2" s="1"/>
  <c r="K147" i="2" s="1"/>
  <c r="M146" i="2"/>
  <c r="L146" i="2"/>
  <c r="K146" i="2"/>
  <c r="I146" i="2"/>
  <c r="J146" i="2" s="1"/>
  <c r="M145" i="2"/>
  <c r="I145" i="2"/>
  <c r="J145" i="2" s="1"/>
  <c r="K145" i="2" s="1"/>
  <c r="M144" i="2"/>
  <c r="I144" i="2"/>
  <c r="J144" i="2" s="1"/>
  <c r="K144" i="2" s="1"/>
  <c r="M143" i="2"/>
  <c r="I143" i="2"/>
  <c r="J143" i="2" s="1"/>
  <c r="K143" i="2" s="1"/>
  <c r="M142" i="2"/>
  <c r="L142" i="2"/>
  <c r="K142" i="2"/>
  <c r="I142" i="2"/>
  <c r="J142" i="2" s="1"/>
  <c r="M141" i="2"/>
  <c r="I141" i="2"/>
  <c r="J141" i="2" s="1"/>
  <c r="K141" i="2" s="1"/>
  <c r="M140" i="2"/>
  <c r="L140" i="2"/>
  <c r="K140" i="2"/>
  <c r="I140" i="2"/>
  <c r="J140" i="2" s="1"/>
  <c r="M139" i="2"/>
  <c r="L139" i="2"/>
  <c r="K139" i="2"/>
  <c r="I139" i="2"/>
  <c r="J139" i="2" s="1"/>
  <c r="M138" i="2"/>
  <c r="I138" i="2"/>
  <c r="J138" i="2" s="1"/>
  <c r="K138" i="2" s="1"/>
  <c r="M137" i="2"/>
  <c r="I137" i="2"/>
  <c r="J137" i="2" s="1"/>
  <c r="K137" i="2" s="1"/>
  <c r="M136" i="2"/>
  <c r="I136" i="2"/>
  <c r="J136" i="2" s="1"/>
  <c r="K136" i="2" s="1"/>
  <c r="M135" i="2"/>
  <c r="I135" i="2"/>
  <c r="J135" i="2" s="1"/>
  <c r="K135" i="2" s="1"/>
  <c r="M134" i="2"/>
  <c r="I134" i="2"/>
  <c r="J134" i="2" s="1"/>
  <c r="K134" i="2" s="1"/>
  <c r="M133" i="2"/>
  <c r="I133" i="2"/>
  <c r="J133" i="2" s="1"/>
  <c r="K133" i="2" s="1"/>
  <c r="M132" i="2"/>
  <c r="I132" i="2"/>
  <c r="J132" i="2" s="1"/>
  <c r="K132" i="2" s="1"/>
  <c r="M131" i="2"/>
  <c r="I131" i="2"/>
  <c r="J131" i="2" s="1"/>
  <c r="K131" i="2" s="1"/>
  <c r="M130" i="2"/>
  <c r="I130" i="2"/>
  <c r="J130" i="2" s="1"/>
  <c r="K130" i="2" s="1"/>
  <c r="M129" i="2"/>
  <c r="L129" i="2"/>
  <c r="K129" i="2"/>
  <c r="I129" i="2"/>
  <c r="J129" i="2" s="1"/>
  <c r="M128" i="2"/>
  <c r="L128" i="2"/>
  <c r="K128" i="2"/>
  <c r="I128" i="2"/>
  <c r="J128" i="2" s="1"/>
  <c r="M127" i="2"/>
  <c r="I127" i="2"/>
  <c r="J127" i="2" s="1"/>
  <c r="K127" i="2" s="1"/>
  <c r="M126" i="2"/>
  <c r="I126" i="2"/>
  <c r="J126" i="2" s="1"/>
  <c r="K126" i="2" s="1"/>
  <c r="M125" i="2"/>
  <c r="L125" i="2"/>
  <c r="K125" i="2"/>
  <c r="I125" i="2"/>
  <c r="J125" i="2" s="1"/>
  <c r="M124" i="2"/>
  <c r="I124" i="2"/>
  <c r="J124" i="2" s="1"/>
  <c r="K124" i="2" s="1"/>
  <c r="M123" i="2"/>
  <c r="L123" i="2"/>
  <c r="K123" i="2"/>
  <c r="I123" i="2"/>
  <c r="J123" i="2" s="1"/>
  <c r="M122" i="2"/>
  <c r="I122" i="2"/>
  <c r="J122" i="2" s="1"/>
  <c r="K122" i="2" s="1"/>
  <c r="M121" i="2"/>
  <c r="I121" i="2"/>
  <c r="J121" i="2" s="1"/>
  <c r="K121" i="2" s="1"/>
  <c r="M120" i="2"/>
  <c r="L120" i="2"/>
  <c r="K120" i="2"/>
  <c r="I120" i="2"/>
  <c r="J120" i="2" s="1"/>
  <c r="M119" i="2"/>
  <c r="I119" i="2"/>
  <c r="J119" i="2" s="1"/>
  <c r="K119" i="2" s="1"/>
  <c r="M39" i="2"/>
  <c r="I39" i="2"/>
  <c r="J39" i="2" s="1"/>
  <c r="K39" i="2" s="1"/>
  <c r="M38" i="2"/>
  <c r="L38" i="2"/>
  <c r="K38" i="2"/>
  <c r="I38" i="2"/>
  <c r="J38" i="2" s="1"/>
  <c r="M37" i="2"/>
  <c r="I37" i="2"/>
  <c r="J37" i="2" s="1"/>
  <c r="K37" i="2" s="1"/>
  <c r="M36" i="2"/>
  <c r="I36" i="2"/>
  <c r="M59" i="4"/>
  <c r="I59" i="4"/>
  <c r="J59" i="4" s="1"/>
  <c r="K59" i="4" s="1"/>
  <c r="M58" i="4"/>
  <c r="I58" i="4"/>
  <c r="J58" i="4" s="1"/>
  <c r="K58" i="4" s="1"/>
  <c r="M57" i="4"/>
  <c r="I57" i="4"/>
  <c r="J57" i="4" s="1"/>
  <c r="K57" i="4" s="1"/>
  <c r="M56" i="4"/>
  <c r="I56" i="4"/>
  <c r="J56" i="4" s="1"/>
  <c r="K56" i="4" s="1"/>
  <c r="M55" i="4"/>
  <c r="I55" i="4"/>
  <c r="J55" i="4" s="1"/>
  <c r="K55" i="4" s="1"/>
  <c r="M54" i="4"/>
  <c r="I54" i="4"/>
  <c r="J54" i="4" s="1"/>
  <c r="K54" i="4" s="1"/>
  <c r="J24" i="4" l="1"/>
  <c r="I26" i="4"/>
  <c r="J36" i="2"/>
  <c r="I41" i="2"/>
  <c r="M42" i="5"/>
  <c r="I42" i="5"/>
  <c r="J42" i="5" s="1"/>
  <c r="K42" i="5" s="1"/>
  <c r="M41" i="5"/>
  <c r="I41" i="5"/>
  <c r="J41" i="5" s="1"/>
  <c r="K41" i="5" s="1"/>
  <c r="M40" i="5"/>
  <c r="I40" i="5"/>
  <c r="J40" i="5" s="1"/>
  <c r="K40" i="5" s="1"/>
  <c r="M39" i="5"/>
  <c r="I39" i="5"/>
  <c r="M38" i="5"/>
  <c r="I38" i="5"/>
  <c r="J38" i="5" s="1"/>
  <c r="K38" i="5" s="1"/>
  <c r="M37" i="5"/>
  <c r="L37" i="5"/>
  <c r="K37" i="5"/>
  <c r="I37" i="5"/>
  <c r="J37" i="5" s="1"/>
  <c r="M36" i="5"/>
  <c r="I36" i="5"/>
  <c r="J36" i="5" s="1"/>
  <c r="K36" i="5" s="1"/>
  <c r="M35" i="5"/>
  <c r="I35" i="5"/>
  <c r="J35" i="5" s="1"/>
  <c r="K35" i="5" s="1"/>
  <c r="M34" i="5"/>
  <c r="L34" i="5"/>
  <c r="I34" i="5"/>
  <c r="J34" i="5" s="1"/>
  <c r="K34" i="5" s="1"/>
  <c r="M33" i="5"/>
  <c r="L33" i="5"/>
  <c r="I33" i="5"/>
  <c r="J33" i="5" s="1"/>
  <c r="K33" i="5" s="1"/>
  <c r="M32" i="5"/>
  <c r="L32" i="5"/>
  <c r="K32" i="5"/>
  <c r="I32" i="5"/>
  <c r="J32" i="5" s="1"/>
  <c r="M31" i="5"/>
  <c r="I31" i="5"/>
  <c r="J31" i="5" s="1"/>
  <c r="K31" i="5" s="1"/>
  <c r="M30" i="5"/>
  <c r="I30" i="5"/>
  <c r="J30" i="5" s="1"/>
  <c r="K30" i="5" s="1"/>
  <c r="M29" i="5"/>
  <c r="I29" i="5"/>
  <c r="J29" i="5" s="1"/>
  <c r="K29" i="5" s="1"/>
  <c r="M28" i="5"/>
  <c r="L28" i="5"/>
  <c r="I28" i="5"/>
  <c r="J28" i="5" s="1"/>
  <c r="K28" i="5" s="1"/>
  <c r="M13" i="5"/>
  <c r="L13" i="5"/>
  <c r="I13" i="5"/>
  <c r="J13" i="5" s="1"/>
  <c r="K13" i="5" s="1"/>
  <c r="M12" i="5"/>
  <c r="L12" i="5"/>
  <c r="I12" i="5"/>
  <c r="J12" i="5" s="1"/>
  <c r="K12" i="5" s="1"/>
  <c r="M20" i="4"/>
  <c r="I20" i="4"/>
  <c r="M19" i="4"/>
  <c r="I19" i="4"/>
  <c r="J19" i="4" s="1"/>
  <c r="K19" i="4" s="1"/>
  <c r="M116" i="2"/>
  <c r="L116" i="2"/>
  <c r="K116" i="2"/>
  <c r="I116" i="2"/>
  <c r="J116" i="2" s="1"/>
  <c r="M115" i="2"/>
  <c r="L115" i="2"/>
  <c r="K115" i="2"/>
  <c r="I115" i="2"/>
  <c r="J115" i="2" s="1"/>
  <c r="M114" i="2"/>
  <c r="I114" i="2"/>
  <c r="J114" i="2" s="1"/>
  <c r="K114" i="2" s="1"/>
  <c r="M113" i="2"/>
  <c r="I113" i="2"/>
  <c r="J113" i="2" s="1"/>
  <c r="K113" i="2" s="1"/>
  <c r="M112" i="2"/>
  <c r="I112" i="2"/>
  <c r="J112" i="2" s="1"/>
  <c r="K112" i="2" s="1"/>
  <c r="M111" i="2"/>
  <c r="I111" i="2"/>
  <c r="J111" i="2" s="1"/>
  <c r="K111" i="2" s="1"/>
  <c r="M110" i="2"/>
  <c r="L110" i="2"/>
  <c r="K110" i="2"/>
  <c r="I110" i="2"/>
  <c r="J110" i="2" s="1"/>
  <c r="M109" i="2"/>
  <c r="I109" i="2"/>
  <c r="J109" i="2" s="1"/>
  <c r="K109" i="2" s="1"/>
  <c r="M108" i="2"/>
  <c r="L108" i="2"/>
  <c r="K108" i="2"/>
  <c r="I108" i="2"/>
  <c r="J108" i="2" s="1"/>
  <c r="M107" i="2"/>
  <c r="L107" i="2"/>
  <c r="K107" i="2"/>
  <c r="I107" i="2"/>
  <c r="J107" i="2" s="1"/>
  <c r="M106" i="2"/>
  <c r="I106" i="2"/>
  <c r="J106" i="2" s="1"/>
  <c r="K106" i="2" s="1"/>
  <c r="M105" i="2"/>
  <c r="L105" i="2"/>
  <c r="K105" i="2"/>
  <c r="I105" i="2"/>
  <c r="J105" i="2" s="1"/>
  <c r="M104" i="2"/>
  <c r="L104" i="2"/>
  <c r="K104" i="2"/>
  <c r="I104" i="2"/>
  <c r="J104" i="2" s="1"/>
  <c r="M103" i="2"/>
  <c r="L103" i="2"/>
  <c r="K103" i="2"/>
  <c r="I103" i="2"/>
  <c r="J103" i="2" s="1"/>
  <c r="M102" i="2"/>
  <c r="L102" i="2"/>
  <c r="K102" i="2"/>
  <c r="I102" i="2"/>
  <c r="J102" i="2" s="1"/>
  <c r="M101" i="2"/>
  <c r="I101" i="2"/>
  <c r="J101" i="2" s="1"/>
  <c r="K101" i="2" s="1"/>
  <c r="M100" i="2"/>
  <c r="I100" i="2"/>
  <c r="J100" i="2" s="1"/>
  <c r="K100" i="2" s="1"/>
  <c r="M99" i="2"/>
  <c r="L99" i="2"/>
  <c r="K99" i="2"/>
  <c r="I99" i="2"/>
  <c r="J99" i="2" s="1"/>
  <c r="M98" i="2"/>
  <c r="I98" i="2"/>
  <c r="M97" i="2"/>
  <c r="L97" i="2"/>
  <c r="K97" i="2"/>
  <c r="I97" i="2"/>
  <c r="J97" i="2" s="1"/>
  <c r="M96" i="2"/>
  <c r="I96" i="2"/>
  <c r="J96" i="2" s="1"/>
  <c r="K96" i="2" s="1"/>
  <c r="M95" i="2"/>
  <c r="I95" i="2"/>
  <c r="J95" i="2" s="1"/>
  <c r="K95" i="2" s="1"/>
  <c r="M94" i="2"/>
  <c r="I94" i="2"/>
  <c r="J94" i="2" s="1"/>
  <c r="K94" i="2" s="1"/>
  <c r="M93" i="2"/>
  <c r="I93" i="2"/>
  <c r="J93" i="2" s="1"/>
  <c r="K93" i="2" s="1"/>
  <c r="M92" i="2"/>
  <c r="I92" i="2"/>
  <c r="J92" i="2" s="1"/>
  <c r="K92" i="2" s="1"/>
  <c r="M91" i="2"/>
  <c r="I91" i="2"/>
  <c r="J91" i="2" s="1"/>
  <c r="K91" i="2" s="1"/>
  <c r="M90" i="2"/>
  <c r="I90" i="2"/>
  <c r="J90" i="2" s="1"/>
  <c r="K90" i="2" s="1"/>
  <c r="M89" i="2"/>
  <c r="I89" i="2"/>
  <c r="J89" i="2" s="1"/>
  <c r="K89" i="2" s="1"/>
  <c r="M88" i="2"/>
  <c r="I88" i="2"/>
  <c r="J88" i="2" s="1"/>
  <c r="K88" i="2" s="1"/>
  <c r="M87" i="2"/>
  <c r="I87" i="2"/>
  <c r="J87" i="2" s="1"/>
  <c r="K87" i="2" s="1"/>
  <c r="M86" i="2"/>
  <c r="I86" i="2"/>
  <c r="J86" i="2" s="1"/>
  <c r="K86" i="2" s="1"/>
  <c r="M85" i="2"/>
  <c r="I85" i="2"/>
  <c r="J85" i="2" s="1"/>
  <c r="K85" i="2" s="1"/>
  <c r="M84" i="2"/>
  <c r="L84" i="2"/>
  <c r="K84" i="2"/>
  <c r="I84" i="2"/>
  <c r="J84" i="2" s="1"/>
  <c r="M83" i="2"/>
  <c r="I83" i="2"/>
  <c r="J83" i="2" s="1"/>
  <c r="K83" i="2" s="1"/>
  <c r="M35" i="2"/>
  <c r="I35" i="2"/>
  <c r="J35" i="2" s="1"/>
  <c r="K35" i="2" s="1"/>
  <c r="M34" i="2"/>
  <c r="I34" i="2"/>
  <c r="J34" i="2" s="1"/>
  <c r="K34" i="2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K301" i="1"/>
  <c r="I301" i="1"/>
  <c r="J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K286" i="1"/>
  <c r="I286" i="1"/>
  <c r="J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K282" i="1"/>
  <c r="I282" i="1"/>
  <c r="J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K258" i="1"/>
  <c r="I258" i="1"/>
  <c r="J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K247" i="1"/>
  <c r="I247" i="1"/>
  <c r="J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K240" i="1"/>
  <c r="I240" i="1"/>
  <c r="J240" i="1" s="1"/>
  <c r="M239" i="1"/>
  <c r="L239" i="1"/>
  <c r="I239" i="1"/>
  <c r="J239" i="1" s="1"/>
  <c r="K239" i="1" s="1"/>
  <c r="M238" i="1"/>
  <c r="L238" i="1"/>
  <c r="I238" i="1"/>
  <c r="J238" i="1" s="1"/>
  <c r="K238" i="1" s="1"/>
  <c r="J39" i="5" l="1"/>
  <c r="I44" i="5"/>
  <c r="K24" i="4"/>
  <c r="J26" i="4"/>
  <c r="K36" i="2"/>
  <c r="J41" i="2"/>
  <c r="J20" i="4"/>
  <c r="J98" i="2"/>
  <c r="I484" i="2"/>
  <c r="J484" i="2" s="1"/>
  <c r="K484" i="2" s="1"/>
  <c r="M483" i="2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M477" i="2"/>
  <c r="I477" i="2"/>
  <c r="J477" i="2" s="1"/>
  <c r="K477" i="2" s="1"/>
  <c r="M476" i="2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M472" i="2"/>
  <c r="I472" i="2"/>
  <c r="J472" i="2" s="1"/>
  <c r="K472" i="2" s="1"/>
  <c r="I471" i="2"/>
  <c r="J471" i="2" s="1"/>
  <c r="K471" i="2" s="1"/>
  <c r="M470" i="2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M466" i="2"/>
  <c r="I466" i="2"/>
  <c r="J466" i="2" s="1"/>
  <c r="K466" i="2" s="1"/>
  <c r="M332" i="2"/>
  <c r="I332" i="2"/>
  <c r="J332" i="2" s="1"/>
  <c r="K332" i="2" s="1"/>
  <c r="M331" i="2"/>
  <c r="I331" i="2"/>
  <c r="J331" i="2" s="1"/>
  <c r="K331" i="2" s="1"/>
  <c r="I330" i="2"/>
  <c r="J330" i="2" s="1"/>
  <c r="K330" i="2" s="1"/>
  <c r="M329" i="2"/>
  <c r="I329" i="2"/>
  <c r="J329" i="2" s="1"/>
  <c r="K329" i="2" s="1"/>
  <c r="I328" i="2"/>
  <c r="J328" i="2" s="1"/>
  <c r="K328" i="2" s="1"/>
  <c r="M327" i="2"/>
  <c r="I327" i="2"/>
  <c r="J327" i="2" s="1"/>
  <c r="K327" i="2" s="1"/>
  <c r="I326" i="2"/>
  <c r="J326" i="2" s="1"/>
  <c r="K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M321" i="2"/>
  <c r="I321" i="2"/>
  <c r="J321" i="2" s="1"/>
  <c r="K321" i="2" s="1"/>
  <c r="M320" i="2"/>
  <c r="I320" i="2"/>
  <c r="J320" i="2" s="1"/>
  <c r="K320" i="2" s="1"/>
  <c r="I319" i="2"/>
  <c r="J319" i="2" s="1"/>
  <c r="K319" i="2" s="1"/>
  <c r="M318" i="2"/>
  <c r="I318" i="2"/>
  <c r="J318" i="2" s="1"/>
  <c r="K318" i="2" s="1"/>
  <c r="M317" i="2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M312" i="2"/>
  <c r="I312" i="2"/>
  <c r="J312" i="2" s="1"/>
  <c r="K312" i="2" s="1"/>
  <c r="I311" i="2"/>
  <c r="J311" i="2" s="1"/>
  <c r="K311" i="2" s="1"/>
  <c r="I310" i="2"/>
  <c r="J310" i="2" s="1"/>
  <c r="K310" i="2" s="1"/>
  <c r="M309" i="2"/>
  <c r="L309" i="2"/>
  <c r="K309" i="2"/>
  <c r="I309" i="2"/>
  <c r="J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M302" i="2"/>
  <c r="I302" i="2"/>
  <c r="J302" i="2" s="1"/>
  <c r="K302" i="2" s="1"/>
  <c r="I301" i="2"/>
  <c r="J301" i="2" s="1"/>
  <c r="K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M296" i="2"/>
  <c r="I296" i="2"/>
  <c r="J296" i="2" s="1"/>
  <c r="K296" i="2" s="1"/>
  <c r="I295" i="2"/>
  <c r="J295" i="2" s="1"/>
  <c r="K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M289" i="2"/>
  <c r="I289" i="2"/>
  <c r="J289" i="2" s="1"/>
  <c r="K289" i="2" s="1"/>
  <c r="I288" i="2"/>
  <c r="J288" i="2" s="1"/>
  <c r="K288" i="2" s="1"/>
  <c r="I287" i="2"/>
  <c r="J287" i="2" s="1"/>
  <c r="K287" i="2" s="1"/>
  <c r="I286" i="2"/>
  <c r="J286" i="2" s="1"/>
  <c r="K286" i="2" s="1"/>
  <c r="I285" i="2"/>
  <c r="J285" i="2" s="1"/>
  <c r="K285" i="2" s="1"/>
  <c r="M284" i="2"/>
  <c r="L284" i="2"/>
  <c r="K284" i="2"/>
  <c r="I284" i="2"/>
  <c r="J284" i="2" s="1"/>
  <c r="I283" i="2"/>
  <c r="J283" i="2" s="1"/>
  <c r="K283" i="2" s="1"/>
  <c r="I282" i="2"/>
  <c r="J282" i="2" s="1"/>
  <c r="K282" i="2" s="1"/>
  <c r="I281" i="2"/>
  <c r="J281" i="2" s="1"/>
  <c r="K281" i="2" s="1"/>
  <c r="M280" i="2"/>
  <c r="I280" i="2"/>
  <c r="J280" i="2" s="1"/>
  <c r="K280" i="2" s="1"/>
  <c r="I279" i="2"/>
  <c r="J279" i="2" s="1"/>
  <c r="K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M270" i="2"/>
  <c r="I270" i="2"/>
  <c r="J270" i="2" s="1"/>
  <c r="K270" i="2" s="1"/>
  <c r="M269" i="2"/>
  <c r="I269" i="2"/>
  <c r="J269" i="2" s="1"/>
  <c r="K269" i="2" s="1"/>
  <c r="I268" i="2"/>
  <c r="J268" i="2" s="1"/>
  <c r="K268" i="2" s="1"/>
  <c r="M267" i="2"/>
  <c r="I267" i="2"/>
  <c r="J267" i="2" s="1"/>
  <c r="K267" i="2" s="1"/>
  <c r="M266" i="2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M262" i="2"/>
  <c r="I262" i="2"/>
  <c r="J262" i="2" s="1"/>
  <c r="K262" i="2" s="1"/>
  <c r="I261" i="2"/>
  <c r="J261" i="2" s="1"/>
  <c r="K261" i="2" s="1"/>
  <c r="I260" i="2"/>
  <c r="J260" i="2" s="1"/>
  <c r="K260" i="2" s="1"/>
  <c r="M259" i="2"/>
  <c r="I259" i="2"/>
  <c r="J259" i="2" s="1"/>
  <c r="K259" i="2" s="1"/>
  <c r="I258" i="2"/>
  <c r="J258" i="2" s="1"/>
  <c r="K258" i="2" s="1"/>
  <c r="I257" i="2"/>
  <c r="J257" i="2" s="1"/>
  <c r="K257" i="2" s="1"/>
  <c r="I256" i="2"/>
  <c r="J256" i="2" s="1"/>
  <c r="K256" i="2" s="1"/>
  <c r="M255" i="2"/>
  <c r="I255" i="2"/>
  <c r="J255" i="2" s="1"/>
  <c r="K255" i="2" s="1"/>
  <c r="I254" i="2"/>
  <c r="J254" i="2" s="1"/>
  <c r="K254" i="2" s="1"/>
  <c r="I253" i="2"/>
  <c r="J253" i="2" s="1"/>
  <c r="K253" i="2" s="1"/>
  <c r="I252" i="2"/>
  <c r="J252" i="2" s="1"/>
  <c r="K252" i="2" s="1"/>
  <c r="K39" i="5" l="1"/>
  <c r="J44" i="5"/>
  <c r="K20" i="4"/>
  <c r="K98" i="2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K108" i="1"/>
  <c r="I108" i="1"/>
  <c r="J108" i="1" s="1"/>
  <c r="M107" i="1"/>
  <c r="L107" i="1"/>
  <c r="K107" i="1"/>
  <c r="I107" i="1"/>
  <c r="J107" i="1" s="1"/>
  <c r="M106" i="1"/>
  <c r="L106" i="1"/>
  <c r="K106" i="1"/>
  <c r="I106" i="1"/>
  <c r="J106" i="1" s="1"/>
  <c r="M105" i="1"/>
  <c r="L105" i="1"/>
  <c r="I105" i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K100" i="1"/>
  <c r="I100" i="1"/>
  <c r="J100" i="1" s="1"/>
  <c r="M99" i="1"/>
  <c r="L99" i="1"/>
  <c r="K99" i="1"/>
  <c r="I99" i="1"/>
  <c r="J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J96" i="1" s="1"/>
  <c r="K96" i="1" s="1"/>
  <c r="M95" i="1"/>
  <c r="L95" i="1"/>
  <c r="K95" i="1"/>
  <c r="I95" i="1"/>
  <c r="J95" i="1" s="1"/>
  <c r="M94" i="1"/>
  <c r="L94" i="1"/>
  <c r="I94" i="1"/>
  <c r="J94" i="1" s="1"/>
  <c r="K94" i="1" s="1"/>
  <c r="M93" i="1"/>
  <c r="L93" i="1"/>
  <c r="K93" i="1"/>
  <c r="I93" i="1"/>
  <c r="J93" i="1" s="1"/>
  <c r="M92" i="1"/>
  <c r="L92" i="1"/>
  <c r="I92" i="1"/>
  <c r="J92" i="1" s="1"/>
  <c r="K92" i="1" s="1"/>
  <c r="M91" i="1"/>
  <c r="L91" i="1"/>
  <c r="I91" i="1"/>
  <c r="J91" i="1" s="1"/>
  <c r="K91" i="1" s="1"/>
  <c r="M90" i="1"/>
  <c r="L90" i="1"/>
  <c r="I90" i="1"/>
  <c r="J90" i="1" s="1"/>
  <c r="K90" i="1" s="1"/>
  <c r="M89" i="1"/>
  <c r="L89" i="1"/>
  <c r="K89" i="1"/>
  <c r="I89" i="1"/>
  <c r="J89" i="1" s="1"/>
  <c r="M88" i="1"/>
  <c r="L88" i="1"/>
  <c r="I88" i="1"/>
  <c r="J88" i="1" s="1"/>
  <c r="K88" i="1" s="1"/>
  <c r="M87" i="1"/>
  <c r="L87" i="1"/>
  <c r="K87" i="1"/>
  <c r="I87" i="1"/>
  <c r="J87" i="1" s="1"/>
  <c r="M86" i="1"/>
  <c r="L86" i="1"/>
  <c r="I86" i="1"/>
  <c r="J86" i="1" s="1"/>
  <c r="K86" i="1" s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K83" i="1"/>
  <c r="I83" i="1"/>
  <c r="J83" i="1" s="1"/>
  <c r="M82" i="1"/>
  <c r="L82" i="1"/>
  <c r="K82" i="1"/>
  <c r="I82" i="1"/>
  <c r="J82" i="1" s="1"/>
  <c r="I40" i="1"/>
  <c r="J40" i="1" s="1"/>
  <c r="I39" i="1"/>
  <c r="J39" i="1" s="1"/>
  <c r="I38" i="1"/>
  <c r="J38" i="1" s="1"/>
  <c r="I37" i="1"/>
  <c r="J37" i="1" s="1"/>
  <c r="I36" i="1"/>
  <c r="J36" i="1" s="1"/>
  <c r="I35" i="1"/>
  <c r="I34" i="1"/>
  <c r="J34" i="1" s="1"/>
  <c r="M73" i="5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J35" i="1" l="1"/>
  <c r="J42" i="1" s="1"/>
  <c r="I42" i="1"/>
  <c r="J105" i="1"/>
  <c r="I92" i="4"/>
  <c r="J92" i="4" s="1"/>
  <c r="K92" i="4" s="1"/>
  <c r="I91" i="4"/>
  <c r="J91" i="4" s="1"/>
  <c r="K91" i="4" s="1"/>
  <c r="I90" i="4"/>
  <c r="J90" i="4" s="1"/>
  <c r="K90" i="4" s="1"/>
  <c r="I89" i="4"/>
  <c r="J89" i="4" s="1"/>
  <c r="K89" i="4" s="1"/>
  <c r="I88" i="4"/>
  <c r="J88" i="4" s="1"/>
  <c r="K88" i="4" s="1"/>
  <c r="M87" i="4"/>
  <c r="I87" i="4"/>
  <c r="J87" i="4" s="1"/>
  <c r="K87" i="4" s="1"/>
  <c r="I86" i="4"/>
  <c r="J86" i="4" s="1"/>
  <c r="K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M81" i="4"/>
  <c r="I81" i="4"/>
  <c r="J81" i="4" s="1"/>
  <c r="K81" i="4" s="1"/>
  <c r="I80" i="4"/>
  <c r="J80" i="4" s="1"/>
  <c r="K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M75" i="4"/>
  <c r="I75" i="4"/>
  <c r="J75" i="4" s="1"/>
  <c r="K75" i="4" s="1"/>
  <c r="I74" i="4"/>
  <c r="J74" i="4" s="1"/>
  <c r="K74" i="4" s="1"/>
  <c r="I490" i="2"/>
  <c r="J490" i="2" s="1"/>
  <c r="K490" i="2" s="1"/>
  <c r="I489" i="2"/>
  <c r="J489" i="2" s="1"/>
  <c r="K489" i="2" s="1"/>
  <c r="M488" i="2"/>
  <c r="L488" i="2"/>
  <c r="K488" i="2"/>
  <c r="I488" i="2"/>
  <c r="J488" i="2" s="1"/>
  <c r="I487" i="2"/>
  <c r="J487" i="2" s="1"/>
  <c r="K487" i="2" s="1"/>
  <c r="I486" i="2"/>
  <c r="J486" i="2" s="1"/>
  <c r="K486" i="2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K105" i="1" l="1"/>
  <c r="I485" i="2"/>
  <c r="J485" i="2" s="1"/>
  <c r="K485" i="2" s="1"/>
  <c r="M251" i="2"/>
  <c r="I251" i="2"/>
  <c r="J251" i="2" s="1"/>
  <c r="K251" i="2" s="1"/>
  <c r="I250" i="2"/>
  <c r="J250" i="2" s="1"/>
  <c r="K250" i="2" s="1"/>
  <c r="M249" i="2"/>
  <c r="I249" i="2"/>
  <c r="J249" i="2" s="1"/>
  <c r="K249" i="2" s="1"/>
  <c r="I248" i="2"/>
  <c r="J248" i="2" s="1"/>
  <c r="K248" i="2" s="1"/>
  <c r="M247" i="2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M243" i="2"/>
  <c r="I243" i="2"/>
  <c r="J243" i="2" s="1"/>
  <c r="K243" i="2" s="1"/>
  <c r="I242" i="2"/>
  <c r="J242" i="2" s="1"/>
  <c r="K242" i="2" s="1"/>
  <c r="M241" i="2"/>
  <c r="I241" i="2"/>
  <c r="J241" i="2" s="1"/>
  <c r="K241" i="2" s="1"/>
  <c r="M240" i="2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M230" i="2"/>
  <c r="I230" i="2"/>
  <c r="J230" i="2" s="1"/>
  <c r="K230" i="2" s="1"/>
  <c r="M229" i="2"/>
  <c r="I229" i="2"/>
  <c r="J229" i="2" s="1"/>
  <c r="K229" i="2" s="1"/>
  <c r="I228" i="2"/>
  <c r="J228" i="2" s="1"/>
  <c r="K228" i="2" s="1"/>
  <c r="I227" i="2"/>
  <c r="J227" i="2" s="1"/>
  <c r="K227" i="2" s="1"/>
  <c r="M226" i="2"/>
  <c r="I226" i="2"/>
  <c r="J226" i="2" s="1"/>
  <c r="K226" i="2" s="1"/>
  <c r="I225" i="2"/>
  <c r="J225" i="2" s="1"/>
  <c r="K225" i="2" s="1"/>
  <c r="M224" i="2"/>
  <c r="I224" i="2"/>
  <c r="J224" i="2" s="1"/>
  <c r="K224" i="2" s="1"/>
  <c r="I223" i="2"/>
  <c r="J223" i="2" s="1"/>
  <c r="K223" i="2" s="1"/>
  <c r="I222" i="2"/>
  <c r="J222" i="2" s="1"/>
  <c r="K222" i="2" s="1"/>
  <c r="M519" i="1" l="1"/>
  <c r="L519" i="1"/>
  <c r="I519" i="1"/>
  <c r="J519" i="1" s="1"/>
  <c r="K519" i="1" s="1"/>
  <c r="M518" i="1"/>
  <c r="L518" i="1"/>
  <c r="I518" i="1"/>
  <c r="J518" i="1" s="1"/>
  <c r="K518" i="1" s="1"/>
  <c r="M517" i="1"/>
  <c r="L517" i="1"/>
  <c r="I517" i="1"/>
  <c r="J517" i="1" s="1"/>
  <c r="K517" i="1" s="1"/>
  <c r="M516" i="1"/>
  <c r="L516" i="1"/>
  <c r="I516" i="1"/>
  <c r="J516" i="1" s="1"/>
  <c r="K516" i="1" s="1"/>
  <c r="M515" i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I59" i="5" l="1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I54" i="5"/>
  <c r="J54" i="5" s="1"/>
  <c r="K54" i="5" s="1"/>
  <c r="I53" i="5"/>
  <c r="J53" i="5" s="1"/>
  <c r="K53" i="5" s="1"/>
  <c r="I52" i="5"/>
  <c r="J52" i="5" s="1"/>
  <c r="K52" i="5" s="1"/>
  <c r="M477" i="1" l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K462" i="1"/>
  <c r="I462" i="1"/>
  <c r="J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I11" i="1" l="1"/>
  <c r="J11" i="1" s="1"/>
  <c r="I10" i="1"/>
  <c r="J10" i="1" s="1"/>
  <c r="I9" i="1"/>
  <c r="J9" i="1" s="1"/>
  <c r="I33" i="2" l="1"/>
  <c r="J33" i="2" s="1"/>
  <c r="K33" i="2" s="1"/>
  <c r="I68" i="5" l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M51" i="5"/>
  <c r="L51" i="5"/>
  <c r="I51" i="5"/>
  <c r="J51" i="5" s="1"/>
  <c r="K51" i="5" s="1"/>
  <c r="I50" i="5"/>
  <c r="J50" i="5" s="1"/>
  <c r="K50" i="5" s="1"/>
  <c r="M49" i="5"/>
  <c r="L49" i="5"/>
  <c r="I49" i="5"/>
  <c r="I88" i="5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I492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210" i="2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M205" i="2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I198" i="2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J215" i="2" l="1"/>
  <c r="J492" i="2" s="1"/>
  <c r="J68" i="5"/>
  <c r="J199" i="2"/>
  <c r="J49" i="5"/>
  <c r="J88" i="5" s="1"/>
  <c r="J198" i="2"/>
  <c r="M11" i="2"/>
  <c r="L11" i="2"/>
  <c r="I11" i="2"/>
  <c r="J11" i="2" s="1"/>
  <c r="K11" i="2" s="1"/>
  <c r="I10" i="2"/>
  <c r="J10" i="2" s="1"/>
  <c r="K10" i="2" s="1"/>
  <c r="K215" i="2" l="1"/>
  <c r="K49" i="5"/>
  <c r="K68" i="5"/>
  <c r="K199" i="2"/>
  <c r="K198" i="2"/>
  <c r="I118" i="2"/>
  <c r="J118" i="2" s="1"/>
  <c r="K118" i="2" s="1"/>
  <c r="I117" i="2"/>
  <c r="J117" i="2" s="1"/>
  <c r="K117" i="2" s="1"/>
  <c r="I82" i="2"/>
  <c r="J82" i="2" s="1"/>
  <c r="K82" i="2" s="1"/>
  <c r="I81" i="2"/>
  <c r="J81" i="2" s="1"/>
  <c r="K81" i="2" s="1"/>
  <c r="I73" i="4" l="1"/>
  <c r="J73" i="4" s="1"/>
  <c r="K73" i="4" s="1"/>
  <c r="I72" i="4"/>
  <c r="J72" i="4" s="1"/>
  <c r="K72" i="4" s="1"/>
  <c r="K26" i="4" l="1"/>
  <c r="I11" i="5" l="1"/>
  <c r="J11" i="5" s="1"/>
  <c r="K11" i="5" s="1"/>
  <c r="I10" i="5"/>
  <c r="J10" i="5" s="1"/>
  <c r="K10" i="5" s="1"/>
  <c r="I71" i="4"/>
  <c r="J71" i="4" s="1"/>
  <c r="K71" i="4" s="1"/>
  <c r="I9" i="4" l="1"/>
  <c r="J9" i="4" s="1"/>
  <c r="K9" i="4" s="1"/>
  <c r="I64" i="4" l="1"/>
  <c r="I63" i="4"/>
  <c r="J63" i="4" s="1"/>
  <c r="K63" i="4" s="1"/>
  <c r="I62" i="4"/>
  <c r="J62" i="4" s="1"/>
  <c r="K62" i="4" s="1"/>
  <c r="I61" i="4"/>
  <c r="J61" i="4" s="1"/>
  <c r="K61" i="4" s="1"/>
  <c r="I60" i="4"/>
  <c r="I47" i="4"/>
  <c r="J47" i="4" s="1"/>
  <c r="K47" i="4" s="1"/>
  <c r="I34" i="4"/>
  <c r="I106" i="4" s="1"/>
  <c r="I33" i="4"/>
  <c r="J33" i="4" s="1"/>
  <c r="K33" i="4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J34" i="4" l="1"/>
  <c r="J106" i="4" s="1"/>
  <c r="J60" i="4"/>
  <c r="J64" i="4"/>
  <c r="I18" i="3"/>
  <c r="J18" i="3" s="1"/>
  <c r="K18" i="3" s="1"/>
  <c r="I17" i="3"/>
  <c r="J17" i="3" s="1"/>
  <c r="K17" i="3" s="1"/>
  <c r="M16" i="3"/>
  <c r="L16" i="3"/>
  <c r="I16" i="3"/>
  <c r="M15" i="3"/>
  <c r="L15" i="3"/>
  <c r="K15" i="3"/>
  <c r="I15" i="3"/>
  <c r="I11" i="3"/>
  <c r="J11" i="3" s="1"/>
  <c r="K11" i="3" s="1"/>
  <c r="K34" i="4" l="1"/>
  <c r="J15" i="3"/>
  <c r="J20" i="3" s="1"/>
  <c r="I20" i="3"/>
  <c r="K60" i="4"/>
  <c r="J16" i="3"/>
  <c r="K16" i="3" s="1"/>
  <c r="K64" i="4"/>
  <c r="I48" i="5"/>
  <c r="J48" i="5" s="1"/>
  <c r="K48" i="5" s="1"/>
  <c r="I47" i="5"/>
  <c r="J47" i="5" s="1"/>
  <c r="K47" i="5" s="1"/>
  <c r="I46" i="5"/>
  <c r="J46" i="5" s="1"/>
  <c r="K46" i="5" s="1"/>
  <c r="I69" i="4"/>
  <c r="J69" i="4" s="1"/>
  <c r="K69" i="4" s="1"/>
  <c r="I68" i="4"/>
  <c r="I67" i="4"/>
  <c r="I66" i="4"/>
  <c r="J66" i="4" s="1"/>
  <c r="K66" i="4" s="1"/>
  <c r="I65" i="4"/>
  <c r="J65" i="4" s="1"/>
  <c r="K65" i="4" s="1"/>
  <c r="I32" i="4"/>
  <c r="I31" i="4"/>
  <c r="J31" i="4" s="1"/>
  <c r="K31" i="4" s="1"/>
  <c r="I30" i="4"/>
  <c r="J30" i="4" s="1"/>
  <c r="K30" i="4" s="1"/>
  <c r="I29" i="4"/>
  <c r="J29" i="4" s="1"/>
  <c r="K29" i="4" s="1"/>
  <c r="M423" i="1"/>
  <c r="L423" i="1"/>
  <c r="I423" i="1"/>
  <c r="J423" i="1" s="1"/>
  <c r="K423" i="1" s="1"/>
  <c r="J68" i="4" l="1"/>
  <c r="J67" i="4"/>
  <c r="J32" i="4"/>
  <c r="I9" i="2"/>
  <c r="J9" i="2" s="1"/>
  <c r="K9" i="2" s="1"/>
  <c r="K68" i="4" l="1"/>
  <c r="K67" i="4"/>
  <c r="K32" i="4"/>
  <c r="I80" i="2" l="1"/>
  <c r="J80" i="2" s="1"/>
  <c r="K80" i="2" s="1"/>
  <c r="I79" i="2"/>
  <c r="J79" i="2" s="1"/>
  <c r="K79" i="2" s="1"/>
  <c r="I78" i="2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J78" i="2" l="1"/>
  <c r="K78" i="2" l="1"/>
  <c r="M10" i="1" l="1"/>
  <c r="L10" i="1"/>
  <c r="K10" i="1"/>
  <c r="M9" i="1"/>
  <c r="L9" i="1"/>
  <c r="K9" i="1"/>
  <c r="L42" i="1" l="1"/>
  <c r="M42" i="1"/>
  <c r="I70" i="4"/>
  <c r="I28" i="4"/>
  <c r="J28" i="4" s="1"/>
  <c r="K28" i="4" s="1"/>
  <c r="J70" i="4" l="1"/>
  <c r="I9" i="5"/>
  <c r="J9" i="5" s="1"/>
  <c r="K9" i="5" s="1"/>
  <c r="I8" i="5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338" i="1"/>
  <c r="L338" i="1"/>
  <c r="I338" i="1"/>
  <c r="J338" i="1" s="1"/>
  <c r="K338" i="1" s="1"/>
  <c r="M337" i="1"/>
  <c r="L337" i="1"/>
  <c r="I337" i="1"/>
  <c r="J337" i="1" s="1"/>
  <c r="K337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M140" i="1"/>
  <c r="L140" i="1"/>
  <c r="I140" i="1"/>
  <c r="J140" i="1" s="1"/>
  <c r="K140" i="1" s="1"/>
  <c r="M139" i="1"/>
  <c r="L139" i="1"/>
  <c r="I139" i="1"/>
  <c r="M138" i="1"/>
  <c r="L138" i="1"/>
  <c r="I138" i="1"/>
  <c r="M137" i="1"/>
  <c r="L137" i="1"/>
  <c r="I137" i="1"/>
  <c r="M136" i="1"/>
  <c r="L136" i="1"/>
  <c r="I136" i="1"/>
  <c r="M135" i="1"/>
  <c r="L135" i="1"/>
  <c r="I135" i="1"/>
  <c r="J135" i="1" s="1"/>
  <c r="K135" i="1" s="1"/>
  <c r="M134" i="1"/>
  <c r="L134" i="1"/>
  <c r="I134" i="1"/>
  <c r="M133" i="1"/>
  <c r="L133" i="1"/>
  <c r="I133" i="1"/>
  <c r="M132" i="1"/>
  <c r="L132" i="1"/>
  <c r="I132" i="1"/>
  <c r="M131" i="1"/>
  <c r="L131" i="1"/>
  <c r="I131" i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M118" i="1"/>
  <c r="L118" i="1"/>
  <c r="I118" i="1"/>
  <c r="J118" i="1" s="1"/>
  <c r="K118" i="1" s="1"/>
  <c r="M117" i="1"/>
  <c r="L117" i="1"/>
  <c r="I117" i="1"/>
  <c r="M116" i="1"/>
  <c r="L116" i="1"/>
  <c r="I116" i="1"/>
  <c r="J116" i="1" s="1"/>
  <c r="K116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J229" i="1" l="1"/>
  <c r="I521" i="1"/>
  <c r="J419" i="1"/>
  <c r="J416" i="1"/>
  <c r="J139" i="1"/>
  <c r="J138" i="1"/>
  <c r="J137" i="1"/>
  <c r="J136" i="1"/>
  <c r="K70" i="4"/>
  <c r="K106" i="4"/>
  <c r="J134" i="1"/>
  <c r="J133" i="1"/>
  <c r="J122" i="1"/>
  <c r="J131" i="1"/>
  <c r="J132" i="1"/>
  <c r="J127" i="1"/>
  <c r="J119" i="1"/>
  <c r="J117" i="1"/>
  <c r="K229" i="1" l="1"/>
  <c r="J521" i="1"/>
  <c r="K419" i="1"/>
  <c r="K416" i="1"/>
  <c r="K139" i="1"/>
  <c r="K138" i="1"/>
  <c r="K137" i="1"/>
  <c r="K136" i="1"/>
  <c r="K134" i="1"/>
  <c r="K133" i="1"/>
  <c r="K122" i="1"/>
  <c r="K131" i="1"/>
  <c r="K132" i="1"/>
  <c r="K42" i="1"/>
  <c r="K127" i="1"/>
  <c r="K119" i="1"/>
  <c r="K117" i="1"/>
  <c r="I43" i="2" l="1"/>
  <c r="J43" i="2" s="1"/>
  <c r="K43" i="2" s="1"/>
  <c r="K492" i="2" l="1"/>
  <c r="K521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L6" i="5" l="1"/>
  <c r="L6" i="4"/>
  <c r="L6" i="3"/>
  <c r="L6" i="2"/>
  <c r="L75" i="5" l="1"/>
  <c r="L78" i="5"/>
  <c r="L81" i="5"/>
  <c r="L84" i="5"/>
  <c r="L74" i="5"/>
  <c r="L77" i="5"/>
  <c r="L80" i="5"/>
  <c r="L83" i="5"/>
  <c r="L76" i="5"/>
  <c r="L79" i="5"/>
  <c r="L82" i="5"/>
  <c r="L73" i="5"/>
  <c r="L26" i="5"/>
  <c r="L16" i="5"/>
  <c r="L15" i="5"/>
  <c r="L22" i="5"/>
  <c r="L31" i="5"/>
  <c r="L41" i="5"/>
  <c r="L42" i="5"/>
  <c r="L39" i="5"/>
  <c r="L35" i="5"/>
  <c r="L38" i="5"/>
  <c r="L100" i="4"/>
  <c r="L99" i="4"/>
  <c r="L93" i="4"/>
  <c r="L94" i="4"/>
  <c r="L98" i="4"/>
  <c r="L95" i="4"/>
  <c r="L104" i="4"/>
  <c r="L103" i="4"/>
  <c r="L52" i="4"/>
  <c r="L59" i="4"/>
  <c r="L13" i="4"/>
  <c r="L10" i="4"/>
  <c r="L15" i="4"/>
  <c r="L14" i="4"/>
  <c r="L394" i="2"/>
  <c r="L350" i="2"/>
  <c r="L417" i="2"/>
  <c r="L401" i="2"/>
  <c r="L383" i="2"/>
  <c r="L346" i="2"/>
  <c r="L455" i="2"/>
  <c r="L464" i="2"/>
  <c r="L460" i="2"/>
  <c r="L450" i="2"/>
  <c r="L444" i="2"/>
  <c r="L432" i="2"/>
  <c r="L426" i="2"/>
  <c r="L423" i="2"/>
  <c r="L397" i="2"/>
  <c r="L390" i="2"/>
  <c r="L366" i="2"/>
  <c r="L333" i="2"/>
  <c r="L386" i="2"/>
  <c r="L356" i="2"/>
  <c r="L349" i="2"/>
  <c r="L456" i="2"/>
  <c r="L413" i="2"/>
  <c r="L400" i="2"/>
  <c r="L393" i="2"/>
  <c r="L382" i="2"/>
  <c r="L342" i="2"/>
  <c r="L392" i="2"/>
  <c r="L408" i="2"/>
  <c r="L463" i="2"/>
  <c r="L459" i="2"/>
  <c r="L389" i="2"/>
  <c r="L365" i="2"/>
  <c r="L345" i="2"/>
  <c r="L412" i="2"/>
  <c r="L368" i="2"/>
  <c r="L398" i="2"/>
  <c r="L452" i="2"/>
  <c r="L443" i="2"/>
  <c r="L440" i="2"/>
  <c r="L437" i="2"/>
  <c r="L434" i="2"/>
  <c r="L428" i="2"/>
  <c r="L422" i="2"/>
  <c r="L419" i="2"/>
  <c r="L396" i="2"/>
  <c r="L375" i="2"/>
  <c r="L462" i="2"/>
  <c r="L399" i="2"/>
  <c r="L388" i="2"/>
  <c r="L371" i="2"/>
  <c r="L361" i="2"/>
  <c r="L341" i="2"/>
  <c r="L461" i="2"/>
  <c r="L454" i="2"/>
  <c r="L340" i="2"/>
  <c r="L395" i="2"/>
  <c r="L374" i="2"/>
  <c r="L351" i="2"/>
  <c r="L344" i="2"/>
  <c r="L465" i="2"/>
  <c r="L377" i="2"/>
  <c r="L334" i="2"/>
  <c r="L442" i="2"/>
  <c r="L439" i="2"/>
  <c r="L436" i="2"/>
  <c r="L433" i="2"/>
  <c r="L430" i="2"/>
  <c r="L424" i="2"/>
  <c r="L402" i="2"/>
  <c r="L384" i="2"/>
  <c r="L354" i="2"/>
  <c r="L347" i="2"/>
  <c r="L483" i="2"/>
  <c r="L32" i="2"/>
  <c r="L22" i="2"/>
  <c r="L15" i="2"/>
  <c r="L20" i="2"/>
  <c r="L28" i="2"/>
  <c r="L27" i="2"/>
  <c r="L24" i="2"/>
  <c r="L30" i="2"/>
  <c r="L23" i="2"/>
  <c r="L37" i="2"/>
  <c r="L39" i="2"/>
  <c r="L35" i="2"/>
  <c r="L34" i="2"/>
  <c r="L143" i="2"/>
  <c r="L133" i="2"/>
  <c r="L181" i="2"/>
  <c r="L162" i="2"/>
  <c r="L159" i="2"/>
  <c r="L156" i="2"/>
  <c r="L126" i="2"/>
  <c r="L182" i="2"/>
  <c r="L184" i="2"/>
  <c r="L177" i="2"/>
  <c r="L174" i="2"/>
  <c r="L152" i="2"/>
  <c r="L136" i="2"/>
  <c r="L36" i="2"/>
  <c r="L122" i="2"/>
  <c r="L149" i="2"/>
  <c r="L132" i="2"/>
  <c r="L119" i="2"/>
  <c r="L180" i="2"/>
  <c r="L170" i="2"/>
  <c r="L167" i="2"/>
  <c r="L155" i="2"/>
  <c r="L157" i="2"/>
  <c r="L176" i="2"/>
  <c r="L173" i="2"/>
  <c r="L164" i="2"/>
  <c r="L135" i="2"/>
  <c r="L151" i="2"/>
  <c r="L145" i="2"/>
  <c r="L131" i="2"/>
  <c r="L147" i="2"/>
  <c r="L141" i="2"/>
  <c r="L138" i="2"/>
  <c r="L172" i="2"/>
  <c r="L127" i="2"/>
  <c r="L124" i="2"/>
  <c r="L121" i="2"/>
  <c r="L175" i="2"/>
  <c r="L163" i="2"/>
  <c r="L160" i="2"/>
  <c r="L144" i="2"/>
  <c r="L134" i="2"/>
  <c r="L130" i="2"/>
  <c r="L185" i="2"/>
  <c r="L178" i="2"/>
  <c r="L171" i="2"/>
  <c r="L153" i="2"/>
  <c r="L137" i="2"/>
  <c r="L476" i="2"/>
  <c r="L255" i="2"/>
  <c r="L321" i="2"/>
  <c r="L262" i="2"/>
  <c r="L332" i="2"/>
  <c r="L472" i="2"/>
  <c r="L41" i="4"/>
  <c r="L50" i="4"/>
  <c r="L53" i="4"/>
  <c r="L22" i="4"/>
  <c r="L58" i="4"/>
  <c r="L44" i="4"/>
  <c r="L37" i="4"/>
  <c r="L48" i="4"/>
  <c r="L35" i="4"/>
  <c r="L21" i="4"/>
  <c r="L57" i="4"/>
  <c r="L39" i="4"/>
  <c r="L56" i="4"/>
  <c r="L42" i="4"/>
  <c r="L55" i="4"/>
  <c r="L45" i="4"/>
  <c r="L20" i="4"/>
  <c r="L54" i="4"/>
  <c r="L75" i="4"/>
  <c r="L87" i="4"/>
  <c r="L81" i="4"/>
  <c r="L106" i="2"/>
  <c r="L90" i="2"/>
  <c r="L83" i="2"/>
  <c r="L91" i="2"/>
  <c r="L109" i="2"/>
  <c r="L100" i="2"/>
  <c r="L86" i="2"/>
  <c r="L112" i="2"/>
  <c r="L93" i="2"/>
  <c r="L98" i="2"/>
  <c r="L96" i="2"/>
  <c r="L89" i="2"/>
  <c r="L111" i="2"/>
  <c r="L92" i="2"/>
  <c r="L85" i="2"/>
  <c r="L101" i="2"/>
  <c r="L114" i="2"/>
  <c r="L95" i="2"/>
  <c r="L88" i="2"/>
  <c r="L113" i="2"/>
  <c r="L94" i="2"/>
  <c r="L87" i="2"/>
  <c r="L327" i="2"/>
  <c r="L320" i="2"/>
  <c r="L470" i="2"/>
  <c r="L289" i="2"/>
  <c r="L466" i="2"/>
  <c r="L266" i="2"/>
  <c r="L259" i="2"/>
  <c r="L331" i="2"/>
  <c r="L312" i="2"/>
  <c r="L296" i="2"/>
  <c r="L280" i="2"/>
  <c r="L270" i="2"/>
  <c r="L318" i="2"/>
  <c r="L269" i="2"/>
  <c r="L329" i="2"/>
  <c r="L302" i="2"/>
  <c r="L317" i="2"/>
  <c r="L477" i="2"/>
  <c r="L267" i="2"/>
  <c r="L251" i="2"/>
  <c r="L229" i="2"/>
  <c r="L226" i="2"/>
  <c r="L243" i="2"/>
  <c r="L249" i="2"/>
  <c r="L241" i="2"/>
  <c r="L230" i="2"/>
  <c r="L240" i="2"/>
  <c r="L247" i="2"/>
  <c r="L224" i="2"/>
  <c r="L205" i="2"/>
  <c r="L19" i="4"/>
  <c r="L40" i="5"/>
  <c r="L29" i="5"/>
  <c r="L36" i="5"/>
  <c r="L30" i="5"/>
  <c r="L71" i="5"/>
  <c r="L70" i="5"/>
  <c r="L69" i="5"/>
  <c r="L72" i="5"/>
  <c r="M70" i="5"/>
  <c r="M72" i="5"/>
  <c r="M69" i="5"/>
  <c r="M71" i="5"/>
  <c r="L76" i="4"/>
  <c r="L92" i="4"/>
  <c r="L79" i="4"/>
  <c r="M76" i="4"/>
  <c r="M92" i="4"/>
  <c r="M79" i="4"/>
  <c r="L303" i="2"/>
  <c r="L286" i="2"/>
  <c r="L273" i="2"/>
  <c r="L469" i="2"/>
  <c r="L479" i="2"/>
  <c r="L322" i="2"/>
  <c r="L319" i="2"/>
  <c r="L316" i="2"/>
  <c r="L313" i="2"/>
  <c r="L310" i="2"/>
  <c r="L279" i="2"/>
  <c r="L276" i="2"/>
  <c r="L256" i="2"/>
  <c r="L253" i="2"/>
  <c r="L283" i="2"/>
  <c r="L468" i="2"/>
  <c r="L325" i="2"/>
  <c r="L306" i="2"/>
  <c r="L292" i="2"/>
  <c r="L282" i="2"/>
  <c r="L252" i="2"/>
  <c r="L482" i="2"/>
  <c r="L475" i="2"/>
  <c r="L299" i="2"/>
  <c r="L285" i="2"/>
  <c r="L272" i="2"/>
  <c r="L260" i="2"/>
  <c r="L300" i="2"/>
  <c r="L478" i="2"/>
  <c r="L471" i="2"/>
  <c r="L328" i="2"/>
  <c r="L295" i="2"/>
  <c r="L278" i="2"/>
  <c r="L265" i="2"/>
  <c r="L326" i="2"/>
  <c r="L467" i="2"/>
  <c r="L324" i="2"/>
  <c r="L315" i="2"/>
  <c r="L288" i="2"/>
  <c r="L281" i="2"/>
  <c r="L275" i="2"/>
  <c r="L268" i="2"/>
  <c r="L261" i="2"/>
  <c r="L481" i="2"/>
  <c r="L474" i="2"/>
  <c r="L305" i="2"/>
  <c r="L298" i="2"/>
  <c r="L291" i="2"/>
  <c r="L271" i="2"/>
  <c r="L258" i="2"/>
  <c r="L264" i="2"/>
  <c r="L484" i="2"/>
  <c r="L330" i="2"/>
  <c r="L308" i="2"/>
  <c r="L301" i="2"/>
  <c r="L294" i="2"/>
  <c r="L274" i="2"/>
  <c r="L307" i="2"/>
  <c r="L480" i="2"/>
  <c r="L473" i="2"/>
  <c r="L323" i="2"/>
  <c r="L314" i="2"/>
  <c r="L311" i="2"/>
  <c r="L304" i="2"/>
  <c r="L297" i="2"/>
  <c r="L290" i="2"/>
  <c r="L287" i="2"/>
  <c r="L277" i="2"/>
  <c r="L257" i="2"/>
  <c r="L254" i="2"/>
  <c r="L263" i="2"/>
  <c r="L293" i="2"/>
  <c r="L55" i="5"/>
  <c r="M55" i="5"/>
  <c r="L78" i="4"/>
  <c r="L89" i="4"/>
  <c r="L88" i="4"/>
  <c r="L84" i="4"/>
  <c r="L80" i="4"/>
  <c r="L77" i="4"/>
  <c r="L85" i="4"/>
  <c r="L74" i="4"/>
  <c r="L86" i="4"/>
  <c r="L83" i="4"/>
  <c r="L82" i="4"/>
  <c r="L91" i="4"/>
  <c r="L90" i="4"/>
  <c r="M89" i="4"/>
  <c r="M78" i="4"/>
  <c r="M84" i="4"/>
  <c r="M80" i="4"/>
  <c r="M77" i="4"/>
  <c r="M88" i="4"/>
  <c r="M74" i="4"/>
  <c r="M86" i="4"/>
  <c r="M83" i="4"/>
  <c r="M82" i="4"/>
  <c r="M91" i="4"/>
  <c r="M90" i="4"/>
  <c r="M85" i="4"/>
  <c r="L487" i="2"/>
  <c r="L490" i="2"/>
  <c r="L486" i="2"/>
  <c r="L489" i="2"/>
  <c r="L246" i="2"/>
  <c r="L236" i="2"/>
  <c r="L223" i="2"/>
  <c r="L222" i="2"/>
  <c r="L485" i="2"/>
  <c r="L250" i="2"/>
  <c r="L239" i="2"/>
  <c r="L232" i="2"/>
  <c r="L225" i="2"/>
  <c r="L242" i="2"/>
  <c r="L235" i="2"/>
  <c r="L245" i="2"/>
  <c r="L248" i="2"/>
  <c r="L238" i="2"/>
  <c r="L231" i="2"/>
  <c r="L228" i="2"/>
  <c r="L244" i="2"/>
  <c r="L234" i="2"/>
  <c r="L233" i="2"/>
  <c r="L237" i="2"/>
  <c r="L227" i="2"/>
  <c r="L221" i="2"/>
  <c r="L204" i="2"/>
  <c r="L203" i="2"/>
  <c r="L216" i="2"/>
  <c r="L33" i="2"/>
  <c r="L61" i="4"/>
  <c r="L63" i="4"/>
  <c r="M63" i="4"/>
  <c r="M61" i="4"/>
  <c r="L59" i="5"/>
  <c r="L57" i="5"/>
  <c r="L67" i="5"/>
  <c r="M59" i="5"/>
  <c r="M57" i="5"/>
  <c r="M67" i="5"/>
  <c r="L56" i="5"/>
  <c r="L52" i="5"/>
  <c r="L58" i="5"/>
  <c r="L53" i="5"/>
  <c r="L60" i="5"/>
  <c r="L62" i="5"/>
  <c r="L50" i="5"/>
  <c r="L61" i="5"/>
  <c r="L46" i="5"/>
  <c r="L48" i="5"/>
  <c r="L47" i="5"/>
  <c r="M56" i="5"/>
  <c r="M52" i="5"/>
  <c r="M58" i="5"/>
  <c r="M53" i="5"/>
  <c r="M62" i="5"/>
  <c r="M50" i="5"/>
  <c r="M60" i="5"/>
  <c r="M61" i="5"/>
  <c r="M46" i="5"/>
  <c r="M48" i="5"/>
  <c r="M47" i="5"/>
  <c r="L215" i="2"/>
  <c r="L199" i="2"/>
  <c r="L208" i="2"/>
  <c r="L220" i="2"/>
  <c r="L212" i="2"/>
  <c r="L202" i="2"/>
  <c r="L210" i="2"/>
  <c r="L63" i="5"/>
  <c r="M63" i="5"/>
  <c r="L34" i="4"/>
  <c r="M34" i="4"/>
  <c r="L196" i="2"/>
  <c r="L198" i="2"/>
  <c r="L64" i="5"/>
  <c r="L66" i="5"/>
  <c r="L68" i="5"/>
  <c r="L65" i="5"/>
  <c r="M64" i="5"/>
  <c r="M66" i="5"/>
  <c r="M68" i="5"/>
  <c r="M65" i="5"/>
  <c r="L211" i="2"/>
  <c r="L201" i="2"/>
  <c r="L195" i="2"/>
  <c r="L214" i="2"/>
  <c r="L188" i="2"/>
  <c r="L217" i="2"/>
  <c r="L207" i="2"/>
  <c r="L191" i="2"/>
  <c r="L200" i="2"/>
  <c r="L194" i="2"/>
  <c r="L213" i="2"/>
  <c r="L197" i="2"/>
  <c r="L187" i="2"/>
  <c r="L206" i="2"/>
  <c r="L190" i="2"/>
  <c r="L218" i="2"/>
  <c r="L193" i="2"/>
  <c r="L219" i="2"/>
  <c r="L209" i="2"/>
  <c r="L186" i="2"/>
  <c r="L189" i="2"/>
  <c r="L192" i="2"/>
  <c r="L10" i="2"/>
  <c r="L62" i="4"/>
  <c r="M62" i="4"/>
  <c r="L60" i="4"/>
  <c r="M60" i="4"/>
  <c r="L81" i="2"/>
  <c r="L117" i="2"/>
  <c r="L118" i="2"/>
  <c r="L82" i="2"/>
  <c r="L73" i="4"/>
  <c r="L72" i="4"/>
  <c r="M73" i="4"/>
  <c r="M72" i="4"/>
  <c r="L10" i="5"/>
  <c r="L11" i="5"/>
  <c r="M10" i="5"/>
  <c r="M11" i="5"/>
  <c r="L71" i="4"/>
  <c r="M71" i="4"/>
  <c r="L9" i="4"/>
  <c r="M9" i="4"/>
  <c r="L106" i="4"/>
  <c r="M106" i="4"/>
  <c r="L64" i="4"/>
  <c r="L47" i="4"/>
  <c r="L33" i="4"/>
  <c r="M33" i="4"/>
  <c r="M64" i="4"/>
  <c r="M47" i="4"/>
  <c r="L69" i="4"/>
  <c r="L65" i="4"/>
  <c r="L68" i="4"/>
  <c r="L67" i="4"/>
  <c r="L66" i="4"/>
  <c r="L31" i="4"/>
  <c r="L70" i="4"/>
  <c r="M68" i="4"/>
  <c r="M65" i="4"/>
  <c r="M67" i="4"/>
  <c r="M69" i="4"/>
  <c r="M66" i="4"/>
  <c r="M31" i="4"/>
  <c r="M70" i="4"/>
  <c r="L30" i="4"/>
  <c r="L32" i="4"/>
  <c r="L29" i="4"/>
  <c r="M30" i="4"/>
  <c r="M32" i="4"/>
  <c r="M29" i="4"/>
  <c r="L11" i="3"/>
  <c r="L18" i="3"/>
  <c r="L17" i="3"/>
  <c r="M11" i="3"/>
  <c r="M18" i="3"/>
  <c r="M17" i="3"/>
  <c r="L9" i="2"/>
  <c r="L75" i="2"/>
  <c r="L79" i="2"/>
  <c r="L74" i="2"/>
  <c r="L78" i="2"/>
  <c r="L80" i="2"/>
  <c r="L77" i="2"/>
  <c r="L76" i="2"/>
  <c r="L28" i="4"/>
  <c r="M28" i="4"/>
  <c r="L9" i="5"/>
  <c r="M9" i="5"/>
  <c r="L73" i="2"/>
  <c r="L69" i="2"/>
  <c r="L60" i="2"/>
  <c r="L49" i="2"/>
  <c r="L45" i="2"/>
  <c r="L63" i="2"/>
  <c r="L56" i="2"/>
  <c r="L51" i="2"/>
  <c r="L72" i="2"/>
  <c r="L68" i="2"/>
  <c r="L53" i="2"/>
  <c r="L48" i="2"/>
  <c r="L70" i="2"/>
  <c r="L65" i="2"/>
  <c r="L59" i="2"/>
  <c r="L55" i="2"/>
  <c r="L50" i="2"/>
  <c r="L44" i="2"/>
  <c r="L62" i="2"/>
  <c r="L66" i="2"/>
  <c r="L71" i="2"/>
  <c r="L67" i="2"/>
  <c r="L47" i="2"/>
  <c r="L46" i="2"/>
  <c r="L64" i="2"/>
  <c r="L58" i="2"/>
  <c r="L54" i="2"/>
  <c r="L61" i="2"/>
  <c r="L52" i="2"/>
  <c r="L57" i="2"/>
  <c r="L492" i="2"/>
  <c r="L26" i="4"/>
  <c r="M26" i="4"/>
  <c r="L43" i="2"/>
  <c r="L10" i="3"/>
  <c r="M10" i="3"/>
  <c r="L8" i="5"/>
  <c r="L44" i="5"/>
  <c r="L88" i="5"/>
  <c r="M8" i="5"/>
  <c r="M88" i="5"/>
  <c r="M44" i="5"/>
  <c r="L8" i="4"/>
  <c r="M8" i="4"/>
  <c r="L41" i="2"/>
  <c r="L8" i="2"/>
  <c r="K41" i="2" l="1"/>
  <c r="L521" i="1"/>
  <c r="M521" i="1" l="1"/>
  <c r="I10" i="3"/>
  <c r="J10" i="3" s="1"/>
  <c r="K10" i="3" l="1"/>
  <c r="M479" i="2" l="1"/>
  <c r="M322" i="2"/>
  <c r="M319" i="2"/>
  <c r="M316" i="2"/>
  <c r="M313" i="2"/>
  <c r="M310" i="2"/>
  <c r="M279" i="2"/>
  <c r="M276" i="2"/>
  <c r="M256" i="2"/>
  <c r="M253" i="2"/>
  <c r="M303" i="2"/>
  <c r="M468" i="2"/>
  <c r="M325" i="2"/>
  <c r="M306" i="2"/>
  <c r="M292" i="2"/>
  <c r="M282" i="2"/>
  <c r="M482" i="2"/>
  <c r="M475" i="2"/>
  <c r="M299" i="2"/>
  <c r="M285" i="2"/>
  <c r="M272" i="2"/>
  <c r="M283" i="2"/>
  <c r="M478" i="2"/>
  <c r="M471" i="2"/>
  <c r="M328" i="2"/>
  <c r="M295" i="2"/>
  <c r="M278" i="2"/>
  <c r="M265" i="2"/>
  <c r="M252" i="2"/>
  <c r="M261" i="2"/>
  <c r="M326" i="2"/>
  <c r="M467" i="2"/>
  <c r="M324" i="2"/>
  <c r="M315" i="2"/>
  <c r="M288" i="2"/>
  <c r="M281" i="2"/>
  <c r="M275" i="2"/>
  <c r="M268" i="2"/>
  <c r="M286" i="2"/>
  <c r="M481" i="2"/>
  <c r="M474" i="2"/>
  <c r="M305" i="2"/>
  <c r="M298" i="2"/>
  <c r="M291" i="2"/>
  <c r="M271" i="2"/>
  <c r="M258" i="2"/>
  <c r="M273" i="2"/>
  <c r="M264" i="2"/>
  <c r="M300" i="2"/>
  <c r="M484" i="2"/>
  <c r="M330" i="2"/>
  <c r="M308" i="2"/>
  <c r="M301" i="2"/>
  <c r="M294" i="2"/>
  <c r="M274" i="2"/>
  <c r="M469" i="2"/>
  <c r="M480" i="2"/>
  <c r="M473" i="2"/>
  <c r="M323" i="2"/>
  <c r="M314" i="2"/>
  <c r="M311" i="2"/>
  <c r="M304" i="2"/>
  <c r="M297" i="2"/>
  <c r="M290" i="2"/>
  <c r="M287" i="2"/>
  <c r="M277" i="2"/>
  <c r="M257" i="2"/>
  <c r="M254" i="2"/>
  <c r="M307" i="2"/>
  <c r="M263" i="2"/>
  <c r="M260" i="2"/>
  <c r="M293" i="2"/>
  <c r="M487" i="2"/>
  <c r="M490" i="2"/>
  <c r="M489" i="2"/>
  <c r="M486" i="2"/>
  <c r="M485" i="2"/>
  <c r="M239" i="2"/>
  <c r="M232" i="2"/>
  <c r="M223" i="2"/>
  <c r="M242" i="2"/>
  <c r="M235" i="2"/>
  <c r="M245" i="2"/>
  <c r="M225" i="2"/>
  <c r="M222" i="2"/>
  <c r="M248" i="2"/>
  <c r="M238" i="2"/>
  <c r="M231" i="2"/>
  <c r="M228" i="2"/>
  <c r="M244" i="2"/>
  <c r="M234" i="2"/>
  <c r="M246" i="2"/>
  <c r="M237" i="2"/>
  <c r="M227" i="2"/>
  <c r="M233" i="2"/>
  <c r="M236" i="2"/>
  <c r="M250" i="2"/>
  <c r="M221" i="2"/>
  <c r="M204" i="2"/>
  <c r="M203" i="2"/>
  <c r="M216" i="2"/>
  <c r="M33" i="2"/>
  <c r="M208" i="2"/>
  <c r="M220" i="2"/>
  <c r="M215" i="2"/>
  <c r="M199" i="2"/>
  <c r="M212" i="2"/>
  <c r="M202" i="2"/>
  <c r="M210" i="2"/>
  <c r="M198" i="2"/>
  <c r="M196" i="2"/>
  <c r="M214" i="2"/>
  <c r="M188" i="2"/>
  <c r="M217" i="2"/>
  <c r="M207" i="2"/>
  <c r="M191" i="2"/>
  <c r="M211" i="2"/>
  <c r="M200" i="2"/>
  <c r="M194" i="2"/>
  <c r="M213" i="2"/>
  <c r="M197" i="2"/>
  <c r="M187" i="2"/>
  <c r="M206" i="2"/>
  <c r="M190" i="2"/>
  <c r="M193" i="2"/>
  <c r="M219" i="2"/>
  <c r="M209" i="2"/>
  <c r="M186" i="2"/>
  <c r="M201" i="2"/>
  <c r="M189" i="2"/>
  <c r="M192" i="2"/>
  <c r="M218" i="2"/>
  <c r="M195" i="2"/>
  <c r="M10" i="2"/>
  <c r="M81" i="2"/>
  <c r="M118" i="2"/>
  <c r="M117" i="2"/>
  <c r="M82" i="2"/>
  <c r="M9" i="2"/>
  <c r="M75" i="2"/>
  <c r="M79" i="2"/>
  <c r="M74" i="2"/>
  <c r="M78" i="2"/>
  <c r="M77" i="2"/>
  <c r="M76" i="2"/>
  <c r="M80" i="2"/>
  <c r="M73" i="2"/>
  <c r="M69" i="2"/>
  <c r="M60" i="2"/>
  <c r="M49" i="2"/>
  <c r="M45" i="2"/>
  <c r="M66" i="2"/>
  <c r="M52" i="2"/>
  <c r="M63" i="2"/>
  <c r="M56" i="2"/>
  <c r="M51" i="2"/>
  <c r="M72" i="2"/>
  <c r="M68" i="2"/>
  <c r="M53" i="2"/>
  <c r="M48" i="2"/>
  <c r="M65" i="2"/>
  <c r="M59" i="2"/>
  <c r="M55" i="2"/>
  <c r="M50" i="2"/>
  <c r="M44" i="2"/>
  <c r="M70" i="2"/>
  <c r="M46" i="2"/>
  <c r="M62" i="2"/>
  <c r="M71" i="2"/>
  <c r="M67" i="2"/>
  <c r="M47" i="2"/>
  <c r="M64" i="2"/>
  <c r="M58" i="2"/>
  <c r="M54" i="2"/>
  <c r="M61" i="2"/>
  <c r="M57" i="2"/>
  <c r="M492" i="2"/>
  <c r="M43" i="2"/>
  <c r="M41" i="2"/>
  <c r="M8" i="2"/>
  <c r="I8" i="3" l="1"/>
  <c r="I9" i="3" l="1"/>
  <c r="I13" i="3" s="1"/>
  <c r="K88" i="5" l="1"/>
  <c r="J8" i="5"/>
  <c r="K8" i="5" s="1"/>
  <c r="J9" i="3"/>
  <c r="J8" i="3"/>
  <c r="K8" i="3" s="1"/>
  <c r="J13" i="3" l="1"/>
  <c r="K9" i="3"/>
  <c r="L20" i="3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<sst xmlns="http://schemas.openxmlformats.org/spreadsheetml/2006/main" count="2523" uniqueCount="570">
  <si>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</si>
  <si>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</si>
  <si>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</si>
  <si>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</si>
  <si>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</si>
  <si>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</si>
  <si>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</si>
  <si>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</si>
  <si>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</si>
  <si>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</si>
  <si>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</si>
  <si>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</si>
  <si>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</si>
  <si>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</si>
  <si>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</si>
  <si>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</si>
  <si>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</si>
  <si>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</si>
  <si>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</si>
  <si>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</si>
  <si>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</si>
  <si>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</si>
  <si>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</si>
  <si>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</si>
  <si>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</si>
  <si>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</si>
  <si>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</si>
  <si>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</si>
  <si>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</si>
  <si>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</si>
  <si>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</si>
  <si>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</si>
  <si>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</si>
  <si>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</si>
  <si>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</si>
  <si>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</si>
  <si>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</si>
  <si>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</si>
  <si>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</si>
  <si>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</si>
  <si>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</si>
  <si>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</si>
  <si>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</si>
  <si>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</si>
  <si>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</si>
  <si>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>NA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</si>
  <si>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</si>
  <si>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</si>
  <si>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</si>
  <si>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</si>
  <si>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</si>
  <si>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</si>
  <si>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</si>
  <si>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</si>
  <si>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</si>
  <si>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</si>
  <si>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</si>
  <si>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</si>
  <si>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</si>
  <si>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</si>
  <si>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</si>
  <si>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</si>
  <si>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</si>
  <si>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</si>
  <si>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</si>
  <si>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</si>
  <si>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</si>
  <si>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</si>
  <si>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</si>
  <si>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</si>
  <si>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</si>
  <si>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</si>
  <si>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</si>
  <si>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</si>
  <si>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</si>
  <si>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</si>
  <si>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</si>
  <si>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</si>
  <si>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</si>
  <si>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</si>
  <si>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</si>
  <si>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</si>
  <si>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</si>
  <si>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</si>
  <si>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</si>
  <si>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</si>
  <si>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</si>
  <si>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</si>
  <si>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</si>
  <si>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</si>
  <si>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</si>
  <si>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</si>
  <si>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</si>
  <si>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</si>
  <si>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>453000</t>
  </si>
  <si>
    <t>SALE/COMP - FIXED ASSETS LOSS</t>
  </si>
  <si>
    <t>459950</t>
  </si>
  <si>
    <t>OTHER SOURCE</t>
  </si>
  <si>
    <t>459951</t>
  </si>
  <si>
    <t>SCHOOL RESTITUTION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</si>
  <si>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</si>
  <si>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</si>
  <si>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</si>
  <si>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</si>
  <si>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</si>
  <si>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</si>
  <si>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</si>
  <si>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</si>
  <si>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</si>
  <si>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</si>
  <si>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</si>
  <si>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</si>
  <si>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</si>
  <si>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</si>
  <si>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</si>
  <si>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</si>
  <si>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</si>
  <si>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</si>
  <si>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</si>
  <si>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</si>
  <si>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</si>
  <si>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</si>
  <si>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</si>
  <si>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</si>
  <si>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 xml:space="preserve">   FEDERAL SOURCES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</si>
  <si>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</si>
  <si>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</si>
  <si>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</si>
  <si>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</si>
  <si>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</si>
  <si>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</si>
  <si>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</si>
  <si>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</si>
  <si>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</si>
  <si>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</si>
  <si>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 xml:space="preserve">   FEDERAL SOURCES Total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</si>
  <si>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</si>
  <si>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</si>
  <si>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</si>
  <si>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</si>
  <si>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</si>
  <si>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</si>
  <si>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</si>
  <si>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</si>
  <si>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</si>
  <si>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SPECIAL ITEMS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</si>
  <si>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</si>
  <si>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</si>
  <si>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</si>
  <si>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</si>
  <si>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</si>
  <si>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</si>
  <si>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</si>
  <si>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</si>
  <si>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</si>
  <si>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</si>
  <si>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</si>
  <si>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</si>
  <si>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</si>
  <si>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</si>
  <si>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</si>
  <si>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</si>
  <si>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</si>
  <si>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</si>
  <si>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</si>
  <si>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</si>
  <si>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</si>
  <si>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</si>
  <si>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</si>
  <si>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</si>
  <si>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</si>
  <si>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</si>
  <si>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</si>
  <si>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</si>
  <si>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</si>
  <si>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</si>
  <si>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</si>
  <si>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</si>
  <si>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</si>
  <si>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</si>
  <si>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</si>
  <si>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</si>
  <si>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</si>
  <si>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</si>
  <si>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</si>
  <si>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</si>
  <si>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</si>
  <si>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</si>
  <si>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</si>
  <si>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</si>
  <si>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</si>
  <si>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</si>
  <si>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</si>
  <si>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</si>
  <si>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</si>
  <si>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</si>
  <si>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</si>
  <si>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</si>
  <si>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</si>
  <si>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</si>
  <si>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</si>
  <si>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</si>
  <si>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</si>
  <si>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</si>
  <si>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</si>
  <si>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</si>
  <si>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</si>
  <si>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</si>
  <si>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</si>
  <si>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</si>
  <si>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</si>
  <si>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</si>
  <si>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</si>
  <si>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</si>
  <si>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</si>
  <si>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</si>
  <si>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</si>
  <si>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</si>
  <si>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</si>
  <si>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</si>
  <si>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</si>
  <si>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</si>
  <si>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</si>
  <si>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</si>
  <si>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</si>
  <si>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</si>
  <si>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</si>
  <si>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</si>
  <si>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</si>
  <si>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</si>
  <si>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</si>
  <si>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</si>
  <si>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</si>
  <si>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</si>
  <si>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</si>
  <si>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</si>
  <si>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</si>
  <si>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</si>
  <si>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</si>
  <si>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</si>
  <si>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</si>
  <si>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</si>
  <si>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</si>
  <si>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</si>
  <si>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</si>
  <si>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</si>
  <si>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</si>
  <si>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</si>
  <si>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</si>
  <si>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</si>
  <si>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</si>
  <si>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</si>
  <si>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</si>
  <si>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</si>
  <si>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</si>
  <si>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</si>
  <si>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</si>
  <si>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</si>
  <si>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</si>
  <si>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</si>
  <si>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</si>
  <si>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</si>
  <si>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</si>
  <si>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</si>
  <si>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</si>
  <si>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</si>
  <si>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</si>
  <si>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</si>
  <si>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</si>
  <si>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</si>
  <si>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</si>
  <si>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</si>
  <si>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</si>
  <si>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</si>
  <si>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</si>
  <si>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</si>
  <si>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</si>
  <si>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</si>
  <si>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</si>
  <si>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</si>
  <si>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</si>
  <si>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</si>
  <si>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</si>
  <si>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</si>
  <si>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</si>
  <si>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</si>
  <si>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</si>
  <si>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</si>
  <si>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</si>
  <si>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</si>
  <si>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</si>
  <si>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</si>
  <si>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</si>
  <si>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</si>
  <si>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</si>
  <si>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</si>
  <si>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</si>
  <si>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</si>
  <si>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</si>
  <si>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</si>
  <si>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</si>
  <si>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</si>
  <si>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</si>
  <si>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</si>
  <si>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</si>
  <si>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</si>
  <si>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</si>
  <si>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</si>
  <si>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</si>
  <si>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</si>
  <si>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</si>
  <si>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</si>
  <si>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</si>
  <si>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</si>
  <si>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</si>
  <si>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</si>
  <si>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</si>
  <si>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</si>
  <si>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</si>
  <si>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</si>
  <si>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</si>
  <si>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</si>
  <si>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</si>
  <si>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</si>
  <si>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</si>
  <si>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</si>
  <si>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</si>
  <si>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</si>
  <si>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</si>
  <si>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</si>
  <si>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</si>
  <si>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</si>
  <si>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</si>
  <si>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</si>
  <si>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</si>
  <si>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</si>
  <si>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</si>
  <si>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</si>
  <si>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</si>
  <si>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</si>
  <si>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</si>
  <si>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</si>
  <si>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</si>
  <si>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</si>
  <si>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</si>
  <si>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</si>
  <si>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</si>
  <si>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</si>
  <si>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</si>
  <si>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</si>
  <si>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</si>
  <si>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</si>
  <si>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</si>
  <si>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</si>
  <si>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</si>
  <si>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</si>
  <si>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</si>
  <si>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</si>
  <si>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</si>
  <si>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</si>
  <si>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</si>
  <si>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</si>
  <si>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</si>
  <si>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</si>
  <si>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</si>
  <si>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</si>
  <si>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</si>
  <si>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</si>
  <si>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</si>
  <si>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</si>
  <si>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</si>
  <si>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</si>
  <si>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</si>
  <si>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</si>
  <si>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</si>
  <si>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</si>
  <si>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</si>
  <si>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</si>
  <si>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</si>
  <si>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</si>
  <si>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</si>
  <si>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</si>
  <si>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</si>
  <si>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</si>
  <si>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</si>
  <si>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</si>
  <si>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</si>
  <si>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</si>
  <si>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</si>
  <si>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</si>
  <si>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</si>
  <si>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</si>
  <si>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</si>
  <si>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</si>
  <si>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</si>
  <si>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</si>
  <si>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</si>
  <si>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</si>
  <si>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</si>
  <si>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</si>
  <si>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</si>
  <si>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</si>
  <si>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</si>
  <si>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</si>
  <si>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</si>
  <si>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</si>
  <si>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</si>
  <si>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</si>
  <si>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</si>
  <si>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</si>
  <si>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</si>
  <si>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</si>
  <si>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</si>
  <si>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</si>
  <si>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</si>
  <si>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</si>
  <si>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</si>
  <si>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</si>
  <si>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</si>
  <si>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</si>
  <si>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</si>
  <si>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</si>
  <si>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</si>
  <si>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</si>
  <si>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</si>
  <si>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</si>
  <si>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</si>
  <si>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</si>
  <si>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</si>
  <si>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</si>
  <si>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</si>
  <si>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</si>
  <si>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</si>
  <si>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</si>
  <si>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</si>
  <si>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</si>
  <si>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</si>
  <si>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</si>
  <si>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</si>
  <si>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</si>
  <si>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</si>
  <si>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</si>
  <si>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</si>
  <si>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</si>
  <si>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</si>
  <si>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</si>
  <si>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</si>
  <si>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</si>
  <si>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</si>
  <si>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</si>
  <si>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</si>
  <si>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</si>
  <si>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</si>
  <si>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</si>
  <si>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</si>
  <si>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</si>
  <si>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</si>
  <si>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</si>
  <si>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</si>
  <si>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</si>
  <si>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</si>
  <si>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</si>
  <si>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</si>
  <si>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</si>
  <si>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</si>
  <si>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</si>
  <si>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</si>
  <si>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</si>
  <si>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</si>
  <si>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</si>
  <si>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</si>
  <si>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</si>
  <si>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</si>
  <si>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</si>
  <si>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</si>
  <si>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</si>
  <si>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</si>
  <si>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</si>
  <si>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</si>
  <si>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</si>
  <si>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</si>
  <si>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</si>
  <si>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</si>
  <si>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</si>
  <si>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</si>
  <si>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</si>
  <si>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</si>
  <si>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</si>
  <si>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</si>
  <si>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</si>
  <si>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</si>
  <si>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</si>
  <si>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</si>
  <si>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</si>
  <si>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</si>
  <si>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</si>
  <si>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</si>
  <si>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</si>
  <si>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</si>
  <si>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</si>
  <si>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</si>
  <si>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</si>
  <si>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</si>
  <si>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</si>
  <si>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</si>
  <si>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</si>
  <si>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</si>
  <si>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</si>
  <si>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</si>
  <si>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</si>
  <si>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</si>
  <si>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</si>
  <si>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</si>
  <si>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</si>
  <si>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</si>
  <si>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</si>
  <si>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</si>
  <si>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</si>
  <si>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</si>
  <si>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</si>
  <si>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</si>
  <si>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</si>
  <si>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</si>
  <si>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</si>
  <si>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</si>
  <si>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</si>
  <si>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</si>
  <si>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</si>
  <si>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</si>
  <si>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</si>
  <si>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</si>
  <si>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</si>
  <si>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</si>
  <si>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</si>
  <si>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</si>
  <si>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</si>
  <si>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</si>
  <si>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</si>
  <si>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</si>
  <si>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</si>
  <si>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</si>
  <si>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</si>
  <si>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</si>
  <si>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</si>
  <si>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</si>
  <si>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</si>
  <si>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</si>
  <si>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</si>
  <si>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</si>
  <si>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</si>
  <si>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</si>
  <si>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</si>
  <si>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</si>
  <si>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</si>
  <si>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</si>
  <si>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</si>
  <si>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</si>
  <si>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</si>
  <si>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</si>
  <si>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</si>
  <si>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</si>
  <si>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</si>
  <si>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</si>
  <si>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</si>
  <si>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</si>
  <si>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</si>
  <si>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</si>
  <si>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</si>
  <si>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</si>
  <si>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OTHER COST-BOARD LEGAL FEES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</si>
</sst>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0" fontId="2" fillId="4" borderId="0" xfId="0" applyFont="1" applyFill="1" applyBorder="1" applyAlignment="1">
      <alignment horizontal="center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33"/>
  <sheetViews>
    <sheetView tabSelected="1" workbookViewId="0">
      <pane ySplit="7" topLeftCell="A8" activePane="bottomLeft" state="frozen"/>
      <selection activeCell="A4" sqref="A4:M4"/>
      <selection pane="bottomLeft" activeCell="C12" sqref="C12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4">
        <v>45382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27" customHeight="1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9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46</v>
      </c>
      <c r="B8" s="66" t="s">
        <v>47</v>
      </c>
      <c r="C8" s="51" t="s">
        <v>48</v>
      </c>
      <c r="D8" s="56">
        <v>868000000</v>
      </c>
      <c r="E8" s="56">
        <v>868000000</v>
      </c>
      <c r="F8" s="56">
        <v>6836866.3300000001</v>
      </c>
      <c r="G8" s="56">
        <v>827055937.05999994</v>
      </c>
      <c r="H8" s="56">
        <v>0</v>
      </c>
      <c r="I8" s="56">
        <f t="shared" ref="I8" si="0">SUM(G8:H8)</f>
        <v>827055937.05999994</v>
      </c>
      <c r="J8" s="56">
        <f t="shared" ref="J8" si="1">E8-I8</f>
        <v>40944062.940000057</v>
      </c>
      <c r="K8" s="57">
        <f t="shared" ref="K8:K10" si="2">IF(E8=0,"NA",J8/E8)</f>
        <v>4.7170579423963202E-2</v>
      </c>
      <c r="L8" s="57">
        <f t="shared" ref="L8:L10" si="3">IF(E8=0,"NA",(  ( F8 - (E8/$L$6)) / (E8/$L$6)))</f>
        <v>-0.99212342588709668</v>
      </c>
      <c r="M8" s="57">
        <f t="shared" ref="M8:M10" si="4">IF(E8=0,"NA",(  ( G8 - ($M$6*(E8/12))) / ($M$6*(E8/12))))</f>
        <v>0.27043922743471571</v>
      </c>
      <c r="R8" s="53"/>
      <c r="S8" s="53"/>
      <c r="T8" s="53"/>
      <c r="U8" s="53"/>
      <c r="V8" s="53"/>
    </row>
    <row r="9" spans="1:25" s="51" customFormat="1" x14ac:dyDescent="0.2">
      <c r="B9" s="66" t="s">
        <v>49</v>
      </c>
      <c r="C9" s="51" t="s">
        <v>50</v>
      </c>
      <c r="D9" s="56">
        <v>15000000</v>
      </c>
      <c r="E9" s="56">
        <v>15000000</v>
      </c>
      <c r="F9" s="56">
        <v>793240.73</v>
      </c>
      <c r="G9" s="56">
        <v>3536042.79</v>
      </c>
      <c r="H9" s="56">
        <v>0</v>
      </c>
      <c r="I9" s="56">
        <f t="shared" ref="I9:I11" si="5">SUM(G9:H9)</f>
        <v>3536042.79</v>
      </c>
      <c r="J9" s="56">
        <f t="shared" ref="J9:J33" si="6">E9-I9</f>
        <v>11463957.210000001</v>
      </c>
      <c r="K9" s="57">
        <f t="shared" si="2"/>
        <v>0.7642638140000001</v>
      </c>
      <c r="L9" s="57">
        <f t="shared" si="3"/>
        <v>-0.94711728466666667</v>
      </c>
      <c r="M9" s="57">
        <f t="shared" si="4"/>
        <v>-0.68568508533333328</v>
      </c>
      <c r="R9" s="53"/>
      <c r="S9" s="53"/>
      <c r="T9" s="53"/>
      <c r="U9" s="53"/>
      <c r="V9" s="53"/>
    </row>
    <row r="10" spans="1:25" s="51" customFormat="1" x14ac:dyDescent="0.2">
      <c r="B10" s="66" t="s">
        <v>51</v>
      </c>
      <c r="C10" s="51" t="s">
        <v>52</v>
      </c>
      <c r="D10" s="56">
        <v>3800000</v>
      </c>
      <c r="E10" s="56">
        <v>3800000</v>
      </c>
      <c r="F10" s="56">
        <v>992851.21</v>
      </c>
      <c r="G10" s="56">
        <v>2728378.14</v>
      </c>
      <c r="H10" s="56">
        <v>0</v>
      </c>
      <c r="I10" s="56">
        <f t="shared" si="5"/>
        <v>2728378.14</v>
      </c>
      <c r="J10" s="56">
        <f t="shared" si="6"/>
        <v>1071621.8599999999</v>
      </c>
      <c r="K10" s="57">
        <f t="shared" si="2"/>
        <v>0.2820057526315789</v>
      </c>
      <c r="L10" s="57">
        <f t="shared" si="3"/>
        <v>-0.73872336578947373</v>
      </c>
      <c r="M10" s="57">
        <f t="shared" si="4"/>
        <v>-4.2674336842105219E-2</v>
      </c>
      <c r="R10" s="53"/>
      <c r="S10" s="53"/>
      <c r="T10" s="53"/>
      <c r="U10" s="53"/>
      <c r="V10" s="53"/>
    </row>
    <row r="11" spans="1:25" s="51" customFormat="1" x14ac:dyDescent="0.2">
      <c r="B11" s="66" t="s">
        <v>53</v>
      </c>
      <c r="C11" s="51" t="s">
        <v>54</v>
      </c>
      <c r="D11" s="56">
        <v>29000000</v>
      </c>
      <c r="E11" s="56">
        <v>29000000</v>
      </c>
      <c r="F11" s="56">
        <v>2749219.15</v>
      </c>
      <c r="G11" s="56">
        <v>24675261.98</v>
      </c>
      <c r="H11" s="56">
        <v>0</v>
      </c>
      <c r="I11" s="56">
        <f t="shared" si="5"/>
        <v>24675261.98</v>
      </c>
      <c r="J11" s="56">
        <f t="shared" si="6"/>
        <v>4324738.0199999996</v>
      </c>
      <c r="K11" s="57" t="s">
        <v>45</v>
      </c>
      <c r="L11" s="57" t="s">
        <v>45</v>
      </c>
      <c r="M11" s="57" t="s">
        <v>45</v>
      </c>
      <c r="R11" s="53"/>
      <c r="S11" s="53"/>
      <c r="T11" s="53"/>
      <c r="U11" s="53"/>
      <c r="V11" s="53"/>
    </row>
    <row r="12" spans="1:25" s="51" customFormat="1" x14ac:dyDescent="0.2">
      <c r="B12" s="66" t="s">
        <v>55</v>
      </c>
      <c r="C12" s="51" t="s">
        <v>56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ref="I12:I33" si="7">SUM(G12:H12)</f>
        <v>0</v>
      </c>
      <c r="J12" s="56">
        <f t="shared" si="6"/>
        <v>24651.21</v>
      </c>
      <c r="K12" s="57" t="s">
        <v>45</v>
      </c>
      <c r="L12" s="57" t="s">
        <v>45</v>
      </c>
      <c r="M12" s="57" t="s">
        <v>45</v>
      </c>
      <c r="R12" s="53"/>
      <c r="S12" s="53"/>
      <c r="T12" s="53"/>
      <c r="U12" s="53"/>
      <c r="V12" s="53"/>
    </row>
    <row r="13" spans="1:25" s="51" customFormat="1" x14ac:dyDescent="0.2">
      <c r="B13" s="66" t="s">
        <v>57</v>
      </c>
      <c r="C13" s="51" t="s">
        <v>58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7"/>
        <v>0</v>
      </c>
      <c r="J13" s="56">
        <f t="shared" si="6"/>
        <v>30000</v>
      </c>
      <c r="K13" s="57" t="s">
        <v>45</v>
      </c>
      <c r="L13" s="57" t="s">
        <v>45</v>
      </c>
      <c r="M13" s="57" t="s">
        <v>45</v>
      </c>
      <c r="R13" s="53"/>
      <c r="S13" s="53"/>
      <c r="T13" s="53"/>
      <c r="U13" s="53"/>
      <c r="V13" s="53"/>
    </row>
    <row r="14" spans="1:25" s="51" customFormat="1" x14ac:dyDescent="0.2">
      <c r="B14" s="66" t="s">
        <v>59</v>
      </c>
      <c r="C14" s="51" t="s">
        <v>60</v>
      </c>
      <c r="D14" s="56">
        <v>775000</v>
      </c>
      <c r="E14" s="56">
        <v>775000</v>
      </c>
      <c r="F14" s="56">
        <v>210328.13</v>
      </c>
      <c r="G14" s="56">
        <v>765700.33</v>
      </c>
      <c r="H14" s="56">
        <v>0</v>
      </c>
      <c r="I14" s="56">
        <f t="shared" si="7"/>
        <v>765700.33</v>
      </c>
      <c r="J14" s="56">
        <f t="shared" si="6"/>
        <v>9299.6700000000419</v>
      </c>
      <c r="K14" s="57" t="s">
        <v>45</v>
      </c>
      <c r="L14" s="57" t="s">
        <v>45</v>
      </c>
      <c r="M14" s="57" t="s">
        <v>45</v>
      </c>
      <c r="R14" s="53"/>
      <c r="S14" s="53"/>
      <c r="T14" s="53"/>
      <c r="U14" s="53"/>
      <c r="V14" s="53"/>
    </row>
    <row r="15" spans="1:25" s="51" customFormat="1" x14ac:dyDescent="0.2">
      <c r="B15" s="66" t="s">
        <v>61</v>
      </c>
      <c r="C15" s="51" t="s">
        <v>62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7"/>
        <v>0</v>
      </c>
      <c r="J15" s="56">
        <f t="shared" si="6"/>
        <v>0</v>
      </c>
      <c r="K15" s="57" t="s">
        <v>45</v>
      </c>
      <c r="L15" s="57" t="s">
        <v>45</v>
      </c>
      <c r="M15" s="57" t="s">
        <v>45</v>
      </c>
      <c r="R15" s="53"/>
      <c r="S15" s="53"/>
      <c r="T15" s="53"/>
      <c r="U15" s="53"/>
      <c r="V15" s="53"/>
    </row>
    <row r="16" spans="1:25" s="51" customFormat="1" x14ac:dyDescent="0.2">
      <c r="B16" s="66" t="s">
        <v>63</v>
      </c>
      <c r="C16" s="51" t="s">
        <v>64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7"/>
        <v>0</v>
      </c>
      <c r="J16" s="56">
        <f t="shared" si="6"/>
        <v>1000</v>
      </c>
      <c r="K16" s="57" t="s">
        <v>45</v>
      </c>
      <c r="L16" s="57" t="s">
        <v>45</v>
      </c>
      <c r="M16" s="57" t="s">
        <v>45</v>
      </c>
      <c r="R16" s="53"/>
      <c r="S16" s="53"/>
      <c r="T16" s="53"/>
      <c r="U16" s="53"/>
      <c r="V16" s="53"/>
    </row>
    <row r="17" spans="1:22" s="51" customFormat="1" x14ac:dyDescent="0.2">
      <c r="B17" s="66" t="s">
        <v>65</v>
      </c>
      <c r="C17" s="51" t="s">
        <v>66</v>
      </c>
      <c r="D17" s="56">
        <v>0</v>
      </c>
      <c r="E17" s="56">
        <v>0</v>
      </c>
      <c r="F17" s="56">
        <v>0</v>
      </c>
      <c r="G17" s="56">
        <v>2345.54</v>
      </c>
      <c r="H17" s="56">
        <v>0</v>
      </c>
      <c r="I17" s="56">
        <f t="shared" si="7"/>
        <v>2345.54</v>
      </c>
      <c r="J17" s="56">
        <f t="shared" si="6"/>
        <v>-2345.54</v>
      </c>
      <c r="K17" s="57" t="s">
        <v>45</v>
      </c>
      <c r="L17" s="57" t="s">
        <v>45</v>
      </c>
      <c r="M17" s="57" t="s">
        <v>45</v>
      </c>
      <c r="R17" s="53"/>
      <c r="S17" s="53"/>
      <c r="T17" s="53"/>
      <c r="U17" s="53"/>
      <c r="V17" s="53"/>
    </row>
    <row r="18" spans="1:22" s="51" customFormat="1" x14ac:dyDescent="0.2">
      <c r="B18" s="66" t="s">
        <v>67</v>
      </c>
      <c r="C18" s="51" t="s">
        <v>68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7"/>
        <v>4223728.3600000003</v>
      </c>
      <c r="J18" s="56">
        <f t="shared" si="6"/>
        <v>-2264363.3600000003</v>
      </c>
      <c r="K18" s="57" t="s">
        <v>45</v>
      </c>
      <c r="L18" s="57" t="s">
        <v>45</v>
      </c>
      <c r="M18" s="57" t="s">
        <v>45</v>
      </c>
      <c r="R18" s="53"/>
      <c r="S18" s="53"/>
      <c r="T18" s="53"/>
      <c r="U18" s="53"/>
      <c r="V18" s="53"/>
    </row>
    <row r="19" spans="1:22" s="51" customFormat="1" x14ac:dyDescent="0.2">
      <c r="B19" s="66" t="s">
        <v>69</v>
      </c>
      <c r="C19" s="51" t="s">
        <v>70</v>
      </c>
      <c r="D19" s="56">
        <v>1795000</v>
      </c>
      <c r="E19" s="56">
        <v>1795000</v>
      </c>
      <c r="F19" s="56">
        <v>77169.23</v>
      </c>
      <c r="G19" s="56">
        <v>2047239.7999999998</v>
      </c>
      <c r="H19" s="56">
        <v>0</v>
      </c>
      <c r="I19" s="56">
        <f t="shared" si="7"/>
        <v>2047239.7999999998</v>
      </c>
      <c r="J19" s="56">
        <f t="shared" si="6"/>
        <v>-252239.79999999981</v>
      </c>
      <c r="K19" s="57" t="s">
        <v>45</v>
      </c>
      <c r="L19" s="57" t="s">
        <v>45</v>
      </c>
      <c r="M19" s="57" t="s">
        <v>45</v>
      </c>
      <c r="R19" s="53"/>
      <c r="S19" s="53"/>
      <c r="T19" s="53"/>
      <c r="U19" s="53"/>
      <c r="V19" s="53"/>
    </row>
    <row r="20" spans="1:22" s="51" customFormat="1" x14ac:dyDescent="0.2">
      <c r="B20" s="66" t="s">
        <v>71</v>
      </c>
      <c r="C20" s="51" t="s">
        <v>72</v>
      </c>
      <c r="D20" s="56">
        <v>0</v>
      </c>
      <c r="E20" s="56">
        <v>0</v>
      </c>
      <c r="F20" s="56">
        <v>0</v>
      </c>
      <c r="G20" s="56">
        <v>5399.22</v>
      </c>
      <c r="H20" s="56">
        <v>0</v>
      </c>
      <c r="I20" s="56">
        <f t="shared" si="7"/>
        <v>5399.22</v>
      </c>
      <c r="J20" s="56">
        <f t="shared" si="6"/>
        <v>-5399.22</v>
      </c>
      <c r="K20" s="57" t="s">
        <v>45</v>
      </c>
      <c r="L20" s="57" t="s">
        <v>45</v>
      </c>
      <c r="M20" s="57" t="s">
        <v>45</v>
      </c>
      <c r="R20" s="53"/>
      <c r="S20" s="53"/>
      <c r="T20" s="53"/>
      <c r="U20" s="53"/>
      <c r="V20" s="53"/>
    </row>
    <row r="21" spans="1:22" s="51" customFormat="1" x14ac:dyDescent="0.2">
      <c r="A21" s="63" t="s">
        <v>73</v>
      </c>
      <c r="B21" s="71"/>
      <c r="C21" s="63"/>
      <c r="D21" s="64">
        <v>920399645.21000004</v>
      </c>
      <c r="E21" s="64">
        <v>920385016.21000004</v>
      </c>
      <c r="F21" s="64">
        <v>11659674.780000001</v>
      </c>
      <c r="G21" s="64">
        <v>865040033.21999991</v>
      </c>
      <c r="H21" s="64">
        <v>0</v>
      </c>
      <c r="I21" s="64">
        <f t="shared" si="7"/>
        <v>865040033.21999991</v>
      </c>
      <c r="J21" s="64">
        <f t="shared" si="6"/>
        <v>55344982.990000129</v>
      </c>
      <c r="K21" s="65" t="s">
        <v>45</v>
      </c>
      <c r="L21" s="65" t="s">
        <v>45</v>
      </c>
      <c r="M21" s="65" t="s">
        <v>45</v>
      </c>
      <c r="R21" s="53"/>
      <c r="S21" s="53"/>
      <c r="T21" s="53"/>
      <c r="U21" s="53"/>
      <c r="V21" s="53"/>
    </row>
    <row r="22" spans="1:22" s="51" customFormat="1" x14ac:dyDescent="0.2">
      <c r="A22" s="51" t="s">
        <v>22</v>
      </c>
      <c r="B22" s="66" t="s">
        <v>23</v>
      </c>
      <c r="C22" s="51" t="s">
        <v>24</v>
      </c>
      <c r="D22" s="56">
        <v>9000000</v>
      </c>
      <c r="E22" s="56">
        <v>9000000</v>
      </c>
      <c r="F22" s="56">
        <v>2935252.1</v>
      </c>
      <c r="G22" s="56">
        <v>16219424.210000001</v>
      </c>
      <c r="H22" s="56">
        <v>0</v>
      </c>
      <c r="I22" s="56">
        <f t="shared" si="7"/>
        <v>16219424.210000001</v>
      </c>
      <c r="J22" s="56">
        <f t="shared" si="6"/>
        <v>-7219424.2100000009</v>
      </c>
      <c r="K22" s="57" t="s">
        <v>45</v>
      </c>
      <c r="L22" s="57" t="s">
        <v>45</v>
      </c>
      <c r="M22" s="57" t="s">
        <v>45</v>
      </c>
      <c r="R22" s="53"/>
      <c r="S22" s="53"/>
      <c r="T22" s="53"/>
      <c r="U22" s="53"/>
      <c r="V22" s="53"/>
    </row>
    <row r="23" spans="1:22" s="51" customFormat="1" x14ac:dyDescent="0.2">
      <c r="A23" s="63" t="s">
        <v>25</v>
      </c>
      <c r="B23" s="71"/>
      <c r="C23" s="63"/>
      <c r="D23" s="64">
        <v>9000000</v>
      </c>
      <c r="E23" s="64">
        <v>9000000</v>
      </c>
      <c r="F23" s="64">
        <v>2935252.1</v>
      </c>
      <c r="G23" s="64">
        <v>16219424.210000001</v>
      </c>
      <c r="H23" s="64">
        <v>0</v>
      </c>
      <c r="I23" s="64">
        <f t="shared" si="7"/>
        <v>16219424.210000001</v>
      </c>
      <c r="J23" s="64">
        <f t="shared" si="6"/>
        <v>-7219424.2100000009</v>
      </c>
      <c r="K23" s="65" t="s">
        <v>45</v>
      </c>
      <c r="L23" s="65" t="s">
        <v>45</v>
      </c>
      <c r="M23" s="65" t="s">
        <v>45</v>
      </c>
      <c r="R23" s="53"/>
      <c r="S23" s="53"/>
      <c r="T23" s="53"/>
      <c r="U23" s="53"/>
      <c r="V23" s="53"/>
    </row>
    <row r="24" spans="1:22" s="51" customFormat="1" x14ac:dyDescent="0.2">
      <c r="A24" s="51" t="s">
        <v>74</v>
      </c>
      <c r="B24" s="66" t="s">
        <v>75</v>
      </c>
      <c r="C24" s="51" t="s">
        <v>76</v>
      </c>
      <c r="D24" s="56">
        <v>641249522</v>
      </c>
      <c r="E24" s="56">
        <v>640421328</v>
      </c>
      <c r="F24" s="56">
        <v>60475148</v>
      </c>
      <c r="G24" s="56">
        <v>457789900</v>
      </c>
      <c r="H24" s="56">
        <v>0</v>
      </c>
      <c r="I24" s="56">
        <f t="shared" si="7"/>
        <v>457789900</v>
      </c>
      <c r="J24" s="56">
        <f t="shared" si="6"/>
        <v>182631428</v>
      </c>
      <c r="K24" s="57" t="s">
        <v>45</v>
      </c>
      <c r="L24" s="57" t="s">
        <v>45</v>
      </c>
      <c r="M24" s="57" t="s">
        <v>45</v>
      </c>
      <c r="R24" s="53"/>
      <c r="S24" s="53"/>
      <c r="T24" s="53"/>
      <c r="U24" s="53"/>
      <c r="V24" s="53"/>
    </row>
    <row r="25" spans="1:22" s="51" customFormat="1" x14ac:dyDescent="0.2">
      <c r="B25" s="66" t="s">
        <v>77</v>
      </c>
      <c r="C25" s="51" t="s">
        <v>78</v>
      </c>
      <c r="D25" s="56">
        <v>40102852</v>
      </c>
      <c r="E25" s="56">
        <v>40102852</v>
      </c>
      <c r="F25" s="56">
        <v>3285479</v>
      </c>
      <c r="G25" s="56">
        <v>29991063</v>
      </c>
      <c r="H25" s="56">
        <v>0</v>
      </c>
      <c r="I25" s="56">
        <f t="shared" si="7"/>
        <v>29991063</v>
      </c>
      <c r="J25" s="56">
        <f t="shared" si="6"/>
        <v>10111789</v>
      </c>
      <c r="K25" s="57" t="s">
        <v>45</v>
      </c>
      <c r="L25" s="57" t="s">
        <v>45</v>
      </c>
      <c r="M25" s="57" t="s">
        <v>45</v>
      </c>
      <c r="R25" s="53"/>
      <c r="S25" s="53"/>
      <c r="T25" s="53"/>
      <c r="U25" s="53"/>
      <c r="V25" s="53"/>
    </row>
    <row r="26" spans="1:22" s="51" customFormat="1" x14ac:dyDescent="0.2">
      <c r="B26" s="66" t="s">
        <v>79</v>
      </c>
      <c r="C26" s="51" t="s">
        <v>80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7"/>
        <v>0</v>
      </c>
      <c r="J26" s="56">
        <f t="shared" si="6"/>
        <v>0</v>
      </c>
      <c r="K26" s="57" t="s">
        <v>45</v>
      </c>
      <c r="L26" s="57" t="s">
        <v>45</v>
      </c>
      <c r="M26" s="57" t="s">
        <v>45</v>
      </c>
      <c r="R26" s="53"/>
      <c r="S26" s="53"/>
      <c r="T26" s="53"/>
      <c r="U26" s="53"/>
      <c r="V26" s="53"/>
    </row>
    <row r="27" spans="1:22" s="51" customFormat="1" x14ac:dyDescent="0.2">
      <c r="B27" s="66" t="s">
        <v>81</v>
      </c>
      <c r="C27" s="51" t="s">
        <v>82</v>
      </c>
      <c r="D27" s="56">
        <v>11966474</v>
      </c>
      <c r="E27" s="56">
        <v>11966474</v>
      </c>
      <c r="F27" s="56">
        <v>1021787</v>
      </c>
      <c r="G27" s="56">
        <v>8576358</v>
      </c>
      <c r="H27" s="56">
        <v>0</v>
      </c>
      <c r="I27" s="56">
        <f t="shared" si="7"/>
        <v>8576358</v>
      </c>
      <c r="J27" s="56">
        <f t="shared" si="6"/>
        <v>3390116</v>
      </c>
      <c r="K27" s="57" t="s">
        <v>45</v>
      </c>
      <c r="L27" s="57" t="s">
        <v>45</v>
      </c>
      <c r="M27" s="57" t="s">
        <v>45</v>
      </c>
      <c r="R27" s="53"/>
      <c r="S27" s="53"/>
      <c r="T27" s="53"/>
      <c r="U27" s="53"/>
      <c r="V27" s="53"/>
    </row>
    <row r="28" spans="1:22" s="51" customFormat="1" x14ac:dyDescent="0.2">
      <c r="B28" s="66" t="s">
        <v>83</v>
      </c>
      <c r="C28" s="51" t="s">
        <v>84</v>
      </c>
      <c r="D28" s="56">
        <v>-175655285</v>
      </c>
      <c r="E28" s="56">
        <v>-175655285</v>
      </c>
      <c r="F28" s="56">
        <v>-14609285</v>
      </c>
      <c r="G28" s="56">
        <v>-131712951</v>
      </c>
      <c r="H28" s="56">
        <v>0</v>
      </c>
      <c r="I28" s="56">
        <f t="shared" si="7"/>
        <v>-131712951</v>
      </c>
      <c r="J28" s="56">
        <f t="shared" si="6"/>
        <v>-43942334</v>
      </c>
      <c r="K28" s="57" t="s">
        <v>45</v>
      </c>
      <c r="L28" s="57" t="s">
        <v>45</v>
      </c>
      <c r="M28" s="57" t="s">
        <v>45</v>
      </c>
      <c r="R28" s="53"/>
      <c r="S28" s="53"/>
      <c r="T28" s="53"/>
      <c r="U28" s="53"/>
      <c r="V28" s="53"/>
    </row>
    <row r="29" spans="1:22" s="51" customFormat="1" x14ac:dyDescent="0.2">
      <c r="B29" s="66" t="s">
        <v>85</v>
      </c>
      <c r="C29" s="51" t="s">
        <v>86</v>
      </c>
      <c r="D29" s="56">
        <v>4076113.48</v>
      </c>
      <c r="E29" s="56">
        <v>5531703.4800000004</v>
      </c>
      <c r="F29" s="56">
        <v>846695.67</v>
      </c>
      <c r="G29" s="56">
        <v>13063499.450000001</v>
      </c>
      <c r="H29" s="56">
        <v>0</v>
      </c>
      <c r="I29" s="56">
        <f t="shared" si="7"/>
        <v>13063499.450000001</v>
      </c>
      <c r="J29" s="56">
        <f t="shared" si="6"/>
        <v>-7531795.9700000007</v>
      </c>
      <c r="K29" s="57" t="s">
        <v>45</v>
      </c>
      <c r="L29" s="57" t="s">
        <v>45</v>
      </c>
      <c r="M29" s="57" t="s">
        <v>45</v>
      </c>
      <c r="R29" s="53"/>
      <c r="S29" s="53"/>
      <c r="T29" s="53"/>
      <c r="U29" s="53"/>
      <c r="V29" s="53"/>
    </row>
    <row r="30" spans="1:22" s="51" customFormat="1" x14ac:dyDescent="0.2">
      <c r="B30" s="66" t="s">
        <v>87</v>
      </c>
      <c r="C30" s="51" t="s">
        <v>88</v>
      </c>
      <c r="D30" s="56">
        <v>188228.14</v>
      </c>
      <c r="E30" s="56">
        <v>188228.14</v>
      </c>
      <c r="F30" s="56">
        <v>0</v>
      </c>
      <c r="G30" s="56">
        <v>0</v>
      </c>
      <c r="H30" s="56">
        <v>0</v>
      </c>
      <c r="I30" s="56">
        <f t="shared" si="7"/>
        <v>0</v>
      </c>
      <c r="J30" s="56">
        <f t="shared" si="6"/>
        <v>188228.14</v>
      </c>
      <c r="K30" s="57" t="s">
        <v>45</v>
      </c>
      <c r="L30" s="57" t="s">
        <v>45</v>
      </c>
      <c r="M30" s="57" t="s">
        <v>45</v>
      </c>
      <c r="R30" s="53"/>
      <c r="S30" s="53"/>
      <c r="T30" s="53"/>
      <c r="U30" s="53"/>
      <c r="V30" s="53"/>
    </row>
    <row r="31" spans="1:22" s="51" customFormat="1" x14ac:dyDescent="0.2">
      <c r="B31" s="66" t="s">
        <v>89</v>
      </c>
      <c r="C31" s="51" t="s">
        <v>90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7"/>
        <v>0</v>
      </c>
      <c r="J31" s="56">
        <f t="shared" si="6"/>
        <v>1917413</v>
      </c>
      <c r="K31" s="57" t="s">
        <v>45</v>
      </c>
      <c r="L31" s="57" t="s">
        <v>45</v>
      </c>
      <c r="M31" s="57" t="s">
        <v>45</v>
      </c>
      <c r="R31" s="53"/>
      <c r="S31" s="53"/>
      <c r="T31" s="53"/>
      <c r="U31" s="53"/>
      <c r="V31" s="53"/>
    </row>
    <row r="32" spans="1:22" s="51" customFormat="1" x14ac:dyDescent="0.2">
      <c r="B32" s="66" t="s">
        <v>91</v>
      </c>
      <c r="C32" s="51" t="s">
        <v>92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7"/>
        <v>0</v>
      </c>
      <c r="J32" s="56">
        <f t="shared" si="6"/>
        <v>0</v>
      </c>
      <c r="K32" s="57" t="s">
        <v>45</v>
      </c>
      <c r="L32" s="57" t="s">
        <v>45</v>
      </c>
      <c r="M32" s="57" t="s">
        <v>45</v>
      </c>
      <c r="R32" s="53"/>
      <c r="S32" s="53"/>
      <c r="T32" s="53"/>
      <c r="U32" s="53"/>
      <c r="V32" s="53"/>
    </row>
    <row r="33" spans="1:25" s="51" customFormat="1" x14ac:dyDescent="0.2">
      <c r="A33" s="63" t="s">
        <v>93</v>
      </c>
      <c r="B33" s="71"/>
      <c r="C33" s="63"/>
      <c r="D33" s="64">
        <v>523845317.62</v>
      </c>
      <c r="E33" s="64">
        <v>524472713.62</v>
      </c>
      <c r="F33" s="64">
        <v>51019824.670000002</v>
      </c>
      <c r="G33" s="64">
        <v>377707869.44999999</v>
      </c>
      <c r="H33" s="64">
        <v>0</v>
      </c>
      <c r="I33" s="64">
        <f t="shared" si="7"/>
        <v>377707869.44999999</v>
      </c>
      <c r="J33" s="64">
        <f t="shared" si="6"/>
        <v>146764844.17000002</v>
      </c>
      <c r="K33" s="65" t="s">
        <v>45</v>
      </c>
      <c r="L33" s="65" t="s">
        <v>45</v>
      </c>
      <c r="M33" s="65" t="s">
        <v>45</v>
      </c>
      <c r="R33" s="53"/>
      <c r="S33" s="53"/>
      <c r="T33" s="53"/>
      <c r="U33" s="53"/>
      <c r="V33" s="53"/>
    </row>
    <row r="34" spans="1:25" s="51" customFormat="1" x14ac:dyDescent="0.2">
      <c r="A34" s="51" t="s">
        <v>124</v>
      </c>
      <c r="B34" s="66" t="s">
        <v>131</v>
      </c>
      <c r="C34" s="51" t="s">
        <v>132</v>
      </c>
      <c r="D34" s="56">
        <v>0</v>
      </c>
      <c r="E34" s="56">
        <v>1650000</v>
      </c>
      <c r="F34" s="56">
        <v>6147132</v>
      </c>
      <c r="G34" s="56">
        <v>6147132</v>
      </c>
      <c r="H34" s="56">
        <v>0</v>
      </c>
      <c r="I34" s="56">
        <f t="shared" ref="I34:I35" si="8">SUM(G34:H34)</f>
        <v>6147132</v>
      </c>
      <c r="J34" s="56">
        <f t="shared" ref="J34:J40" si="9">E34-I34</f>
        <v>-4497132</v>
      </c>
      <c r="K34" s="57" t="s">
        <v>45</v>
      </c>
      <c r="L34" s="57" t="s">
        <v>45</v>
      </c>
      <c r="M34" s="57" t="s">
        <v>45</v>
      </c>
      <c r="R34" s="53"/>
      <c r="S34" s="53"/>
      <c r="T34" s="53"/>
      <c r="U34" s="53"/>
      <c r="V34" s="53"/>
    </row>
    <row r="35" spans="1:25" s="51" customFormat="1" x14ac:dyDescent="0.2">
      <c r="A35" s="63" t="s">
        <v>135</v>
      </c>
      <c r="B35" s="71"/>
      <c r="C35" s="63"/>
      <c r="D35" s="64">
        <v>0</v>
      </c>
      <c r="E35" s="64">
        <v>1650000</v>
      </c>
      <c r="F35" s="64">
        <v>6147132</v>
      </c>
      <c r="G35" s="64">
        <v>6147132</v>
      </c>
      <c r="H35" s="64">
        <v>0</v>
      </c>
      <c r="I35" s="64">
        <f t="shared" si="8"/>
        <v>6147132</v>
      </c>
      <c r="J35" s="64">
        <f t="shared" si="9"/>
        <v>-4497132</v>
      </c>
      <c r="K35" s="65" t="s">
        <v>45</v>
      </c>
      <c r="L35" s="65" t="s">
        <v>45</v>
      </c>
      <c r="M35" s="65" t="s">
        <v>45</v>
      </c>
      <c r="R35" s="53"/>
      <c r="S35" s="53"/>
      <c r="T35" s="53"/>
      <c r="U35" s="53"/>
      <c r="V35" s="53"/>
    </row>
    <row r="36" spans="1:25" s="51" customFormat="1" x14ac:dyDescent="0.2">
      <c r="A36" s="51" t="s">
        <v>26</v>
      </c>
      <c r="B36" s="66" t="s">
        <v>27</v>
      </c>
      <c r="C36" s="51" t="s">
        <v>28</v>
      </c>
      <c r="D36" s="56">
        <v>1433772</v>
      </c>
      <c r="E36" s="56">
        <v>1433772</v>
      </c>
      <c r="F36" s="56">
        <v>0</v>
      </c>
      <c r="G36" s="56">
        <v>0</v>
      </c>
      <c r="H36" s="56">
        <v>0</v>
      </c>
      <c r="I36" s="56">
        <f t="shared" ref="I36:I40" si="10">SUM(G36:H36)</f>
        <v>0</v>
      </c>
      <c r="J36" s="56">
        <f t="shared" si="9"/>
        <v>1433772</v>
      </c>
      <c r="K36" s="57" t="s">
        <v>45</v>
      </c>
      <c r="L36" s="57" t="s">
        <v>45</v>
      </c>
      <c r="M36" s="57" t="s">
        <v>45</v>
      </c>
      <c r="R36" s="53"/>
      <c r="S36" s="53"/>
      <c r="T36" s="53"/>
      <c r="U36" s="53"/>
      <c r="V36" s="53"/>
    </row>
    <row r="37" spans="1:25" s="51" customFormat="1" x14ac:dyDescent="0.2">
      <c r="B37" s="66" t="s">
        <v>94</v>
      </c>
      <c r="C37" s="51" t="s">
        <v>95</v>
      </c>
      <c r="D37" s="56">
        <v>0</v>
      </c>
      <c r="E37" s="56">
        <v>0</v>
      </c>
      <c r="F37" s="56">
        <v>8347.6200000000008</v>
      </c>
      <c r="G37" s="56">
        <v>156014.23000000001</v>
      </c>
      <c r="H37" s="56">
        <v>0</v>
      </c>
      <c r="I37" s="56">
        <f t="shared" si="10"/>
        <v>156014.23000000001</v>
      </c>
      <c r="J37" s="56">
        <f t="shared" si="9"/>
        <v>-156014.23000000001</v>
      </c>
      <c r="K37" s="57" t="s">
        <v>45</v>
      </c>
      <c r="L37" s="57" t="s">
        <v>45</v>
      </c>
      <c r="M37" s="57" t="s">
        <v>45</v>
      </c>
      <c r="R37" s="53"/>
      <c r="S37" s="53"/>
      <c r="T37" s="53"/>
      <c r="U37" s="53"/>
      <c r="V37" s="53"/>
    </row>
    <row r="38" spans="1:25" s="51" customFormat="1" x14ac:dyDescent="0.2">
      <c r="B38" s="66" t="s">
        <v>96</v>
      </c>
      <c r="C38" s="51" t="s">
        <v>97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0"/>
        <v>0</v>
      </c>
      <c r="J38" s="56">
        <f t="shared" si="9"/>
        <v>0</v>
      </c>
      <c r="K38" s="57" t="s">
        <v>45</v>
      </c>
      <c r="L38" s="57" t="s">
        <v>45</v>
      </c>
      <c r="M38" s="57" t="s">
        <v>45</v>
      </c>
      <c r="R38" s="53"/>
      <c r="S38" s="53"/>
      <c r="T38" s="53"/>
      <c r="U38" s="53"/>
      <c r="V38" s="53"/>
    </row>
    <row r="39" spans="1:25" s="51" customFormat="1" x14ac:dyDescent="0.2">
      <c r="B39" s="66" t="s">
        <v>98</v>
      </c>
      <c r="C39" s="51" t="s">
        <v>99</v>
      </c>
      <c r="D39" s="56">
        <v>0</v>
      </c>
      <c r="E39" s="56">
        <v>0</v>
      </c>
      <c r="F39" s="56">
        <v>0</v>
      </c>
      <c r="G39" s="56">
        <v>-2978.04</v>
      </c>
      <c r="H39" s="56">
        <v>0</v>
      </c>
      <c r="I39" s="56">
        <f t="shared" si="10"/>
        <v>-2978.04</v>
      </c>
      <c r="J39" s="56">
        <f t="shared" si="9"/>
        <v>2978.04</v>
      </c>
      <c r="K39" s="57" t="s">
        <v>45</v>
      </c>
      <c r="L39" s="57" t="s">
        <v>45</v>
      </c>
      <c r="M39" s="57" t="s">
        <v>45</v>
      </c>
      <c r="R39" s="53"/>
      <c r="S39" s="53"/>
      <c r="T39" s="53"/>
      <c r="U39" s="53"/>
      <c r="V39" s="53"/>
    </row>
    <row r="40" spans="1:25" s="51" customFormat="1" x14ac:dyDescent="0.2">
      <c r="A40" s="63" t="s">
        <v>29</v>
      </c>
      <c r="B40" s="71"/>
      <c r="C40" s="63"/>
      <c r="D40" s="64">
        <v>1433772</v>
      </c>
      <c r="E40" s="64">
        <v>1433772</v>
      </c>
      <c r="F40" s="64">
        <v>8347.6200000000008</v>
      </c>
      <c r="G40" s="64">
        <v>153036.19</v>
      </c>
      <c r="H40" s="64">
        <v>0</v>
      </c>
      <c r="I40" s="64">
        <f t="shared" si="10"/>
        <v>153036.19</v>
      </c>
      <c r="J40" s="64">
        <f t="shared" si="9"/>
        <v>1280735.81</v>
      </c>
      <c r="K40" s="65" t="s">
        <v>45</v>
      </c>
      <c r="L40" s="65" t="s">
        <v>45</v>
      </c>
      <c r="M40" s="65" t="s">
        <v>45</v>
      </c>
      <c r="R40" s="53"/>
      <c r="S40" s="53"/>
      <c r="T40" s="53"/>
      <c r="U40" s="53"/>
      <c r="V40" s="53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4" customFormat="1" ht="15.75" x14ac:dyDescent="0.25">
      <c r="A42" s="25" t="s">
        <v>12</v>
      </c>
      <c r="B42" s="32"/>
      <c r="C42" s="25"/>
      <c r="D42" s="6">
        <f>+D21+D23+D33+D35+D40</f>
        <v>1454678734.8299999</v>
      </c>
      <c r="E42" s="6">
        <f t="shared" ref="E42:J42" si="11">+E21+E23+E33+E35+E40</f>
        <v>1456941501.8299999</v>
      </c>
      <c r="F42" s="6">
        <f t="shared" si="11"/>
        <v>71770231.170000017</v>
      </c>
      <c r="G42" s="6">
        <f t="shared" si="11"/>
        <v>1265267495.0699999</v>
      </c>
      <c r="H42" s="6">
        <f t="shared" si="11"/>
        <v>0</v>
      </c>
      <c r="I42" s="6">
        <f t="shared" si="11"/>
        <v>1265267495.0699999</v>
      </c>
      <c r="J42" s="6">
        <f t="shared" si="11"/>
        <v>191674006.76000014</v>
      </c>
      <c r="K42" s="38">
        <f>IF(E42=0,"NA",J42/E42)</f>
        <v>0.1315591645369748</v>
      </c>
      <c r="L42" s="38">
        <f>IF(E42=0,"NA",(  ( F42 - (E42/12)) / (E42/12)))</f>
        <v>-0.40886935202392743</v>
      </c>
      <c r="M42" s="38">
        <f>IF(E42=0,"NA",(  ( G42 - ($M$6*(E42/12))) / ($M$6*(E42/12))))</f>
        <v>0.15792111395070041</v>
      </c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</row>
    <row r="43" spans="1:25" s="17" customFormat="1" ht="12" customHeight="1" x14ac:dyDescent="0.2">
      <c r="B43" s="43"/>
      <c r="D43" s="18"/>
      <c r="E43" s="18"/>
      <c r="F43" s="18"/>
      <c r="G43" s="18"/>
      <c r="H43" s="18"/>
      <c r="I43" s="18"/>
      <c r="J43" s="18"/>
      <c r="K43" s="37"/>
      <c r="L43" s="37"/>
      <c r="M43" s="37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</row>
    <row r="44" spans="1:25" s="51" customFormat="1" x14ac:dyDescent="0.2">
      <c r="A44" s="51" t="s">
        <v>194</v>
      </c>
      <c r="B44" s="66" t="s">
        <v>195</v>
      </c>
      <c r="C44" s="51" t="s">
        <v>196</v>
      </c>
      <c r="D44" s="56">
        <v>479212502.67999905</v>
      </c>
      <c r="E44" s="56">
        <v>480021357.57999909</v>
      </c>
      <c r="F44" s="56">
        <v>41917041.810000025</v>
      </c>
      <c r="G44" s="56">
        <v>305255769.64999992</v>
      </c>
      <c r="H44" s="56">
        <v>0</v>
      </c>
      <c r="I44" s="56">
        <f t="shared" ref="I44" si="12">SUM(G44:H44)</f>
        <v>305255769.64999992</v>
      </c>
      <c r="J44" s="56">
        <f t="shared" ref="J44" si="13">E44-I44</f>
        <v>174765587.92999917</v>
      </c>
      <c r="K44" s="57">
        <f t="shared" ref="K44" si="14">IF(E44=0,"NA",J44/E44)</f>
        <v>0.36407877518423376</v>
      </c>
      <c r="L44" s="57">
        <f t="shared" ref="L44" si="15">IF(E44=0,"NA",(  ( F44 - (E44/$L$6)) / (E44/$L$6)))</f>
        <v>-0.91267671500842706</v>
      </c>
      <c r="M44" s="57">
        <f t="shared" ref="M44" si="16">IF(E44=0,"NA",(  ( G44 - ($M$6*(E44/12))) / ($M$6*(E44/12))))</f>
        <v>-0.15210503357897842</v>
      </c>
      <c r="R44" s="53"/>
      <c r="S44" s="53"/>
      <c r="T44" s="53"/>
      <c r="U44" s="53"/>
      <c r="V44" s="53"/>
    </row>
    <row r="45" spans="1:25" s="51" customFormat="1" x14ac:dyDescent="0.2">
      <c r="B45" s="66" t="s">
        <v>197</v>
      </c>
      <c r="C45" s="51" t="s">
        <v>198</v>
      </c>
      <c r="D45" s="56">
        <v>0</v>
      </c>
      <c r="E45" s="56">
        <v>170000</v>
      </c>
      <c r="F45" s="56">
        <v>1680576.6</v>
      </c>
      <c r="G45" s="56">
        <v>11249695.6</v>
      </c>
      <c r="H45" s="56">
        <v>0</v>
      </c>
      <c r="I45" s="56">
        <f t="shared" ref="I45:I122" si="17">SUM(G45:H45)</f>
        <v>11249695.6</v>
      </c>
      <c r="J45" s="56">
        <f t="shared" ref="J45:J122" si="18">E45-I45</f>
        <v>-11079695.6</v>
      </c>
      <c r="K45" s="57">
        <f t="shared" ref="K45:K122" si="19">IF(E45=0,"NA",J45/E45)</f>
        <v>-65.174679999999995</v>
      </c>
      <c r="L45" s="57">
        <f t="shared" ref="L45:L122" si="20">IF(E45=0,"NA",(  ( F45 - (E45/$L$6)) / (E45/$L$6)))</f>
        <v>8.8857447058823542</v>
      </c>
      <c r="M45" s="57">
        <f t="shared" ref="M45:M122" si="21">IF(E45=0,"NA",(  ( G45 - ($M$6*(E45/12))) / ($M$6*(E45/12))))</f>
        <v>87.232906666666665</v>
      </c>
      <c r="R45" s="53"/>
      <c r="S45" s="53"/>
      <c r="T45" s="53"/>
      <c r="U45" s="53"/>
      <c r="V45" s="53"/>
    </row>
    <row r="46" spans="1:25" s="51" customFormat="1" x14ac:dyDescent="0.2">
      <c r="B46" s="66" t="s">
        <v>199</v>
      </c>
      <c r="C46" s="51" t="s">
        <v>198</v>
      </c>
      <c r="D46" s="56">
        <v>0</v>
      </c>
      <c r="E46" s="56">
        <v>0</v>
      </c>
      <c r="F46" s="56">
        <v>47748</v>
      </c>
      <c r="G46" s="56">
        <v>391956.62</v>
      </c>
      <c r="H46" s="56">
        <v>0</v>
      </c>
      <c r="I46" s="56">
        <f t="shared" si="17"/>
        <v>391956.62</v>
      </c>
      <c r="J46" s="56">
        <f t="shared" si="18"/>
        <v>-391956.62</v>
      </c>
      <c r="K46" s="57" t="str">
        <f t="shared" si="19"/>
        <v>NA</v>
      </c>
      <c r="L46" s="57" t="str">
        <f t="shared" si="20"/>
        <v>NA</v>
      </c>
      <c r="M46" s="57" t="str">
        <f t="shared" si="21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200</v>
      </c>
      <c r="C47" s="51" t="s">
        <v>201</v>
      </c>
      <c r="D47" s="56">
        <v>0</v>
      </c>
      <c r="E47" s="56">
        <v>421614</v>
      </c>
      <c r="F47" s="56">
        <v>119523.63</v>
      </c>
      <c r="G47" s="56">
        <v>722671.41</v>
      </c>
      <c r="H47" s="56">
        <v>0</v>
      </c>
      <c r="I47" s="56">
        <f t="shared" si="17"/>
        <v>722671.41</v>
      </c>
      <c r="J47" s="56">
        <f t="shared" si="18"/>
        <v>-301057.41000000003</v>
      </c>
      <c r="K47" s="57">
        <f t="shared" si="19"/>
        <v>-0.71405932914941161</v>
      </c>
      <c r="L47" s="57">
        <f t="shared" si="20"/>
        <v>-0.71650934266888666</v>
      </c>
      <c r="M47" s="57">
        <f t="shared" si="21"/>
        <v>1.2854124388658821</v>
      </c>
      <c r="R47" s="53"/>
      <c r="S47" s="53"/>
      <c r="T47" s="53"/>
      <c r="U47" s="53"/>
      <c r="V47" s="53"/>
    </row>
    <row r="48" spans="1:25" s="51" customFormat="1" x14ac:dyDescent="0.2">
      <c r="B48" s="66" t="s">
        <v>202</v>
      </c>
      <c r="C48" s="51" t="s">
        <v>203</v>
      </c>
      <c r="D48" s="56">
        <v>0</v>
      </c>
      <c r="E48" s="56">
        <v>30000</v>
      </c>
      <c r="F48" s="56">
        <v>35514.400000000001</v>
      </c>
      <c r="G48" s="56">
        <v>82354.13</v>
      </c>
      <c r="H48" s="56">
        <v>0</v>
      </c>
      <c r="I48" s="56">
        <f t="shared" si="17"/>
        <v>82354.13</v>
      </c>
      <c r="J48" s="56">
        <f t="shared" si="18"/>
        <v>-52354.130000000005</v>
      </c>
      <c r="K48" s="57">
        <f t="shared" si="19"/>
        <v>-1.7451376666666669</v>
      </c>
      <c r="L48" s="57">
        <f t="shared" si="20"/>
        <v>0.18381333333333338</v>
      </c>
      <c r="M48" s="57">
        <f t="shared" si="21"/>
        <v>2.6601835555555557</v>
      </c>
      <c r="R48" s="53"/>
      <c r="S48" s="53"/>
      <c r="T48" s="53"/>
      <c r="U48" s="53"/>
      <c r="V48" s="53"/>
    </row>
    <row r="49" spans="2:22" s="51" customFormat="1" x14ac:dyDescent="0.2">
      <c r="B49" s="66" t="s">
        <v>204</v>
      </c>
      <c r="C49" s="51" t="s">
        <v>205</v>
      </c>
      <c r="D49" s="56">
        <v>0</v>
      </c>
      <c r="E49" s="56">
        <v>10673</v>
      </c>
      <c r="F49" s="56">
        <v>0</v>
      </c>
      <c r="G49" s="56">
        <v>0</v>
      </c>
      <c r="H49" s="56">
        <v>0</v>
      </c>
      <c r="I49" s="56">
        <f t="shared" si="17"/>
        <v>0</v>
      </c>
      <c r="J49" s="56">
        <f t="shared" si="18"/>
        <v>10673</v>
      </c>
      <c r="K49" s="57">
        <f t="shared" si="19"/>
        <v>1</v>
      </c>
      <c r="L49" s="57">
        <f t="shared" si="20"/>
        <v>-1</v>
      </c>
      <c r="M49" s="57">
        <f t="shared" si="21"/>
        <v>-1</v>
      </c>
      <c r="R49" s="53"/>
      <c r="S49" s="53"/>
      <c r="T49" s="53"/>
      <c r="U49" s="53"/>
      <c r="V49" s="53"/>
    </row>
    <row r="50" spans="2:22" s="51" customFormat="1" x14ac:dyDescent="0.2">
      <c r="B50" s="66" t="s">
        <v>206</v>
      </c>
      <c r="C50" s="51" t="s">
        <v>207</v>
      </c>
      <c r="D50" s="56">
        <v>0</v>
      </c>
      <c r="E50" s="56">
        <v>0</v>
      </c>
      <c r="F50" s="56">
        <v>3121006.9199999953</v>
      </c>
      <c r="G50" s="56">
        <v>22094567.989999983</v>
      </c>
      <c r="H50" s="56">
        <v>0</v>
      </c>
      <c r="I50" s="56">
        <f t="shared" si="17"/>
        <v>22094567.989999983</v>
      </c>
      <c r="J50" s="56">
        <f t="shared" si="18"/>
        <v>-22094567.989999983</v>
      </c>
      <c r="K50" s="57" t="str">
        <f t="shared" si="19"/>
        <v>NA</v>
      </c>
      <c r="L50" s="57" t="str">
        <f t="shared" si="20"/>
        <v>NA</v>
      </c>
      <c r="M50" s="57" t="str">
        <f t="shared" si="21"/>
        <v>NA</v>
      </c>
      <c r="R50" s="53"/>
      <c r="S50" s="53"/>
      <c r="T50" s="53"/>
      <c r="U50" s="53"/>
      <c r="V50" s="53"/>
    </row>
    <row r="51" spans="2:22" s="51" customFormat="1" x14ac:dyDescent="0.2">
      <c r="B51" s="66" t="s">
        <v>208</v>
      </c>
      <c r="C51" s="51" t="s">
        <v>209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17"/>
        <v>0</v>
      </c>
      <c r="J51" s="56">
        <f t="shared" si="18"/>
        <v>0</v>
      </c>
      <c r="K51" s="57" t="str">
        <f t="shared" si="19"/>
        <v>NA</v>
      </c>
      <c r="L51" s="57" t="str">
        <f t="shared" si="20"/>
        <v>NA</v>
      </c>
      <c r="M51" s="57" t="str">
        <f t="shared" si="21"/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210</v>
      </c>
      <c r="C52" s="51" t="s">
        <v>211</v>
      </c>
      <c r="D52" s="56">
        <v>23849622.270000007</v>
      </c>
      <c r="E52" s="56">
        <v>23670936.45000001</v>
      </c>
      <c r="F52" s="56">
        <v>2235669.5200000009</v>
      </c>
      <c r="G52" s="56">
        <v>17521149.399999987</v>
      </c>
      <c r="H52" s="56">
        <v>0</v>
      </c>
      <c r="I52" s="56">
        <f t="shared" si="17"/>
        <v>17521149.399999987</v>
      </c>
      <c r="J52" s="56">
        <f t="shared" si="18"/>
        <v>6149787.0500000231</v>
      </c>
      <c r="K52" s="57">
        <f t="shared" si="19"/>
        <v>0.25980328505338962</v>
      </c>
      <c r="L52" s="57">
        <f t="shared" si="20"/>
        <v>-0.9055521303636469</v>
      </c>
      <c r="M52" s="57">
        <f t="shared" si="21"/>
        <v>-1.3071046737852714E-2</v>
      </c>
      <c r="R52" s="53"/>
      <c r="S52" s="53"/>
      <c r="T52" s="53"/>
      <c r="U52" s="53"/>
      <c r="V52" s="53"/>
    </row>
    <row r="53" spans="2:22" s="51" customFormat="1" x14ac:dyDescent="0.2">
      <c r="B53" s="66" t="s">
        <v>212</v>
      </c>
      <c r="C53" s="51" t="s">
        <v>213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17"/>
        <v>0</v>
      </c>
      <c r="J53" s="56">
        <f t="shared" si="18"/>
        <v>0</v>
      </c>
      <c r="K53" s="57" t="str">
        <f t="shared" si="19"/>
        <v>NA</v>
      </c>
      <c r="L53" s="57" t="str">
        <f t="shared" si="20"/>
        <v>NA</v>
      </c>
      <c r="M53" s="57" t="str">
        <f t="shared" si="21"/>
        <v>NA</v>
      </c>
      <c r="R53" s="53"/>
      <c r="S53" s="53"/>
      <c r="T53" s="53"/>
      <c r="U53" s="53"/>
      <c r="V53" s="53"/>
    </row>
    <row r="54" spans="2:22" s="51" customFormat="1" x14ac:dyDescent="0.2">
      <c r="B54" s="66" t="s">
        <v>214</v>
      </c>
      <c r="C54" s="51" t="s">
        <v>215</v>
      </c>
      <c r="D54" s="56">
        <v>0</v>
      </c>
      <c r="E54" s="56">
        <v>0</v>
      </c>
      <c r="F54" s="56">
        <v>5738.58</v>
      </c>
      <c r="G54" s="56">
        <v>41670.06</v>
      </c>
      <c r="H54" s="56">
        <v>0</v>
      </c>
      <c r="I54" s="56">
        <f t="shared" si="17"/>
        <v>41670.06</v>
      </c>
      <c r="J54" s="56">
        <f t="shared" si="18"/>
        <v>-41670.06</v>
      </c>
      <c r="K54" s="57" t="str">
        <f t="shared" si="19"/>
        <v>NA</v>
      </c>
      <c r="L54" s="57" t="str">
        <f t="shared" si="20"/>
        <v>NA</v>
      </c>
      <c r="M54" s="57" t="str">
        <f t="shared" si="21"/>
        <v>NA</v>
      </c>
      <c r="R54" s="53"/>
      <c r="S54" s="53"/>
      <c r="T54" s="53"/>
      <c r="U54" s="53"/>
      <c r="V54" s="53"/>
    </row>
    <row r="55" spans="2:22" s="51" customFormat="1" x14ac:dyDescent="0.2">
      <c r="B55" s="66" t="s">
        <v>216</v>
      </c>
      <c r="C55" s="51" t="s">
        <v>217</v>
      </c>
      <c r="D55" s="56">
        <v>82213.600000000006</v>
      </c>
      <c r="E55" s="56">
        <v>82213.600000000006</v>
      </c>
      <c r="F55" s="56">
        <v>6943.08</v>
      </c>
      <c r="G55" s="56">
        <v>50101.56</v>
      </c>
      <c r="H55" s="56">
        <v>0</v>
      </c>
      <c r="I55" s="56">
        <f t="shared" si="17"/>
        <v>50101.56</v>
      </c>
      <c r="J55" s="56">
        <f t="shared" si="18"/>
        <v>32112.040000000008</v>
      </c>
      <c r="K55" s="57">
        <f t="shared" si="19"/>
        <v>0.39059279729874385</v>
      </c>
      <c r="L55" s="57">
        <f t="shared" si="20"/>
        <v>-0.91554827911683712</v>
      </c>
      <c r="M55" s="57">
        <f t="shared" si="21"/>
        <v>-0.18745706306499177</v>
      </c>
      <c r="R55" s="53"/>
      <c r="S55" s="53"/>
      <c r="T55" s="53"/>
      <c r="U55" s="53"/>
      <c r="V55" s="53"/>
    </row>
    <row r="56" spans="2:22" s="51" customFormat="1" x14ac:dyDescent="0.2">
      <c r="B56" s="66" t="s">
        <v>218</v>
      </c>
      <c r="C56" s="51" t="s">
        <v>219</v>
      </c>
      <c r="D56" s="56">
        <v>8752826.6599999946</v>
      </c>
      <c r="E56" s="56">
        <v>8752826.6599999946</v>
      </c>
      <c r="F56" s="56">
        <v>563800.25999999989</v>
      </c>
      <c r="G56" s="56">
        <v>4221401.18</v>
      </c>
      <c r="H56" s="56">
        <v>0</v>
      </c>
      <c r="I56" s="56">
        <f t="shared" si="17"/>
        <v>4221401.18</v>
      </c>
      <c r="J56" s="56">
        <f t="shared" si="18"/>
        <v>4531425.4799999949</v>
      </c>
      <c r="K56" s="57">
        <f t="shared" si="19"/>
        <v>0.51770995314101165</v>
      </c>
      <c r="L56" s="57">
        <f t="shared" si="20"/>
        <v>-0.93558649315237319</v>
      </c>
      <c r="M56" s="57">
        <f t="shared" si="21"/>
        <v>-0.35694660418801549</v>
      </c>
      <c r="R56" s="53"/>
      <c r="S56" s="53"/>
      <c r="T56" s="53"/>
      <c r="U56" s="53"/>
      <c r="V56" s="53"/>
    </row>
    <row r="57" spans="2:22" s="51" customFormat="1" x14ac:dyDescent="0.2">
      <c r="B57" s="66" t="s">
        <v>220</v>
      </c>
      <c r="C57" s="51" t="s">
        <v>221</v>
      </c>
      <c r="D57" s="56">
        <v>0</v>
      </c>
      <c r="E57" s="56">
        <v>0</v>
      </c>
      <c r="F57" s="56">
        <v>43658.14</v>
      </c>
      <c r="G57" s="56">
        <v>280789.62</v>
      </c>
      <c r="H57" s="56">
        <v>0</v>
      </c>
      <c r="I57" s="56">
        <f t="shared" si="17"/>
        <v>280789.62</v>
      </c>
      <c r="J57" s="56">
        <f t="shared" si="18"/>
        <v>-280789.62</v>
      </c>
      <c r="K57" s="57" t="str">
        <f t="shared" si="19"/>
        <v>NA</v>
      </c>
      <c r="L57" s="57" t="str">
        <f t="shared" si="20"/>
        <v>NA</v>
      </c>
      <c r="M57" s="57" t="str">
        <f t="shared" si="21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222</v>
      </c>
      <c r="C58" s="51" t="s">
        <v>223</v>
      </c>
      <c r="D58" s="56">
        <v>0</v>
      </c>
      <c r="E58" s="56">
        <v>0</v>
      </c>
      <c r="F58" s="56">
        <v>13476.999999999998</v>
      </c>
      <c r="G58" s="56">
        <v>81715.75</v>
      </c>
      <c r="H58" s="56">
        <v>0</v>
      </c>
      <c r="I58" s="56">
        <f t="shared" si="17"/>
        <v>81715.75</v>
      </c>
      <c r="J58" s="56">
        <f t="shared" si="18"/>
        <v>-81715.75</v>
      </c>
      <c r="K58" s="57" t="str">
        <f t="shared" si="19"/>
        <v>NA</v>
      </c>
      <c r="L58" s="57" t="str">
        <f t="shared" si="20"/>
        <v>NA</v>
      </c>
      <c r="M58" s="57" t="str">
        <f t="shared" si="21"/>
        <v>NA</v>
      </c>
      <c r="R58" s="53"/>
      <c r="S58" s="53"/>
      <c r="T58" s="53"/>
      <c r="U58" s="53"/>
      <c r="V58" s="53"/>
    </row>
    <row r="59" spans="2:22" s="51" customFormat="1" x14ac:dyDescent="0.2">
      <c r="B59" s="66" t="s">
        <v>224</v>
      </c>
      <c r="C59" s="51" t="s">
        <v>225</v>
      </c>
      <c r="D59" s="56">
        <v>0</v>
      </c>
      <c r="E59" s="56">
        <v>0</v>
      </c>
      <c r="F59" s="56">
        <v>12387.32</v>
      </c>
      <c r="G59" s="56">
        <v>82017.58</v>
      </c>
      <c r="H59" s="56">
        <v>0</v>
      </c>
      <c r="I59" s="56">
        <f t="shared" si="17"/>
        <v>82017.58</v>
      </c>
      <c r="J59" s="56">
        <f t="shared" si="18"/>
        <v>-82017.58</v>
      </c>
      <c r="K59" s="57" t="str">
        <f t="shared" si="19"/>
        <v>NA</v>
      </c>
      <c r="L59" s="57" t="str">
        <f t="shared" si="20"/>
        <v>NA</v>
      </c>
      <c r="M59" s="57" t="str">
        <f t="shared" si="21"/>
        <v>NA</v>
      </c>
      <c r="R59" s="53"/>
      <c r="S59" s="53"/>
      <c r="T59" s="53"/>
      <c r="U59" s="53"/>
      <c r="V59" s="53"/>
    </row>
    <row r="60" spans="2:22" s="51" customFormat="1" x14ac:dyDescent="0.2">
      <c r="B60" s="66" t="s">
        <v>226</v>
      </c>
      <c r="C60" s="51" t="s">
        <v>227</v>
      </c>
      <c r="D60" s="56">
        <v>-15841317.93</v>
      </c>
      <c r="E60" s="56">
        <v>-20008729.259999998</v>
      </c>
      <c r="F60" s="56">
        <v>2105</v>
      </c>
      <c r="G60" s="56">
        <v>11002.31</v>
      </c>
      <c r="H60" s="56">
        <v>0</v>
      </c>
      <c r="I60" s="56">
        <f t="shared" si="17"/>
        <v>11002.31</v>
      </c>
      <c r="J60" s="56">
        <f t="shared" si="18"/>
        <v>-20019731.569999997</v>
      </c>
      <c r="K60" s="57">
        <f t="shared" si="19"/>
        <v>1.0005498754996898</v>
      </c>
      <c r="L60" s="57">
        <f t="shared" si="20"/>
        <v>-1.0001052040823106</v>
      </c>
      <c r="M60" s="57">
        <f t="shared" si="21"/>
        <v>-1.0007331673329198</v>
      </c>
      <c r="R60" s="53"/>
      <c r="S60" s="53"/>
      <c r="T60" s="53"/>
      <c r="U60" s="53"/>
      <c r="V60" s="53"/>
    </row>
    <row r="61" spans="2:22" s="51" customFormat="1" x14ac:dyDescent="0.2">
      <c r="B61" s="66" t="s">
        <v>228</v>
      </c>
      <c r="C61" s="51" t="s">
        <v>229</v>
      </c>
      <c r="D61" s="56">
        <v>0</v>
      </c>
      <c r="E61" s="56">
        <v>143000</v>
      </c>
      <c r="F61" s="56">
        <v>4961.08</v>
      </c>
      <c r="G61" s="56">
        <v>106480.77</v>
      </c>
      <c r="H61" s="56">
        <v>0</v>
      </c>
      <c r="I61" s="56">
        <f t="shared" si="17"/>
        <v>106480.77</v>
      </c>
      <c r="J61" s="56">
        <f t="shared" si="18"/>
        <v>36519.229999999996</v>
      </c>
      <c r="K61" s="57">
        <f t="shared" si="19"/>
        <v>0.25537923076923075</v>
      </c>
      <c r="L61" s="57">
        <f t="shared" si="20"/>
        <v>-0.96530713286713299</v>
      </c>
      <c r="M61" s="57">
        <f t="shared" si="21"/>
        <v>-7.1723076923076541E-3</v>
      </c>
      <c r="R61" s="53"/>
      <c r="S61" s="53"/>
      <c r="T61" s="53"/>
      <c r="U61" s="53"/>
      <c r="V61" s="53"/>
    </row>
    <row r="62" spans="2:22" s="51" customFormat="1" x14ac:dyDescent="0.2">
      <c r="B62" s="66" t="s">
        <v>230</v>
      </c>
      <c r="C62" s="51" t="s">
        <v>231</v>
      </c>
      <c r="D62" s="56">
        <v>0</v>
      </c>
      <c r="E62" s="56">
        <v>29857</v>
      </c>
      <c r="F62" s="56">
        <v>0</v>
      </c>
      <c r="G62" s="56">
        <v>0</v>
      </c>
      <c r="H62" s="56">
        <v>0</v>
      </c>
      <c r="I62" s="56">
        <f t="shared" si="17"/>
        <v>0</v>
      </c>
      <c r="J62" s="56">
        <f t="shared" si="18"/>
        <v>29857</v>
      </c>
      <c r="K62" s="57">
        <f t="shared" si="19"/>
        <v>1</v>
      </c>
      <c r="L62" s="57">
        <f t="shared" si="20"/>
        <v>-1</v>
      </c>
      <c r="M62" s="57">
        <f t="shared" si="21"/>
        <v>-1</v>
      </c>
      <c r="R62" s="53"/>
      <c r="S62" s="53"/>
      <c r="T62" s="53"/>
      <c r="U62" s="53"/>
      <c r="V62" s="53"/>
    </row>
    <row r="63" spans="2:22" s="51" customFormat="1" x14ac:dyDescent="0.2">
      <c r="B63" s="66" t="s">
        <v>232</v>
      </c>
      <c r="C63" s="51" t="s">
        <v>233</v>
      </c>
      <c r="D63" s="56">
        <v>100627785</v>
      </c>
      <c r="E63" s="56">
        <v>100666265</v>
      </c>
      <c r="F63" s="56">
        <v>9221873.3700000048</v>
      </c>
      <c r="G63" s="56">
        <v>60905169.400000021</v>
      </c>
      <c r="H63" s="56">
        <v>0</v>
      </c>
      <c r="I63" s="56">
        <f t="shared" si="17"/>
        <v>60905169.400000021</v>
      </c>
      <c r="J63" s="56">
        <f t="shared" si="18"/>
        <v>39761095.599999979</v>
      </c>
      <c r="K63" s="57">
        <f t="shared" si="19"/>
        <v>0.39497934685467845</v>
      </c>
      <c r="L63" s="57">
        <f t="shared" si="20"/>
        <v>-0.90839162086722891</v>
      </c>
      <c r="M63" s="57">
        <f t="shared" si="21"/>
        <v>-0.19330579580623797</v>
      </c>
      <c r="R63" s="53"/>
      <c r="S63" s="53"/>
      <c r="T63" s="53"/>
      <c r="U63" s="53"/>
      <c r="V63" s="53"/>
    </row>
    <row r="64" spans="2:22" s="51" customFormat="1" x14ac:dyDescent="0.2">
      <c r="B64" s="66" t="s">
        <v>234</v>
      </c>
      <c r="C64" s="51" t="s">
        <v>235</v>
      </c>
      <c r="D64" s="56">
        <v>0</v>
      </c>
      <c r="E64" s="56">
        <v>0</v>
      </c>
      <c r="F64" s="56">
        <v>1607.1499999999999</v>
      </c>
      <c r="G64" s="56">
        <v>11258.94</v>
      </c>
      <c r="H64" s="56">
        <v>0</v>
      </c>
      <c r="I64" s="56">
        <f t="shared" si="17"/>
        <v>11258.94</v>
      </c>
      <c r="J64" s="56">
        <f t="shared" si="18"/>
        <v>-11258.94</v>
      </c>
      <c r="K64" s="57" t="str">
        <f t="shared" si="19"/>
        <v>NA</v>
      </c>
      <c r="L64" s="57" t="str">
        <f t="shared" si="20"/>
        <v>NA</v>
      </c>
      <c r="M64" s="57" t="str">
        <f t="shared" si="21"/>
        <v>NA</v>
      </c>
      <c r="R64" s="53"/>
      <c r="S64" s="53"/>
      <c r="T64" s="53"/>
      <c r="U64" s="53"/>
      <c r="V64" s="53"/>
    </row>
    <row r="65" spans="2:22" s="51" customFormat="1" x14ac:dyDescent="0.2">
      <c r="B65" s="66" t="s">
        <v>236</v>
      </c>
      <c r="C65" s="51" t="s">
        <v>237</v>
      </c>
      <c r="D65" s="56">
        <v>103811222.19000015</v>
      </c>
      <c r="E65" s="56">
        <v>103946573.01000015</v>
      </c>
      <c r="F65" s="56">
        <v>7749056.8299999945</v>
      </c>
      <c r="G65" s="56">
        <v>55160553.619999968</v>
      </c>
      <c r="H65" s="56">
        <v>0</v>
      </c>
      <c r="I65" s="56">
        <f t="shared" si="17"/>
        <v>55160553.619999968</v>
      </c>
      <c r="J65" s="56">
        <f t="shared" si="18"/>
        <v>48786019.390000187</v>
      </c>
      <c r="K65" s="57">
        <f t="shared" si="19"/>
        <v>0.46933744881908457</v>
      </c>
      <c r="L65" s="57">
        <f t="shared" si="20"/>
        <v>-0.92545154105990102</v>
      </c>
      <c r="M65" s="57">
        <f t="shared" si="21"/>
        <v>-0.29244993175877954</v>
      </c>
      <c r="R65" s="53"/>
      <c r="S65" s="53"/>
      <c r="T65" s="53"/>
      <c r="U65" s="53"/>
      <c r="V65" s="53"/>
    </row>
    <row r="66" spans="2:22" s="51" customFormat="1" x14ac:dyDescent="0.2">
      <c r="B66" s="66" t="s">
        <v>238</v>
      </c>
      <c r="C66" s="51" t="s">
        <v>239</v>
      </c>
      <c r="D66" s="56">
        <v>437.5</v>
      </c>
      <c r="E66" s="56">
        <v>437.5</v>
      </c>
      <c r="F66" s="56">
        <v>1870.65</v>
      </c>
      <c r="G66" s="56">
        <v>5769.14</v>
      </c>
      <c r="H66" s="56">
        <v>0</v>
      </c>
      <c r="I66" s="56">
        <f t="shared" si="17"/>
        <v>5769.14</v>
      </c>
      <c r="J66" s="56">
        <f t="shared" si="18"/>
        <v>-5331.64</v>
      </c>
      <c r="K66" s="57">
        <f t="shared" si="19"/>
        <v>-12.186605714285715</v>
      </c>
      <c r="L66" s="57">
        <f t="shared" si="20"/>
        <v>3.2757714285714288</v>
      </c>
      <c r="M66" s="57">
        <f t="shared" si="21"/>
        <v>16.582140952380954</v>
      </c>
      <c r="R66" s="53"/>
      <c r="S66" s="53"/>
      <c r="T66" s="53"/>
      <c r="U66" s="53"/>
      <c r="V66" s="53"/>
    </row>
    <row r="67" spans="2:22" s="51" customFormat="1" x14ac:dyDescent="0.2">
      <c r="B67" s="66" t="s">
        <v>240</v>
      </c>
      <c r="C67" s="51" t="s">
        <v>241</v>
      </c>
      <c r="D67" s="56">
        <v>0</v>
      </c>
      <c r="E67" s="56">
        <v>8676988</v>
      </c>
      <c r="F67" s="56">
        <v>-500</v>
      </c>
      <c r="G67" s="56">
        <v>5817467.1399999997</v>
      </c>
      <c r="H67" s="56">
        <v>0</v>
      </c>
      <c r="I67" s="56">
        <f t="shared" si="17"/>
        <v>5817467.1399999997</v>
      </c>
      <c r="J67" s="56">
        <f t="shared" si="18"/>
        <v>2859520.8600000003</v>
      </c>
      <c r="K67" s="57">
        <f t="shared" si="19"/>
        <v>0.32955224324385379</v>
      </c>
      <c r="L67" s="57">
        <f t="shared" si="20"/>
        <v>-1.0000576236823193</v>
      </c>
      <c r="M67" s="57">
        <f t="shared" si="21"/>
        <v>-0.10606965765847171</v>
      </c>
      <c r="R67" s="53"/>
      <c r="S67" s="53"/>
      <c r="T67" s="53"/>
      <c r="U67" s="53"/>
      <c r="V67" s="53"/>
    </row>
    <row r="68" spans="2:22" s="51" customFormat="1" x14ac:dyDescent="0.2">
      <c r="B68" s="66" t="s">
        <v>242</v>
      </c>
      <c r="C68" s="51" t="s">
        <v>243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17"/>
        <v>0</v>
      </c>
      <c r="J68" s="56">
        <f t="shared" si="18"/>
        <v>0</v>
      </c>
      <c r="K68" s="57" t="str">
        <f t="shared" si="19"/>
        <v>NA</v>
      </c>
      <c r="L68" s="57" t="str">
        <f t="shared" si="20"/>
        <v>NA</v>
      </c>
      <c r="M68" s="57" t="str">
        <f t="shared" si="21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244</v>
      </c>
      <c r="C69" s="51" t="s">
        <v>245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17"/>
        <v>0</v>
      </c>
      <c r="J69" s="56">
        <f t="shared" si="18"/>
        <v>0</v>
      </c>
      <c r="K69" s="57" t="str">
        <f t="shared" si="19"/>
        <v>NA</v>
      </c>
      <c r="L69" s="57" t="str">
        <f t="shared" si="20"/>
        <v>NA</v>
      </c>
      <c r="M69" s="57" t="str">
        <f t="shared" si="21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246</v>
      </c>
      <c r="C70" s="51" t="s">
        <v>247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17"/>
        <v>0</v>
      </c>
      <c r="J70" s="56">
        <f t="shared" si="18"/>
        <v>0</v>
      </c>
      <c r="K70" s="57" t="str">
        <f t="shared" si="19"/>
        <v>NA</v>
      </c>
      <c r="L70" s="57" t="str">
        <f t="shared" si="20"/>
        <v>NA</v>
      </c>
      <c r="M70" s="57" t="str">
        <f t="shared" si="21"/>
        <v>NA</v>
      </c>
      <c r="R70" s="53"/>
      <c r="S70" s="53"/>
      <c r="T70" s="53"/>
      <c r="U70" s="53"/>
      <c r="V70" s="53"/>
    </row>
    <row r="71" spans="2:22" s="51" customFormat="1" x14ac:dyDescent="0.2">
      <c r="B71" s="66" t="s">
        <v>248</v>
      </c>
      <c r="C71" s="51" t="s">
        <v>249</v>
      </c>
      <c r="D71" s="56">
        <v>0</v>
      </c>
      <c r="E71" s="56">
        <v>0</v>
      </c>
      <c r="F71" s="56">
        <v>288.88</v>
      </c>
      <c r="G71" s="56">
        <v>1877.72</v>
      </c>
      <c r="H71" s="56">
        <v>0</v>
      </c>
      <c r="I71" s="56">
        <f t="shared" si="17"/>
        <v>1877.72</v>
      </c>
      <c r="J71" s="56">
        <f t="shared" si="18"/>
        <v>-1877.72</v>
      </c>
      <c r="K71" s="57" t="str">
        <f t="shared" si="19"/>
        <v>NA</v>
      </c>
      <c r="L71" s="57" t="str">
        <f t="shared" si="20"/>
        <v>NA</v>
      </c>
      <c r="M71" s="57" t="str">
        <f t="shared" si="21"/>
        <v>NA</v>
      </c>
      <c r="R71" s="53"/>
      <c r="S71" s="53"/>
      <c r="T71" s="53"/>
      <c r="U71" s="53"/>
      <c r="V71" s="53"/>
    </row>
    <row r="72" spans="2:22" s="51" customFormat="1" x14ac:dyDescent="0.2">
      <c r="B72" s="66" t="s">
        <v>250</v>
      </c>
      <c r="C72" s="51" t="s">
        <v>251</v>
      </c>
      <c r="D72" s="56">
        <v>19205365.289999992</v>
      </c>
      <c r="E72" s="56">
        <v>19211923.629999992</v>
      </c>
      <c r="F72" s="56">
        <v>5679839.5099999988</v>
      </c>
      <c r="G72" s="56">
        <v>40250705.979999967</v>
      </c>
      <c r="H72" s="56">
        <v>0</v>
      </c>
      <c r="I72" s="56">
        <f t="shared" si="17"/>
        <v>40250705.979999967</v>
      </c>
      <c r="J72" s="56">
        <f t="shared" si="18"/>
        <v>-21038782.349999975</v>
      </c>
      <c r="K72" s="57">
        <f t="shared" si="19"/>
        <v>-1.0950898387471877</v>
      </c>
      <c r="L72" s="57">
        <f t="shared" si="20"/>
        <v>-0.70435862543557282</v>
      </c>
      <c r="M72" s="57">
        <f t="shared" si="21"/>
        <v>1.7934531183295839</v>
      </c>
      <c r="R72" s="53"/>
      <c r="S72" s="53"/>
      <c r="T72" s="53"/>
      <c r="U72" s="53"/>
      <c r="V72" s="53"/>
    </row>
    <row r="73" spans="2:22" s="51" customFormat="1" x14ac:dyDescent="0.2">
      <c r="B73" s="66" t="s">
        <v>252</v>
      </c>
      <c r="C73" s="51" t="s">
        <v>253</v>
      </c>
      <c r="D73" s="56">
        <v>9501802.3499999996</v>
      </c>
      <c r="E73" s="56">
        <v>9741190.0800000001</v>
      </c>
      <c r="F73" s="56">
        <v>608518.88</v>
      </c>
      <c r="G73" s="56">
        <v>5932530.7300000004</v>
      </c>
      <c r="H73" s="56">
        <v>1113807.6800000002</v>
      </c>
      <c r="I73" s="56">
        <f t="shared" si="17"/>
        <v>7046338.4100000001</v>
      </c>
      <c r="J73" s="56">
        <f t="shared" si="18"/>
        <v>2694851.67</v>
      </c>
      <c r="K73" s="57">
        <f t="shared" si="19"/>
        <v>0.27664501440464651</v>
      </c>
      <c r="L73" s="57">
        <f t="shared" si="20"/>
        <v>-0.93753136167116036</v>
      </c>
      <c r="M73" s="57">
        <f t="shared" si="21"/>
        <v>-0.18798002006205239</v>
      </c>
      <c r="R73" s="53"/>
      <c r="S73" s="53"/>
      <c r="T73" s="53"/>
      <c r="U73" s="53"/>
      <c r="V73" s="53"/>
    </row>
    <row r="74" spans="2:22" s="51" customFormat="1" x14ac:dyDescent="0.2">
      <c r="B74" s="66" t="s">
        <v>254</v>
      </c>
      <c r="C74" s="51" t="s">
        <v>255</v>
      </c>
      <c r="D74" s="56">
        <v>1994071.89</v>
      </c>
      <c r="E74" s="56">
        <v>1890371.89</v>
      </c>
      <c r="F74" s="56">
        <v>50208.160000000003</v>
      </c>
      <c r="G74" s="56">
        <v>1418242.16</v>
      </c>
      <c r="H74" s="56">
        <v>0</v>
      </c>
      <c r="I74" s="56">
        <f t="shared" si="17"/>
        <v>1418242.16</v>
      </c>
      <c r="J74" s="56">
        <f t="shared" si="18"/>
        <v>472129.73</v>
      </c>
      <c r="K74" s="57">
        <f t="shared" si="19"/>
        <v>0.2497549463666644</v>
      </c>
      <c r="L74" s="57">
        <f t="shared" si="20"/>
        <v>-0.97344006210333567</v>
      </c>
      <c r="M74" s="57">
        <f t="shared" si="21"/>
        <v>3.2673817778092873E-4</v>
      </c>
      <c r="R74" s="53"/>
      <c r="S74" s="53"/>
      <c r="T74" s="53"/>
      <c r="U74" s="53"/>
      <c r="V74" s="53"/>
    </row>
    <row r="75" spans="2:22" s="51" customFormat="1" x14ac:dyDescent="0.2">
      <c r="B75" s="66" t="s">
        <v>256</v>
      </c>
      <c r="C75" s="51" t="s">
        <v>257</v>
      </c>
      <c r="D75" s="56">
        <v>16500</v>
      </c>
      <c r="E75" s="56">
        <v>16500</v>
      </c>
      <c r="F75" s="56">
        <v>0</v>
      </c>
      <c r="G75" s="56">
        <v>0</v>
      </c>
      <c r="H75" s="56">
        <v>0</v>
      </c>
      <c r="I75" s="56">
        <f t="shared" si="17"/>
        <v>0</v>
      </c>
      <c r="J75" s="56">
        <f t="shared" si="18"/>
        <v>16500</v>
      </c>
      <c r="K75" s="57">
        <f t="shared" si="19"/>
        <v>1</v>
      </c>
      <c r="L75" s="57">
        <f t="shared" si="20"/>
        <v>-1</v>
      </c>
      <c r="M75" s="57">
        <f t="shared" si="21"/>
        <v>-1</v>
      </c>
      <c r="R75" s="53"/>
      <c r="S75" s="53"/>
      <c r="T75" s="53"/>
      <c r="U75" s="53"/>
      <c r="V75" s="53"/>
    </row>
    <row r="76" spans="2:22" s="51" customFormat="1" x14ac:dyDescent="0.2">
      <c r="B76" s="66" t="s">
        <v>258</v>
      </c>
      <c r="C76" s="51" t="s">
        <v>259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17"/>
        <v>0</v>
      </c>
      <c r="J76" s="56">
        <f t="shared" si="18"/>
        <v>0</v>
      </c>
      <c r="K76" s="57" t="str">
        <f t="shared" si="19"/>
        <v>NA</v>
      </c>
      <c r="L76" s="57" t="str">
        <f t="shared" si="20"/>
        <v>NA</v>
      </c>
      <c r="M76" s="57" t="str">
        <f t="shared" si="21"/>
        <v>NA</v>
      </c>
      <c r="R76" s="53"/>
      <c r="S76" s="53"/>
      <c r="T76" s="53"/>
      <c r="U76" s="53"/>
      <c r="V76" s="53"/>
    </row>
    <row r="77" spans="2:22" s="51" customFormat="1" x14ac:dyDescent="0.2">
      <c r="B77" s="66" t="s">
        <v>260</v>
      </c>
      <c r="C77" s="51" t="s">
        <v>261</v>
      </c>
      <c r="D77" s="56">
        <v>590028.80000000005</v>
      </c>
      <c r="E77" s="56">
        <v>594678.80000000005</v>
      </c>
      <c r="F77" s="56">
        <v>783</v>
      </c>
      <c r="G77" s="56">
        <v>43558.26</v>
      </c>
      <c r="H77" s="56">
        <v>22621.75</v>
      </c>
      <c r="I77" s="56">
        <f t="shared" si="17"/>
        <v>66180.010000000009</v>
      </c>
      <c r="J77" s="56">
        <f t="shared" si="18"/>
        <v>528498.79</v>
      </c>
      <c r="K77" s="57">
        <f t="shared" si="19"/>
        <v>0.88871301616940102</v>
      </c>
      <c r="L77" s="57">
        <f t="shared" si="20"/>
        <v>-0.99868332282906336</v>
      </c>
      <c r="M77" s="57">
        <f t="shared" si="21"/>
        <v>-0.90233773257092731</v>
      </c>
      <c r="R77" s="53"/>
      <c r="S77" s="53"/>
      <c r="T77" s="53"/>
      <c r="U77" s="53"/>
      <c r="V77" s="53"/>
    </row>
    <row r="78" spans="2:22" s="51" customFormat="1" x14ac:dyDescent="0.2">
      <c r="B78" s="66" t="s">
        <v>262</v>
      </c>
      <c r="C78" s="51" t="s">
        <v>263</v>
      </c>
      <c r="D78" s="56">
        <v>43237.8</v>
      </c>
      <c r="E78" s="56">
        <v>76172.800000000003</v>
      </c>
      <c r="F78" s="56">
        <v>5550</v>
      </c>
      <c r="G78" s="56">
        <v>42558.42</v>
      </c>
      <c r="H78" s="56">
        <v>0</v>
      </c>
      <c r="I78" s="56">
        <f t="shared" si="17"/>
        <v>42558.42</v>
      </c>
      <c r="J78" s="56">
        <f t="shared" si="18"/>
        <v>33614.380000000005</v>
      </c>
      <c r="K78" s="57">
        <f t="shared" si="19"/>
        <v>0.44129111703915314</v>
      </c>
      <c r="L78" s="57">
        <f t="shared" si="20"/>
        <v>-0.92713934632834816</v>
      </c>
      <c r="M78" s="57">
        <f t="shared" si="21"/>
        <v>-0.25505482271887087</v>
      </c>
      <c r="R78" s="53"/>
      <c r="S78" s="53"/>
      <c r="T78" s="53"/>
      <c r="U78" s="53"/>
      <c r="V78" s="53"/>
    </row>
    <row r="79" spans="2:22" s="51" customFormat="1" x14ac:dyDescent="0.2">
      <c r="B79" s="66" t="s">
        <v>264</v>
      </c>
      <c r="C79" s="51" t="s">
        <v>265</v>
      </c>
      <c r="D79" s="56">
        <v>88526.7</v>
      </c>
      <c r="E79" s="56">
        <v>84791.7</v>
      </c>
      <c r="F79" s="56">
        <v>827.6</v>
      </c>
      <c r="G79" s="56">
        <v>44373.18</v>
      </c>
      <c r="H79" s="56">
        <v>4137.96</v>
      </c>
      <c r="I79" s="56">
        <f t="shared" si="17"/>
        <v>48511.14</v>
      </c>
      <c r="J79" s="56">
        <f t="shared" si="18"/>
        <v>36280.559999999998</v>
      </c>
      <c r="K79" s="57">
        <f t="shared" si="19"/>
        <v>0.42787867208700853</v>
      </c>
      <c r="L79" s="57">
        <f t="shared" si="20"/>
        <v>-0.99023961071661493</v>
      </c>
      <c r="M79" s="57">
        <f t="shared" si="21"/>
        <v>-0.30224019567952987</v>
      </c>
      <c r="R79" s="53"/>
      <c r="S79" s="53"/>
      <c r="T79" s="53"/>
      <c r="U79" s="53"/>
      <c r="V79" s="53"/>
    </row>
    <row r="80" spans="2:22" s="51" customFormat="1" x14ac:dyDescent="0.2">
      <c r="B80" s="66" t="s">
        <v>266</v>
      </c>
      <c r="C80" s="51" t="s">
        <v>267</v>
      </c>
      <c r="D80" s="56">
        <v>30330</v>
      </c>
      <c r="E80" s="56">
        <v>28919</v>
      </c>
      <c r="F80" s="56">
        <v>0</v>
      </c>
      <c r="G80" s="56">
        <v>45.089999999999996</v>
      </c>
      <c r="H80" s="56">
        <v>141</v>
      </c>
      <c r="I80" s="56">
        <f t="shared" si="17"/>
        <v>186.09</v>
      </c>
      <c r="J80" s="56">
        <f t="shared" si="18"/>
        <v>28732.91</v>
      </c>
      <c r="K80" s="57">
        <f t="shared" si="19"/>
        <v>0.99356513019122372</v>
      </c>
      <c r="L80" s="57">
        <f t="shared" si="20"/>
        <v>-1</v>
      </c>
      <c r="M80" s="57">
        <f t="shared" si="21"/>
        <v>-0.99792108994086937</v>
      </c>
      <c r="R80" s="53"/>
      <c r="S80" s="53"/>
      <c r="T80" s="53"/>
      <c r="U80" s="53"/>
      <c r="V80" s="53"/>
    </row>
    <row r="81" spans="2:22" s="51" customFormat="1" x14ac:dyDescent="0.2">
      <c r="B81" s="66" t="s">
        <v>268</v>
      </c>
      <c r="C81" s="51" t="s">
        <v>269</v>
      </c>
      <c r="D81" s="56">
        <v>2893214.63</v>
      </c>
      <c r="E81" s="56">
        <v>4196122.01</v>
      </c>
      <c r="F81" s="56">
        <v>86577.67</v>
      </c>
      <c r="G81" s="56">
        <v>1313924.1500000001</v>
      </c>
      <c r="H81" s="56">
        <v>828711.92999999993</v>
      </c>
      <c r="I81" s="56">
        <f t="shared" si="17"/>
        <v>2142636.08</v>
      </c>
      <c r="J81" s="56">
        <f t="shared" si="18"/>
        <v>2053485.9299999997</v>
      </c>
      <c r="K81" s="57">
        <f t="shared" si="19"/>
        <v>0.48937707843247386</v>
      </c>
      <c r="L81" s="57">
        <f t="shared" si="20"/>
        <v>-0.97936721816151384</v>
      </c>
      <c r="M81" s="57">
        <f t="shared" si="21"/>
        <v>-0.58249572760476831</v>
      </c>
      <c r="R81" s="53"/>
      <c r="S81" s="53"/>
      <c r="T81" s="53"/>
      <c r="U81" s="53"/>
      <c r="V81" s="53"/>
    </row>
    <row r="82" spans="2:22" s="51" customFormat="1" x14ac:dyDescent="0.2">
      <c r="B82" s="66" t="s">
        <v>270</v>
      </c>
      <c r="C82" s="51" t="s">
        <v>271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f t="shared" ref="I82:I115" si="22">SUM(G82:H82)</f>
        <v>0</v>
      </c>
      <c r="J82" s="56">
        <f t="shared" ref="J82:J115" si="23">E82-I82</f>
        <v>0</v>
      </c>
      <c r="K82" s="57" t="str">
        <f t="shared" ref="K82:K115" si="24">IF(E82=0,"NA",J82/E82)</f>
        <v>NA</v>
      </c>
      <c r="L82" s="57" t="str">
        <f t="shared" ref="L82:L115" si="25">IF(E82=0,"NA",(  ( F82 - (E82/$L$6)) / (E82/$L$6)))</f>
        <v>NA</v>
      </c>
      <c r="M82" s="57" t="str">
        <f t="shared" ref="M82:M115" si="26">IF(E82=0,"NA",(  ( G82 - ($M$6*(E82/12))) / ($M$6*(E82/12))))</f>
        <v>NA</v>
      </c>
      <c r="R82" s="53"/>
      <c r="S82" s="53"/>
      <c r="T82" s="53"/>
      <c r="U82" s="53"/>
      <c r="V82" s="53"/>
    </row>
    <row r="83" spans="2:22" s="51" customFormat="1" x14ac:dyDescent="0.2">
      <c r="B83" s="66" t="s">
        <v>272</v>
      </c>
      <c r="C83" s="51" t="s">
        <v>273</v>
      </c>
      <c r="D83" s="56">
        <v>0</v>
      </c>
      <c r="E83" s="56">
        <v>0</v>
      </c>
      <c r="F83" s="56">
        <v>0</v>
      </c>
      <c r="G83" s="56">
        <v>0</v>
      </c>
      <c r="H83" s="56">
        <v>0</v>
      </c>
      <c r="I83" s="56">
        <f t="shared" si="22"/>
        <v>0</v>
      </c>
      <c r="J83" s="56">
        <f t="shared" si="23"/>
        <v>0</v>
      </c>
      <c r="K83" s="57" t="str">
        <f t="shared" si="24"/>
        <v>NA</v>
      </c>
      <c r="L83" s="57" t="str">
        <f t="shared" si="25"/>
        <v>NA</v>
      </c>
      <c r="M83" s="57" t="str">
        <f t="shared" si="26"/>
        <v>NA</v>
      </c>
      <c r="R83" s="53"/>
      <c r="S83" s="53"/>
      <c r="T83" s="53"/>
      <c r="U83" s="53"/>
      <c r="V83" s="53"/>
    </row>
    <row r="84" spans="2:22" s="51" customFormat="1" x14ac:dyDescent="0.2">
      <c r="B84" s="66" t="s">
        <v>274</v>
      </c>
      <c r="C84" s="51" t="s">
        <v>275</v>
      </c>
      <c r="D84" s="56">
        <v>885683.7</v>
      </c>
      <c r="E84" s="56">
        <v>1027959.2</v>
      </c>
      <c r="F84" s="56">
        <v>70088.37</v>
      </c>
      <c r="G84" s="56">
        <v>266192.29000000004</v>
      </c>
      <c r="H84" s="56">
        <v>857.25</v>
      </c>
      <c r="I84" s="56">
        <f t="shared" si="22"/>
        <v>267049.54000000004</v>
      </c>
      <c r="J84" s="56">
        <f t="shared" si="23"/>
        <v>760909.65999999992</v>
      </c>
      <c r="K84" s="57">
        <f t="shared" si="24"/>
        <v>0.74021387230154656</v>
      </c>
      <c r="L84" s="57">
        <f t="shared" si="25"/>
        <v>-0.9318179456927862</v>
      </c>
      <c r="M84" s="57">
        <f t="shared" si="26"/>
        <v>-0.65473040823669515</v>
      </c>
      <c r="R84" s="53"/>
      <c r="S84" s="53"/>
      <c r="T84" s="53"/>
      <c r="U84" s="53"/>
      <c r="V84" s="53"/>
    </row>
    <row r="85" spans="2:22" s="51" customFormat="1" x14ac:dyDescent="0.2">
      <c r="B85" s="66" t="s">
        <v>276</v>
      </c>
      <c r="C85" s="51" t="s">
        <v>277</v>
      </c>
      <c r="D85" s="56">
        <v>0</v>
      </c>
      <c r="E85" s="56">
        <v>828194</v>
      </c>
      <c r="F85" s="56">
        <v>345084.66000000003</v>
      </c>
      <c r="G85" s="56">
        <v>897213.94</v>
      </c>
      <c r="H85" s="56">
        <v>0</v>
      </c>
      <c r="I85" s="56">
        <f t="shared" si="22"/>
        <v>897213.94</v>
      </c>
      <c r="J85" s="56">
        <f t="shared" si="23"/>
        <v>-69019.939999999944</v>
      </c>
      <c r="K85" s="57">
        <f t="shared" si="24"/>
        <v>-8.333788943170313E-2</v>
      </c>
      <c r="L85" s="57">
        <f t="shared" si="25"/>
        <v>-0.58332871283781329</v>
      </c>
      <c r="M85" s="57">
        <f t="shared" si="26"/>
        <v>0.44445051924227086</v>
      </c>
      <c r="R85" s="53"/>
      <c r="S85" s="53"/>
      <c r="T85" s="53"/>
      <c r="U85" s="53"/>
      <c r="V85" s="53"/>
    </row>
    <row r="86" spans="2:22" s="51" customFormat="1" x14ac:dyDescent="0.2">
      <c r="B86" s="66" t="s">
        <v>278</v>
      </c>
      <c r="C86" s="51" t="s">
        <v>279</v>
      </c>
      <c r="D86" s="56">
        <v>53731438.599999994</v>
      </c>
      <c r="E86" s="56">
        <v>53731438.599999994</v>
      </c>
      <c r="F86" s="56">
        <v>5171045.3099999996</v>
      </c>
      <c r="G86" s="56">
        <v>49804150.300000004</v>
      </c>
      <c r="H86" s="56">
        <v>0</v>
      </c>
      <c r="I86" s="56">
        <f t="shared" si="22"/>
        <v>49804150.300000004</v>
      </c>
      <c r="J86" s="56">
        <f t="shared" si="23"/>
        <v>3927288.2999999896</v>
      </c>
      <c r="K86" s="57">
        <f t="shared" si="24"/>
        <v>7.3091069257170238E-2</v>
      </c>
      <c r="L86" s="57">
        <f t="shared" si="25"/>
        <v>-0.90376127189715705</v>
      </c>
      <c r="M86" s="57">
        <f t="shared" si="26"/>
        <v>0.23587857432377302</v>
      </c>
      <c r="R86" s="53"/>
      <c r="S86" s="53"/>
      <c r="T86" s="53"/>
      <c r="U86" s="53"/>
      <c r="V86" s="53"/>
    </row>
    <row r="87" spans="2:22" s="51" customFormat="1" x14ac:dyDescent="0.2">
      <c r="B87" s="66" t="s">
        <v>280</v>
      </c>
      <c r="C87" s="51" t="s">
        <v>281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22"/>
        <v>0</v>
      </c>
      <c r="J87" s="56">
        <f t="shared" si="23"/>
        <v>0</v>
      </c>
      <c r="K87" s="57" t="str">
        <f t="shared" si="24"/>
        <v>NA</v>
      </c>
      <c r="L87" s="57" t="str">
        <f t="shared" si="25"/>
        <v>NA</v>
      </c>
      <c r="M87" s="57" t="str">
        <f t="shared" si="26"/>
        <v>NA</v>
      </c>
      <c r="R87" s="53"/>
      <c r="S87" s="53"/>
      <c r="T87" s="53"/>
      <c r="U87" s="53"/>
      <c r="V87" s="53"/>
    </row>
    <row r="88" spans="2:22" s="51" customFormat="1" x14ac:dyDescent="0.2">
      <c r="B88" s="66" t="s">
        <v>282</v>
      </c>
      <c r="C88" s="51" t="s">
        <v>283</v>
      </c>
      <c r="D88" s="56">
        <v>5970070.9499999993</v>
      </c>
      <c r="E88" s="56">
        <v>5230579.5500000007</v>
      </c>
      <c r="F88" s="56">
        <v>126329.16000000015</v>
      </c>
      <c r="G88" s="56">
        <v>2626751.9900000012</v>
      </c>
      <c r="H88" s="56">
        <v>481978.68999999994</v>
      </c>
      <c r="I88" s="56">
        <f t="shared" si="22"/>
        <v>3108730.6800000011</v>
      </c>
      <c r="J88" s="56">
        <f t="shared" si="23"/>
        <v>2121848.8699999996</v>
      </c>
      <c r="K88" s="57">
        <f t="shared" si="24"/>
        <v>0.40566228841696889</v>
      </c>
      <c r="L88" s="57">
        <f t="shared" si="25"/>
        <v>-0.9758479612455182</v>
      </c>
      <c r="M88" s="57">
        <f t="shared" si="26"/>
        <v>-0.33041148630142375</v>
      </c>
      <c r="R88" s="53"/>
      <c r="S88" s="53"/>
      <c r="T88" s="53"/>
      <c r="U88" s="53"/>
      <c r="V88" s="53"/>
    </row>
    <row r="89" spans="2:22" s="51" customFormat="1" x14ac:dyDescent="0.2">
      <c r="B89" s="66" t="s">
        <v>284</v>
      </c>
      <c r="C89" s="51" t="s">
        <v>285</v>
      </c>
      <c r="D89" s="56">
        <v>0</v>
      </c>
      <c r="E89" s="56">
        <v>0</v>
      </c>
      <c r="F89" s="56">
        <v>0</v>
      </c>
      <c r="G89" s="56">
        <v>0</v>
      </c>
      <c r="H89" s="56">
        <v>0</v>
      </c>
      <c r="I89" s="56">
        <f t="shared" si="22"/>
        <v>0</v>
      </c>
      <c r="J89" s="56">
        <f t="shared" si="23"/>
        <v>0</v>
      </c>
      <c r="K89" s="57" t="str">
        <f t="shared" si="24"/>
        <v>NA</v>
      </c>
      <c r="L89" s="57" t="str">
        <f t="shared" si="25"/>
        <v>NA</v>
      </c>
      <c r="M89" s="57" t="str">
        <f t="shared" si="26"/>
        <v>NA</v>
      </c>
      <c r="R89" s="53"/>
      <c r="S89" s="53"/>
      <c r="T89" s="53"/>
      <c r="U89" s="53"/>
      <c r="V89" s="53"/>
    </row>
    <row r="90" spans="2:22" s="51" customFormat="1" x14ac:dyDescent="0.2">
      <c r="B90" s="66" t="s">
        <v>286</v>
      </c>
      <c r="C90" s="51" t="s">
        <v>287</v>
      </c>
      <c r="D90" s="56">
        <v>153150</v>
      </c>
      <c r="E90" s="56">
        <v>289296.42</v>
      </c>
      <c r="F90" s="56">
        <v>13094.359999999999</v>
      </c>
      <c r="G90" s="56">
        <v>84296.969999999972</v>
      </c>
      <c r="H90" s="56">
        <v>12030.609999999999</v>
      </c>
      <c r="I90" s="56">
        <f t="shared" si="22"/>
        <v>96327.579999999973</v>
      </c>
      <c r="J90" s="56">
        <f t="shared" si="23"/>
        <v>192968.84000000003</v>
      </c>
      <c r="K90" s="57">
        <f t="shared" si="24"/>
        <v>0.66702809526644002</v>
      </c>
      <c r="L90" s="57">
        <f t="shared" si="25"/>
        <v>-0.95473722073712497</v>
      </c>
      <c r="M90" s="57">
        <f t="shared" si="26"/>
        <v>-0.61148513348350475</v>
      </c>
      <c r="R90" s="53"/>
      <c r="S90" s="53"/>
      <c r="T90" s="53"/>
      <c r="U90" s="53"/>
      <c r="V90" s="53"/>
    </row>
    <row r="91" spans="2:22" s="51" customFormat="1" x14ac:dyDescent="0.2">
      <c r="B91" s="66" t="s">
        <v>288</v>
      </c>
      <c r="C91" s="51" t="s">
        <v>289</v>
      </c>
      <c r="D91" s="56">
        <v>6411641.46</v>
      </c>
      <c r="E91" s="56">
        <v>4320054.6500000004</v>
      </c>
      <c r="F91" s="56">
        <v>816754.29</v>
      </c>
      <c r="G91" s="56">
        <v>4047958.69</v>
      </c>
      <c r="H91" s="56">
        <v>9100</v>
      </c>
      <c r="I91" s="56">
        <f t="shared" si="22"/>
        <v>4057058.69</v>
      </c>
      <c r="J91" s="56">
        <f t="shared" si="23"/>
        <v>262995.96000000043</v>
      </c>
      <c r="K91" s="57">
        <f t="shared" si="24"/>
        <v>6.0877924310517785E-2</v>
      </c>
      <c r="L91" s="57">
        <f t="shared" si="25"/>
        <v>-0.81093889865490476</v>
      </c>
      <c r="M91" s="57">
        <f t="shared" si="26"/>
        <v>0.24935416114083944</v>
      </c>
      <c r="R91" s="53"/>
      <c r="S91" s="53"/>
      <c r="T91" s="53"/>
      <c r="U91" s="53"/>
      <c r="V91" s="53"/>
    </row>
    <row r="92" spans="2:22" s="51" customFormat="1" x14ac:dyDescent="0.2">
      <c r="B92" s="66" t="s">
        <v>290</v>
      </c>
      <c r="C92" s="51" t="s">
        <v>291</v>
      </c>
      <c r="D92" s="56">
        <v>2312322</v>
      </c>
      <c r="E92" s="56">
        <v>2855740.8799999994</v>
      </c>
      <c r="F92" s="56">
        <v>120091.65999999999</v>
      </c>
      <c r="G92" s="56">
        <v>1155383.6099999999</v>
      </c>
      <c r="H92" s="56">
        <v>658314.01</v>
      </c>
      <c r="I92" s="56">
        <f t="shared" si="22"/>
        <v>1813697.6199999999</v>
      </c>
      <c r="J92" s="56">
        <f t="shared" si="23"/>
        <v>1042043.2599999995</v>
      </c>
      <c r="K92" s="57">
        <f t="shared" si="24"/>
        <v>0.36489419166069426</v>
      </c>
      <c r="L92" s="57">
        <f t="shared" si="25"/>
        <v>-0.95794728406871421</v>
      </c>
      <c r="M92" s="57">
        <f t="shared" si="26"/>
        <v>-0.4605562812827752</v>
      </c>
      <c r="R92" s="53"/>
      <c r="S92" s="53"/>
      <c r="T92" s="53"/>
      <c r="U92" s="53"/>
      <c r="V92" s="53"/>
    </row>
    <row r="93" spans="2:22" s="51" customFormat="1" x14ac:dyDescent="0.2">
      <c r="B93" s="66" t="s">
        <v>292</v>
      </c>
      <c r="C93" s="51" t="s">
        <v>293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f t="shared" si="22"/>
        <v>0</v>
      </c>
      <c r="J93" s="56">
        <f t="shared" si="23"/>
        <v>0</v>
      </c>
      <c r="K93" s="57" t="str">
        <f t="shared" si="24"/>
        <v>NA</v>
      </c>
      <c r="L93" s="57" t="str">
        <f t="shared" si="25"/>
        <v>NA</v>
      </c>
      <c r="M93" s="57" t="str">
        <f t="shared" si="26"/>
        <v>NA</v>
      </c>
      <c r="R93" s="53"/>
      <c r="S93" s="53"/>
      <c r="T93" s="53"/>
      <c r="U93" s="53"/>
      <c r="V93" s="53"/>
    </row>
    <row r="94" spans="2:22" s="51" customFormat="1" x14ac:dyDescent="0.2">
      <c r="B94" s="66" t="s">
        <v>294</v>
      </c>
      <c r="C94" s="51" t="s">
        <v>295</v>
      </c>
      <c r="D94" s="56">
        <v>445095</v>
      </c>
      <c r="E94" s="56">
        <v>1194601.26</v>
      </c>
      <c r="F94" s="56">
        <v>69513.440000000002</v>
      </c>
      <c r="G94" s="56">
        <v>933246.03</v>
      </c>
      <c r="H94" s="56">
        <v>352307.03</v>
      </c>
      <c r="I94" s="56">
        <f t="shared" si="22"/>
        <v>1285553.06</v>
      </c>
      <c r="J94" s="56">
        <f t="shared" si="23"/>
        <v>-90951.800000000047</v>
      </c>
      <c r="K94" s="57">
        <f t="shared" si="24"/>
        <v>-7.6135697362314889E-2</v>
      </c>
      <c r="L94" s="57">
        <f t="shared" si="25"/>
        <v>-0.94181034096682603</v>
      </c>
      <c r="M94" s="57">
        <f t="shared" si="26"/>
        <v>4.1626257785798843E-2</v>
      </c>
      <c r="R94" s="53"/>
      <c r="S94" s="53"/>
      <c r="T94" s="53"/>
      <c r="U94" s="53"/>
      <c r="V94" s="53"/>
    </row>
    <row r="95" spans="2:22" s="51" customFormat="1" x14ac:dyDescent="0.2">
      <c r="B95" s="66" t="s">
        <v>296</v>
      </c>
      <c r="C95" s="51" t="s">
        <v>297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22"/>
        <v>0</v>
      </c>
      <c r="J95" s="56">
        <f t="shared" si="23"/>
        <v>0</v>
      </c>
      <c r="K95" s="57" t="str">
        <f t="shared" si="24"/>
        <v>NA</v>
      </c>
      <c r="L95" s="57" t="str">
        <f t="shared" si="25"/>
        <v>NA</v>
      </c>
      <c r="M95" s="57" t="str">
        <f t="shared" si="26"/>
        <v>NA</v>
      </c>
      <c r="R95" s="53"/>
      <c r="S95" s="53"/>
      <c r="T95" s="53"/>
      <c r="U95" s="53"/>
      <c r="V95" s="53"/>
    </row>
    <row r="96" spans="2:22" s="51" customFormat="1" x14ac:dyDescent="0.2">
      <c r="B96" s="66" t="s">
        <v>298</v>
      </c>
      <c r="C96" s="51" t="s">
        <v>299</v>
      </c>
      <c r="D96" s="56">
        <v>640341.9</v>
      </c>
      <c r="E96" s="56">
        <v>7401093.2199999997</v>
      </c>
      <c r="F96" s="56">
        <v>2345262</v>
      </c>
      <c r="G96" s="56">
        <v>6449067.4900000002</v>
      </c>
      <c r="H96" s="56">
        <v>29752.969999999998</v>
      </c>
      <c r="I96" s="56">
        <f t="shared" si="22"/>
        <v>6478820.46</v>
      </c>
      <c r="J96" s="56">
        <f t="shared" si="23"/>
        <v>922272.75999999978</v>
      </c>
      <c r="K96" s="57">
        <f t="shared" si="24"/>
        <v>0.12461304466585273</v>
      </c>
      <c r="L96" s="57">
        <f t="shared" si="25"/>
        <v>-0.68311951622736078</v>
      </c>
      <c r="M96" s="57">
        <f t="shared" si="26"/>
        <v>0.16182250347784885</v>
      </c>
      <c r="R96" s="53"/>
      <c r="S96" s="53"/>
      <c r="T96" s="53"/>
      <c r="U96" s="53"/>
      <c r="V96" s="53"/>
    </row>
    <row r="97" spans="1:22" s="51" customFormat="1" x14ac:dyDescent="0.2">
      <c r="B97" s="66" t="s">
        <v>300</v>
      </c>
      <c r="C97" s="51" t="s">
        <v>301</v>
      </c>
      <c r="D97" s="56">
        <v>14157244.5</v>
      </c>
      <c r="E97" s="56">
        <v>6926547.879999999</v>
      </c>
      <c r="F97" s="56">
        <v>-140.5</v>
      </c>
      <c r="G97" s="56">
        <v>2403257.08</v>
      </c>
      <c r="H97" s="56">
        <v>828130.52</v>
      </c>
      <c r="I97" s="56">
        <f t="shared" si="22"/>
        <v>3231387.6</v>
      </c>
      <c r="J97" s="56">
        <f t="shared" si="23"/>
        <v>3695160.2799999989</v>
      </c>
      <c r="K97" s="57">
        <f t="shared" si="24"/>
        <v>0.53347790905619197</v>
      </c>
      <c r="L97" s="57">
        <f t="shared" si="25"/>
        <v>-1.0000202842747115</v>
      </c>
      <c r="M97" s="57">
        <f t="shared" si="26"/>
        <v>-0.53738242644857981</v>
      </c>
      <c r="R97" s="53"/>
      <c r="S97" s="53"/>
      <c r="T97" s="53"/>
      <c r="U97" s="53"/>
      <c r="V97" s="53"/>
    </row>
    <row r="98" spans="1:22" s="51" customFormat="1" x14ac:dyDescent="0.2">
      <c r="B98" s="66" t="s">
        <v>302</v>
      </c>
      <c r="C98" s="51" t="s">
        <v>303</v>
      </c>
      <c r="D98" s="56">
        <v>41850</v>
      </c>
      <c r="E98" s="56">
        <v>150162.43</v>
      </c>
      <c r="F98" s="56">
        <v>6650.119999999999</v>
      </c>
      <c r="G98" s="56">
        <v>42126.450000000004</v>
      </c>
      <c r="H98" s="56">
        <v>34328.230000000003</v>
      </c>
      <c r="I98" s="56">
        <f t="shared" si="22"/>
        <v>76454.680000000008</v>
      </c>
      <c r="J98" s="56">
        <f t="shared" si="23"/>
        <v>73707.749999999985</v>
      </c>
      <c r="K98" s="57">
        <f t="shared" si="24"/>
        <v>0.49085347113788708</v>
      </c>
      <c r="L98" s="57">
        <f t="shared" si="25"/>
        <v>-0.95571382269186778</v>
      </c>
      <c r="M98" s="57">
        <f t="shared" si="26"/>
        <v>-0.62594771541723182</v>
      </c>
      <c r="R98" s="53"/>
      <c r="S98" s="53"/>
      <c r="T98" s="53"/>
      <c r="U98" s="53"/>
      <c r="V98" s="53"/>
    </row>
    <row r="99" spans="1:22" s="51" customFormat="1" x14ac:dyDescent="0.2">
      <c r="B99" s="66" t="s">
        <v>304</v>
      </c>
      <c r="C99" s="51" t="s">
        <v>305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22"/>
        <v>0</v>
      </c>
      <c r="J99" s="56">
        <f t="shared" si="23"/>
        <v>0</v>
      </c>
      <c r="K99" s="57" t="str">
        <f t="shared" si="24"/>
        <v>NA</v>
      </c>
      <c r="L99" s="57" t="str">
        <f t="shared" si="25"/>
        <v>NA</v>
      </c>
      <c r="M99" s="57" t="str">
        <f t="shared" si="26"/>
        <v>NA</v>
      </c>
      <c r="R99" s="53"/>
      <c r="S99" s="53"/>
      <c r="T99" s="53"/>
      <c r="U99" s="53"/>
      <c r="V99" s="53"/>
    </row>
    <row r="100" spans="1:22" s="51" customFormat="1" x14ac:dyDescent="0.2">
      <c r="B100" s="66" t="s">
        <v>306</v>
      </c>
      <c r="C100" s="51" t="s">
        <v>307</v>
      </c>
      <c r="D100" s="56">
        <v>0</v>
      </c>
      <c r="E100" s="56">
        <v>0</v>
      </c>
      <c r="F100" s="56">
        <v>0</v>
      </c>
      <c r="G100" s="56">
        <v>0</v>
      </c>
      <c r="H100" s="56">
        <v>0</v>
      </c>
      <c r="I100" s="56">
        <f t="shared" si="22"/>
        <v>0</v>
      </c>
      <c r="J100" s="56">
        <f t="shared" si="23"/>
        <v>0</v>
      </c>
      <c r="K100" s="57" t="str">
        <f t="shared" si="24"/>
        <v>NA</v>
      </c>
      <c r="L100" s="57" t="str">
        <f t="shared" si="25"/>
        <v>NA</v>
      </c>
      <c r="M100" s="57" t="str">
        <f t="shared" si="26"/>
        <v>NA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308</v>
      </c>
      <c r="C101" s="51" t="s">
        <v>309</v>
      </c>
      <c r="D101" s="56">
        <v>1509120</v>
      </c>
      <c r="E101" s="56">
        <v>545956.16</v>
      </c>
      <c r="F101" s="56">
        <v>8045</v>
      </c>
      <c r="G101" s="56">
        <v>21487</v>
      </c>
      <c r="H101" s="56">
        <v>27094.85</v>
      </c>
      <c r="I101" s="56">
        <f t="shared" si="22"/>
        <v>48581.85</v>
      </c>
      <c r="J101" s="56">
        <f t="shared" si="23"/>
        <v>497374.31000000006</v>
      </c>
      <c r="K101" s="57">
        <f t="shared" si="24"/>
        <v>0.91101510787972428</v>
      </c>
      <c r="L101" s="57">
        <f t="shared" si="25"/>
        <v>-0.98526438459820653</v>
      </c>
      <c r="M101" s="57">
        <f t="shared" si="26"/>
        <v>-0.94752448010966062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310</v>
      </c>
      <c r="C102" s="51" t="s">
        <v>311</v>
      </c>
      <c r="D102" s="56">
        <v>0</v>
      </c>
      <c r="E102" s="56">
        <v>0</v>
      </c>
      <c r="F102" s="56">
        <v>0</v>
      </c>
      <c r="G102" s="56">
        <v>0</v>
      </c>
      <c r="H102" s="56">
        <v>0</v>
      </c>
      <c r="I102" s="56">
        <f t="shared" si="22"/>
        <v>0</v>
      </c>
      <c r="J102" s="56">
        <f t="shared" si="23"/>
        <v>0</v>
      </c>
      <c r="K102" s="57" t="str">
        <f t="shared" si="24"/>
        <v>NA</v>
      </c>
      <c r="L102" s="57" t="str">
        <f t="shared" si="25"/>
        <v>NA</v>
      </c>
      <c r="M102" s="57" t="str">
        <f t="shared" si="26"/>
        <v>NA</v>
      </c>
      <c r="R102" s="53"/>
      <c r="S102" s="53"/>
      <c r="T102" s="53"/>
      <c r="U102" s="53"/>
      <c r="V102" s="53"/>
    </row>
    <row r="103" spans="1:22" s="51" customFormat="1" x14ac:dyDescent="0.2">
      <c r="B103" s="66" t="s">
        <v>312</v>
      </c>
      <c r="C103" s="51" t="s">
        <v>313</v>
      </c>
      <c r="D103" s="56">
        <v>844881.3</v>
      </c>
      <c r="E103" s="56">
        <v>1055157</v>
      </c>
      <c r="F103" s="56">
        <v>106762.9</v>
      </c>
      <c r="G103" s="56">
        <v>654395.58000000007</v>
      </c>
      <c r="H103" s="56">
        <v>52571.560000000005</v>
      </c>
      <c r="I103" s="56">
        <f t="shared" si="22"/>
        <v>706967.14000000013</v>
      </c>
      <c r="J103" s="56">
        <f t="shared" si="23"/>
        <v>348189.85999999987</v>
      </c>
      <c r="K103" s="57">
        <f t="shared" si="24"/>
        <v>0.32998867467116255</v>
      </c>
      <c r="L103" s="57">
        <f t="shared" si="25"/>
        <v>-0.89881799580536359</v>
      </c>
      <c r="M103" s="57">
        <f t="shared" si="26"/>
        <v>-0.1730828303276194</v>
      </c>
      <c r="R103" s="53"/>
      <c r="S103" s="53"/>
      <c r="T103" s="53"/>
      <c r="U103" s="53"/>
      <c r="V103" s="53"/>
    </row>
    <row r="104" spans="1:22" s="51" customFormat="1" x14ac:dyDescent="0.2">
      <c r="B104" s="66" t="s">
        <v>314</v>
      </c>
      <c r="C104" s="51" t="s">
        <v>315</v>
      </c>
      <c r="D104" s="56">
        <v>1778301</v>
      </c>
      <c r="E104" s="56">
        <v>1575376.53</v>
      </c>
      <c r="F104" s="56">
        <v>0</v>
      </c>
      <c r="G104" s="56">
        <v>0</v>
      </c>
      <c r="H104" s="56">
        <v>0</v>
      </c>
      <c r="I104" s="56">
        <f t="shared" si="22"/>
        <v>0</v>
      </c>
      <c r="J104" s="56">
        <f t="shared" si="23"/>
        <v>1575376.53</v>
      </c>
      <c r="K104" s="57">
        <f t="shared" si="24"/>
        <v>1</v>
      </c>
      <c r="L104" s="57">
        <f t="shared" si="25"/>
        <v>-1</v>
      </c>
      <c r="M104" s="57">
        <f t="shared" si="26"/>
        <v>-1</v>
      </c>
      <c r="R104" s="53"/>
      <c r="S104" s="53"/>
      <c r="T104" s="53"/>
      <c r="U104" s="53"/>
      <c r="V104" s="53"/>
    </row>
    <row r="105" spans="1:22" s="51" customFormat="1" x14ac:dyDescent="0.2">
      <c r="A105" s="63" t="s">
        <v>316</v>
      </c>
      <c r="B105" s="71"/>
      <c r="C105" s="63"/>
      <c r="D105" s="64">
        <v>823739509.8399992</v>
      </c>
      <c r="E105" s="64">
        <v>829586840.22999895</v>
      </c>
      <c r="F105" s="64">
        <v>82415233.810000017</v>
      </c>
      <c r="G105" s="64">
        <v>602526904.98000014</v>
      </c>
      <c r="H105" s="64">
        <v>4455886.04</v>
      </c>
      <c r="I105" s="64">
        <f t="shared" si="22"/>
        <v>606982791.0200001</v>
      </c>
      <c r="J105" s="64">
        <f t="shared" si="23"/>
        <v>222604049.20999885</v>
      </c>
      <c r="K105" s="65">
        <f t="shared" si="24"/>
        <v>0.26833122033165685</v>
      </c>
      <c r="L105" s="65">
        <f t="shared" si="25"/>
        <v>-0.9006550853830434</v>
      </c>
      <c r="M105" s="65">
        <f t="shared" si="26"/>
        <v>-3.1603241901390348E-2</v>
      </c>
      <c r="R105" s="53"/>
      <c r="S105" s="53"/>
      <c r="T105" s="53"/>
      <c r="U105" s="53"/>
      <c r="V105" s="53"/>
    </row>
    <row r="106" spans="1:22" s="51" customFormat="1" x14ac:dyDescent="0.2">
      <c r="A106" s="51" t="s">
        <v>317</v>
      </c>
      <c r="B106" s="66" t="s">
        <v>195</v>
      </c>
      <c r="C106" s="51" t="s">
        <v>196</v>
      </c>
      <c r="D106" s="56">
        <v>0</v>
      </c>
      <c r="E106" s="56">
        <v>0</v>
      </c>
      <c r="F106" s="56">
        <v>0</v>
      </c>
      <c r="G106" s="56">
        <v>0</v>
      </c>
      <c r="H106" s="56">
        <v>0</v>
      </c>
      <c r="I106" s="56">
        <f t="shared" si="22"/>
        <v>0</v>
      </c>
      <c r="J106" s="56">
        <f t="shared" si="23"/>
        <v>0</v>
      </c>
      <c r="K106" s="57" t="str">
        <f t="shared" si="24"/>
        <v>NA</v>
      </c>
      <c r="L106" s="57" t="str">
        <f t="shared" si="25"/>
        <v>NA</v>
      </c>
      <c r="M106" s="57" t="str">
        <f t="shared" si="26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199</v>
      </c>
      <c r="C107" s="51" t="s">
        <v>198</v>
      </c>
      <c r="D107" s="56">
        <v>0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22"/>
        <v>0</v>
      </c>
      <c r="J107" s="56">
        <f t="shared" si="23"/>
        <v>0</v>
      </c>
      <c r="K107" s="57" t="str">
        <f t="shared" si="24"/>
        <v>NA</v>
      </c>
      <c r="L107" s="57" t="str">
        <f t="shared" si="25"/>
        <v>NA</v>
      </c>
      <c r="M107" s="57" t="str">
        <f t="shared" si="26"/>
        <v>NA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202</v>
      </c>
      <c r="C108" s="51" t="s">
        <v>203</v>
      </c>
      <c r="D108" s="56">
        <v>0</v>
      </c>
      <c r="E108" s="56">
        <v>0</v>
      </c>
      <c r="F108" s="56">
        <v>0</v>
      </c>
      <c r="G108" s="56">
        <v>25240</v>
      </c>
      <c r="H108" s="56">
        <v>0</v>
      </c>
      <c r="I108" s="56">
        <f t="shared" si="22"/>
        <v>25240</v>
      </c>
      <c r="J108" s="56">
        <f t="shared" si="23"/>
        <v>-25240</v>
      </c>
      <c r="K108" s="57" t="str">
        <f t="shared" si="24"/>
        <v>NA</v>
      </c>
      <c r="L108" s="57" t="str">
        <f t="shared" si="25"/>
        <v>NA</v>
      </c>
      <c r="M108" s="57" t="str">
        <f t="shared" si="26"/>
        <v>NA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210</v>
      </c>
      <c r="C109" s="51" t="s">
        <v>211</v>
      </c>
      <c r="D109" s="56">
        <v>94592.639999999999</v>
      </c>
      <c r="E109" s="56">
        <v>94592.639999999999</v>
      </c>
      <c r="F109" s="56">
        <v>1935</v>
      </c>
      <c r="G109" s="56">
        <v>17618.39</v>
      </c>
      <c r="H109" s="56">
        <v>0</v>
      </c>
      <c r="I109" s="56">
        <f t="shared" si="22"/>
        <v>17618.39</v>
      </c>
      <c r="J109" s="56">
        <f t="shared" si="23"/>
        <v>76974.25</v>
      </c>
      <c r="K109" s="57">
        <f t="shared" si="24"/>
        <v>0.81374460000270632</v>
      </c>
      <c r="L109" s="57">
        <f t="shared" si="25"/>
        <v>-0.97954386303204988</v>
      </c>
      <c r="M109" s="57">
        <f t="shared" si="26"/>
        <v>-0.75165946667027517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212</v>
      </c>
      <c r="C110" s="51" t="s">
        <v>213</v>
      </c>
      <c r="D110" s="56">
        <v>2555776.4299999983</v>
      </c>
      <c r="E110" s="56">
        <v>2555776.4299999983</v>
      </c>
      <c r="F110" s="56">
        <v>173451.47000000003</v>
      </c>
      <c r="G110" s="56">
        <v>1745024.82</v>
      </c>
      <c r="H110" s="56">
        <v>0</v>
      </c>
      <c r="I110" s="56">
        <f t="shared" si="22"/>
        <v>1745024.82</v>
      </c>
      <c r="J110" s="56">
        <f t="shared" si="23"/>
        <v>810751.60999999824</v>
      </c>
      <c r="K110" s="57">
        <f t="shared" si="24"/>
        <v>0.3172232126735744</v>
      </c>
      <c r="L110" s="57">
        <f t="shared" si="25"/>
        <v>-0.93213355129032149</v>
      </c>
      <c r="M110" s="57">
        <f t="shared" si="26"/>
        <v>-8.963095023143261E-2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214</v>
      </c>
      <c r="C111" s="51" t="s">
        <v>215</v>
      </c>
      <c r="D111" s="56">
        <v>34486.04</v>
      </c>
      <c r="E111" s="56">
        <v>34486.04</v>
      </c>
      <c r="F111" s="56">
        <v>0</v>
      </c>
      <c r="G111" s="56">
        <v>0</v>
      </c>
      <c r="H111" s="56">
        <v>0</v>
      </c>
      <c r="I111" s="56">
        <f t="shared" si="22"/>
        <v>0</v>
      </c>
      <c r="J111" s="56">
        <f t="shared" si="23"/>
        <v>34486.04</v>
      </c>
      <c r="K111" s="57">
        <f t="shared" si="24"/>
        <v>1</v>
      </c>
      <c r="L111" s="57">
        <f t="shared" si="25"/>
        <v>-1</v>
      </c>
      <c r="M111" s="57">
        <f t="shared" si="26"/>
        <v>-1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318</v>
      </c>
      <c r="C112" s="51" t="s">
        <v>319</v>
      </c>
      <c r="D112" s="56">
        <v>806211.37</v>
      </c>
      <c r="E112" s="56">
        <v>806211.37</v>
      </c>
      <c r="F112" s="56">
        <v>82160.800000000003</v>
      </c>
      <c r="G112" s="56">
        <v>717064.3</v>
      </c>
      <c r="H112" s="56">
        <v>0</v>
      </c>
      <c r="I112" s="56">
        <f t="shared" si="22"/>
        <v>717064.3</v>
      </c>
      <c r="J112" s="56">
        <f t="shared" si="23"/>
        <v>89147.069999999949</v>
      </c>
      <c r="K112" s="57">
        <f t="shared" si="24"/>
        <v>0.11057530731673997</v>
      </c>
      <c r="L112" s="57">
        <f t="shared" si="25"/>
        <v>-0.89809024896287426</v>
      </c>
      <c r="M112" s="57">
        <f t="shared" si="26"/>
        <v>0.18589959024434655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320</v>
      </c>
      <c r="C113" s="51" t="s">
        <v>321</v>
      </c>
      <c r="D113" s="56">
        <v>6357733.390000008</v>
      </c>
      <c r="E113" s="56">
        <v>6357733.390000008</v>
      </c>
      <c r="F113" s="56">
        <v>468989.02999999991</v>
      </c>
      <c r="G113" s="56">
        <v>3599096.59</v>
      </c>
      <c r="H113" s="56">
        <v>0</v>
      </c>
      <c r="I113" s="56">
        <f t="shared" si="22"/>
        <v>3599096.59</v>
      </c>
      <c r="J113" s="56">
        <f t="shared" si="23"/>
        <v>2758636.8000000082</v>
      </c>
      <c r="K113" s="57">
        <f t="shared" si="24"/>
        <v>0.4339025609880135</v>
      </c>
      <c r="L113" s="57">
        <f t="shared" si="25"/>
        <v>-0.92623329711534197</v>
      </c>
      <c r="M113" s="57">
        <f t="shared" si="26"/>
        <v>-0.24520341465068465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218</v>
      </c>
      <c r="C114" s="51" t="s">
        <v>219</v>
      </c>
      <c r="D114" s="56">
        <v>213172.88</v>
      </c>
      <c r="E114" s="56">
        <v>213172.88</v>
      </c>
      <c r="F114" s="56">
        <v>0</v>
      </c>
      <c r="G114" s="56">
        <v>29816.34</v>
      </c>
      <c r="H114" s="56">
        <v>0</v>
      </c>
      <c r="I114" s="56">
        <f t="shared" si="22"/>
        <v>29816.34</v>
      </c>
      <c r="J114" s="56">
        <f t="shared" si="23"/>
        <v>183356.54</v>
      </c>
      <c r="K114" s="57">
        <f t="shared" si="24"/>
        <v>0.86013070705804606</v>
      </c>
      <c r="L114" s="57">
        <f t="shared" si="25"/>
        <v>-1</v>
      </c>
      <c r="M114" s="57">
        <f t="shared" si="26"/>
        <v>-0.81350760941072808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322</v>
      </c>
      <c r="C115" s="51" t="s">
        <v>323</v>
      </c>
      <c r="D115" s="56">
        <v>942370.69</v>
      </c>
      <c r="E115" s="56">
        <v>942370.69</v>
      </c>
      <c r="F115" s="56">
        <v>75680.570000000007</v>
      </c>
      <c r="G115" s="56">
        <v>539502.01</v>
      </c>
      <c r="H115" s="56">
        <v>0</v>
      </c>
      <c r="I115" s="56">
        <f t="shared" si="22"/>
        <v>539502.01</v>
      </c>
      <c r="J115" s="56">
        <f t="shared" si="23"/>
        <v>402868.67999999993</v>
      </c>
      <c r="K115" s="57">
        <f t="shared" si="24"/>
        <v>0.42750552863650709</v>
      </c>
      <c r="L115" s="57">
        <f t="shared" si="25"/>
        <v>-0.91969129472819233</v>
      </c>
      <c r="M115" s="57">
        <f t="shared" si="26"/>
        <v>-0.23667403818200947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220</v>
      </c>
      <c r="C116" s="51" t="s">
        <v>221</v>
      </c>
      <c r="D116" s="56">
        <v>9883534.5700000003</v>
      </c>
      <c r="E116" s="56">
        <v>9883534.5700000003</v>
      </c>
      <c r="F116" s="56">
        <v>852823.10999999987</v>
      </c>
      <c r="G116" s="56">
        <v>5998698.5</v>
      </c>
      <c r="H116" s="56">
        <v>0</v>
      </c>
      <c r="I116" s="56">
        <f t="shared" si="17"/>
        <v>5998698.5</v>
      </c>
      <c r="J116" s="56">
        <f t="shared" si="18"/>
        <v>3884836.0700000003</v>
      </c>
      <c r="K116" s="57">
        <f t="shared" si="19"/>
        <v>0.3930614136557829</v>
      </c>
      <c r="L116" s="57">
        <f t="shared" si="20"/>
        <v>-0.91371274072449571</v>
      </c>
      <c r="M116" s="57">
        <f t="shared" si="21"/>
        <v>-0.19074855154104384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222</v>
      </c>
      <c r="C117" s="51" t="s">
        <v>223</v>
      </c>
      <c r="D117" s="56">
        <v>12364932.540000001</v>
      </c>
      <c r="E117" s="56">
        <v>12498338.540000001</v>
      </c>
      <c r="F117" s="56">
        <v>1766597.45</v>
      </c>
      <c r="G117" s="56">
        <v>13177687.27</v>
      </c>
      <c r="H117" s="56">
        <v>0</v>
      </c>
      <c r="I117" s="56">
        <f t="shared" si="17"/>
        <v>13177687.27</v>
      </c>
      <c r="J117" s="56">
        <f t="shared" si="18"/>
        <v>-679348.72999999858</v>
      </c>
      <c r="K117" s="57">
        <f t="shared" si="19"/>
        <v>-5.435512310902714E-2</v>
      </c>
      <c r="L117" s="57">
        <f t="shared" si="20"/>
        <v>-0.85865341666445216</v>
      </c>
      <c r="M117" s="57">
        <f t="shared" si="21"/>
        <v>0.40580683081203611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324</v>
      </c>
      <c r="C118" s="51" t="s">
        <v>325</v>
      </c>
      <c r="D118" s="56">
        <v>5785820.2100000028</v>
      </c>
      <c r="E118" s="56">
        <v>5785820.2100000028</v>
      </c>
      <c r="F118" s="56">
        <v>329539.37</v>
      </c>
      <c r="G118" s="56">
        <v>2333071.2300000004</v>
      </c>
      <c r="H118" s="56">
        <v>0</v>
      </c>
      <c r="I118" s="56">
        <f t="shared" si="17"/>
        <v>2333071.2300000004</v>
      </c>
      <c r="J118" s="56">
        <f t="shared" si="18"/>
        <v>3452748.9800000023</v>
      </c>
      <c r="K118" s="57">
        <f t="shared" si="19"/>
        <v>0.59676050320962193</v>
      </c>
      <c r="L118" s="57">
        <f t="shared" si="20"/>
        <v>-0.94304362077645687</v>
      </c>
      <c r="M118" s="57">
        <f t="shared" si="21"/>
        <v>-0.46234733761282926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326</v>
      </c>
      <c r="C119" s="51" t="s">
        <v>327</v>
      </c>
      <c r="D119" s="56">
        <v>5091500.4900000039</v>
      </c>
      <c r="E119" s="56">
        <v>5091500.4900000039</v>
      </c>
      <c r="F119" s="56">
        <v>427486.57999999996</v>
      </c>
      <c r="G119" s="56">
        <v>3149456.4499999997</v>
      </c>
      <c r="H119" s="56">
        <v>0</v>
      </c>
      <c r="I119" s="56">
        <f t="shared" si="17"/>
        <v>3149456.4499999997</v>
      </c>
      <c r="J119" s="56">
        <f t="shared" si="18"/>
        <v>1942044.0400000042</v>
      </c>
      <c r="K119" s="57">
        <f t="shared" si="19"/>
        <v>0.38142862675046169</v>
      </c>
      <c r="L119" s="57">
        <f t="shared" si="20"/>
        <v>-0.91603917531980839</v>
      </c>
      <c r="M119" s="57">
        <f t="shared" si="21"/>
        <v>-0.17523816900061556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328</v>
      </c>
      <c r="C120" s="51" t="s">
        <v>329</v>
      </c>
      <c r="D120" s="56">
        <v>2182444.09</v>
      </c>
      <c r="E120" s="56">
        <v>2182444.09</v>
      </c>
      <c r="F120" s="56">
        <v>276904.88</v>
      </c>
      <c r="G120" s="56">
        <v>2021792.68</v>
      </c>
      <c r="H120" s="56">
        <v>0</v>
      </c>
      <c r="I120" s="56">
        <f t="shared" si="17"/>
        <v>2021792.68</v>
      </c>
      <c r="J120" s="56">
        <f t="shared" si="18"/>
        <v>160651.40999999992</v>
      </c>
      <c r="K120" s="57">
        <f t="shared" si="19"/>
        <v>7.3610779188391456E-2</v>
      </c>
      <c r="L120" s="57">
        <f t="shared" si="20"/>
        <v>-0.87312166150382353</v>
      </c>
      <c r="M120" s="57">
        <f t="shared" si="21"/>
        <v>0.23518562774881138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224</v>
      </c>
      <c r="C121" s="51" t="s">
        <v>225</v>
      </c>
      <c r="D121" s="56">
        <v>2076449.62</v>
      </c>
      <c r="E121" s="56">
        <v>2187627.6</v>
      </c>
      <c r="F121" s="56">
        <v>186532.08000000002</v>
      </c>
      <c r="G121" s="56">
        <v>1680596.73</v>
      </c>
      <c r="H121" s="56">
        <v>0</v>
      </c>
      <c r="I121" s="56">
        <f t="shared" si="17"/>
        <v>1680596.73</v>
      </c>
      <c r="J121" s="56">
        <f t="shared" si="18"/>
        <v>507030.87000000011</v>
      </c>
      <c r="K121" s="57">
        <f t="shared" si="19"/>
        <v>0.23177202097834207</v>
      </c>
      <c r="L121" s="57">
        <f t="shared" si="20"/>
        <v>-0.9147331657362523</v>
      </c>
      <c r="M121" s="57">
        <f t="shared" si="21"/>
        <v>2.4303972028877182E-2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330</v>
      </c>
      <c r="C122" s="51" t="s">
        <v>331</v>
      </c>
      <c r="D122" s="56">
        <v>11591368.090000005</v>
      </c>
      <c r="E122" s="56">
        <v>12752475.490000004</v>
      </c>
      <c r="F122" s="56">
        <v>689850.46000000008</v>
      </c>
      <c r="G122" s="56">
        <v>5239134.26</v>
      </c>
      <c r="H122" s="56">
        <v>0</v>
      </c>
      <c r="I122" s="56">
        <f t="shared" si="17"/>
        <v>5239134.26</v>
      </c>
      <c r="J122" s="56">
        <f t="shared" si="18"/>
        <v>7513341.2300000042</v>
      </c>
      <c r="K122" s="57">
        <f t="shared" si="19"/>
        <v>0.58916727469044539</v>
      </c>
      <c r="L122" s="57">
        <f t="shared" si="20"/>
        <v>-0.94590458452235771</v>
      </c>
      <c r="M122" s="57">
        <f t="shared" si="21"/>
        <v>-0.45222303292059385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226</v>
      </c>
      <c r="C123" s="51" t="s">
        <v>227</v>
      </c>
      <c r="D123" s="56">
        <v>1738627.69</v>
      </c>
      <c r="E123" s="56">
        <v>1774160.05</v>
      </c>
      <c r="F123" s="56">
        <v>5847.4400000000005</v>
      </c>
      <c r="G123" s="56">
        <v>54959.83</v>
      </c>
      <c r="H123" s="56">
        <v>0</v>
      </c>
      <c r="I123" s="56">
        <f t="shared" ref="I123:I418" si="27">SUM(G123:H123)</f>
        <v>54959.83</v>
      </c>
      <c r="J123" s="56">
        <f t="shared" ref="J123:J418" si="28">E123-I123</f>
        <v>1719200.22</v>
      </c>
      <c r="K123" s="57">
        <f t="shared" ref="K123:K418" si="29">IF(E123=0,"NA",J123/E123)</f>
        <v>0.96902205638098993</v>
      </c>
      <c r="L123" s="57">
        <f t="shared" ref="L123:L418" si="30">IF(E123=0,"NA",(  ( F123 - (E123/$L$6)) / (E123/$L$6)))</f>
        <v>-0.99670410795238007</v>
      </c>
      <c r="M123" s="57">
        <f t="shared" ref="M123:M418" si="31">IF(E123=0,"NA",(  ( G123 - ($M$6*(E123/12))) / ($M$6*(E123/12))))</f>
        <v>-0.95869607517465327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228</v>
      </c>
      <c r="C124" s="51" t="s">
        <v>229</v>
      </c>
      <c r="D124" s="56">
        <v>45000</v>
      </c>
      <c r="E124" s="56">
        <v>45000</v>
      </c>
      <c r="F124" s="56">
        <v>0</v>
      </c>
      <c r="G124" s="56">
        <v>0</v>
      </c>
      <c r="H124" s="56">
        <v>0</v>
      </c>
      <c r="I124" s="56">
        <f t="shared" si="27"/>
        <v>0</v>
      </c>
      <c r="J124" s="56">
        <f t="shared" si="28"/>
        <v>45000</v>
      </c>
      <c r="K124" s="57">
        <f t="shared" si="29"/>
        <v>1</v>
      </c>
      <c r="L124" s="57">
        <f t="shared" si="30"/>
        <v>-1</v>
      </c>
      <c r="M124" s="57">
        <f t="shared" si="31"/>
        <v>-1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232</v>
      </c>
      <c r="C125" s="51" t="s">
        <v>233</v>
      </c>
      <c r="D125" s="56">
        <v>10966590</v>
      </c>
      <c r="E125" s="56">
        <v>11068289.699999999</v>
      </c>
      <c r="F125" s="56">
        <v>942507.73</v>
      </c>
      <c r="G125" s="56">
        <v>6528663.339999998</v>
      </c>
      <c r="H125" s="56">
        <v>0</v>
      </c>
      <c r="I125" s="56">
        <f t="shared" si="27"/>
        <v>6528663.339999998</v>
      </c>
      <c r="J125" s="56">
        <f t="shared" si="28"/>
        <v>4539626.3600000013</v>
      </c>
      <c r="K125" s="57">
        <f t="shared" si="29"/>
        <v>0.41014704918683159</v>
      </c>
      <c r="L125" s="57">
        <f t="shared" si="30"/>
        <v>-0.91484612749158523</v>
      </c>
      <c r="M125" s="57">
        <f t="shared" si="31"/>
        <v>-0.21352939891577546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234</v>
      </c>
      <c r="C126" s="51" t="s">
        <v>235</v>
      </c>
      <c r="D126" s="56">
        <v>0</v>
      </c>
      <c r="E126" s="56">
        <v>64.05</v>
      </c>
      <c r="F126" s="56">
        <v>9923.0399999999991</v>
      </c>
      <c r="G126" s="56">
        <v>59278.99</v>
      </c>
      <c r="H126" s="56">
        <v>0</v>
      </c>
      <c r="I126" s="56">
        <f t="shared" si="27"/>
        <v>59278.99</v>
      </c>
      <c r="J126" s="56">
        <f t="shared" si="28"/>
        <v>-59214.939999999995</v>
      </c>
      <c r="K126" s="57">
        <f t="shared" si="29"/>
        <v>-924.51116315378601</v>
      </c>
      <c r="L126" s="57">
        <f t="shared" si="30"/>
        <v>153.92646370023419</v>
      </c>
      <c r="M126" s="57">
        <f t="shared" si="31"/>
        <v>1233.0148842050482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236</v>
      </c>
      <c r="C127" s="51" t="s">
        <v>237</v>
      </c>
      <c r="D127" s="56">
        <v>12162586.579999993</v>
      </c>
      <c r="E127" s="56">
        <v>12204406.579999993</v>
      </c>
      <c r="F127" s="56">
        <v>849609.17000000016</v>
      </c>
      <c r="G127" s="56">
        <v>6291982.71</v>
      </c>
      <c r="H127" s="56">
        <v>0</v>
      </c>
      <c r="I127" s="56">
        <f t="shared" si="27"/>
        <v>6291982.71</v>
      </c>
      <c r="J127" s="56">
        <f t="shared" si="28"/>
        <v>5912423.8699999927</v>
      </c>
      <c r="K127" s="57">
        <f t="shared" si="29"/>
        <v>0.48444992644615714</v>
      </c>
      <c r="L127" s="57">
        <f t="shared" si="30"/>
        <v>-0.93038504867641014</v>
      </c>
      <c r="M127" s="57">
        <f t="shared" si="31"/>
        <v>-0.31259990192820958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238</v>
      </c>
      <c r="C128" s="51" t="s">
        <v>239</v>
      </c>
      <c r="D128" s="56">
        <v>5000</v>
      </c>
      <c r="E128" s="56">
        <v>5000</v>
      </c>
      <c r="F128" s="56">
        <v>0</v>
      </c>
      <c r="G128" s="56">
        <v>0</v>
      </c>
      <c r="H128" s="56">
        <v>0</v>
      </c>
      <c r="I128" s="56">
        <f t="shared" si="27"/>
        <v>0</v>
      </c>
      <c r="J128" s="56">
        <f t="shared" si="28"/>
        <v>5000</v>
      </c>
      <c r="K128" s="57">
        <f t="shared" si="29"/>
        <v>1</v>
      </c>
      <c r="L128" s="57">
        <f t="shared" si="30"/>
        <v>-1</v>
      </c>
      <c r="M128" s="57">
        <f t="shared" si="31"/>
        <v>-1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250</v>
      </c>
      <c r="C129" s="51" t="s">
        <v>251</v>
      </c>
      <c r="D129" s="56">
        <v>1636041.8100000008</v>
      </c>
      <c r="E129" s="56">
        <v>1636946.9700000007</v>
      </c>
      <c r="F129" s="56">
        <v>160944.33000000005</v>
      </c>
      <c r="G129" s="56">
        <v>1227624.2100000025</v>
      </c>
      <c r="H129" s="56">
        <v>0</v>
      </c>
      <c r="I129" s="56">
        <f t="shared" si="27"/>
        <v>1227624.2100000025</v>
      </c>
      <c r="J129" s="56">
        <f t="shared" si="28"/>
        <v>409322.75999999815</v>
      </c>
      <c r="K129" s="57">
        <f t="shared" si="29"/>
        <v>0.25005254751777206</v>
      </c>
      <c r="L129" s="57">
        <f t="shared" si="30"/>
        <v>-0.90168018087965307</v>
      </c>
      <c r="M129" s="57">
        <f t="shared" si="31"/>
        <v>-7.0063357029400479E-5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252</v>
      </c>
      <c r="C130" s="51" t="s">
        <v>253</v>
      </c>
      <c r="D130" s="56">
        <v>4710268.5</v>
      </c>
      <c r="E130" s="56">
        <v>4593696.4499999993</v>
      </c>
      <c r="F130" s="56">
        <v>395035.7</v>
      </c>
      <c r="G130" s="56">
        <v>2196703.31</v>
      </c>
      <c r="H130" s="56">
        <v>1140046.55</v>
      </c>
      <c r="I130" s="56">
        <f t="shared" si="27"/>
        <v>3336749.8600000003</v>
      </c>
      <c r="J130" s="56">
        <f t="shared" si="28"/>
        <v>1256946.5899999989</v>
      </c>
      <c r="K130" s="57">
        <f t="shared" si="29"/>
        <v>0.27362421607113357</v>
      </c>
      <c r="L130" s="57">
        <f t="shared" si="30"/>
        <v>-0.91400483155564183</v>
      </c>
      <c r="M130" s="57">
        <f t="shared" si="31"/>
        <v>-0.36240067698276685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332</v>
      </c>
      <c r="C131" s="51" t="s">
        <v>333</v>
      </c>
      <c r="D131" s="56">
        <v>0</v>
      </c>
      <c r="E131" s="56">
        <v>255000</v>
      </c>
      <c r="F131" s="56">
        <v>0</v>
      </c>
      <c r="G131" s="56">
        <v>102625</v>
      </c>
      <c r="H131" s="56">
        <v>17375</v>
      </c>
      <c r="I131" s="56">
        <f t="shared" si="27"/>
        <v>120000</v>
      </c>
      <c r="J131" s="56">
        <f t="shared" si="28"/>
        <v>135000</v>
      </c>
      <c r="K131" s="57">
        <f t="shared" si="29"/>
        <v>0.52941176470588236</v>
      </c>
      <c r="L131" s="57">
        <f t="shared" si="30"/>
        <v>-1</v>
      </c>
      <c r="M131" s="57">
        <f t="shared" si="31"/>
        <v>-0.46339869281045754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334</v>
      </c>
      <c r="C132" s="51" t="s">
        <v>335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f t="shared" si="27"/>
        <v>0</v>
      </c>
      <c r="J132" s="56">
        <f t="shared" si="28"/>
        <v>0</v>
      </c>
      <c r="K132" s="57" t="str">
        <f t="shared" si="29"/>
        <v>NA</v>
      </c>
      <c r="L132" s="57" t="str">
        <f t="shared" si="30"/>
        <v>NA</v>
      </c>
      <c r="M132" s="57" t="str">
        <f t="shared" si="31"/>
        <v>NA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336</v>
      </c>
      <c r="C133" s="51" t="s">
        <v>337</v>
      </c>
      <c r="D133" s="56">
        <v>168300</v>
      </c>
      <c r="E133" s="56">
        <v>168300</v>
      </c>
      <c r="F133" s="56">
        <v>0</v>
      </c>
      <c r="G133" s="56">
        <v>33500</v>
      </c>
      <c r="H133" s="56">
        <v>0</v>
      </c>
      <c r="I133" s="56">
        <f t="shared" si="27"/>
        <v>33500</v>
      </c>
      <c r="J133" s="56">
        <f t="shared" si="28"/>
        <v>134800</v>
      </c>
      <c r="K133" s="57">
        <f t="shared" si="29"/>
        <v>0.80095068330362451</v>
      </c>
      <c r="L133" s="57">
        <f t="shared" si="30"/>
        <v>-1</v>
      </c>
      <c r="M133" s="57">
        <f t="shared" si="31"/>
        <v>-0.73460091107149927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338</v>
      </c>
      <c r="C134" s="51" t="s">
        <v>339</v>
      </c>
      <c r="D134" s="56">
        <v>0</v>
      </c>
      <c r="E134" s="56">
        <v>0</v>
      </c>
      <c r="F134" s="56">
        <v>0</v>
      </c>
      <c r="G134" s="56">
        <v>0</v>
      </c>
      <c r="H134" s="56">
        <v>0</v>
      </c>
      <c r="I134" s="56">
        <f t="shared" si="27"/>
        <v>0</v>
      </c>
      <c r="J134" s="56">
        <f t="shared" si="28"/>
        <v>0</v>
      </c>
      <c r="K134" s="57" t="str">
        <f t="shared" si="29"/>
        <v>NA</v>
      </c>
      <c r="L134" s="57" t="str">
        <f t="shared" si="30"/>
        <v>NA</v>
      </c>
      <c r="M134" s="57" t="str">
        <f t="shared" si="31"/>
        <v>NA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262</v>
      </c>
      <c r="C135" s="51" t="s">
        <v>263</v>
      </c>
      <c r="D135" s="56">
        <v>280800</v>
      </c>
      <c r="E135" s="56">
        <v>485800</v>
      </c>
      <c r="F135" s="56">
        <v>9910.7999999999993</v>
      </c>
      <c r="G135" s="56">
        <v>126731.73</v>
      </c>
      <c r="H135" s="56">
        <v>15000</v>
      </c>
      <c r="I135" s="56">
        <f t="shared" si="27"/>
        <v>141731.72999999998</v>
      </c>
      <c r="J135" s="56">
        <f t="shared" si="28"/>
        <v>344068.27</v>
      </c>
      <c r="K135" s="57">
        <f t="shared" si="29"/>
        <v>0.70825086455331421</v>
      </c>
      <c r="L135" s="57">
        <f t="shared" si="30"/>
        <v>-0.97959901193906962</v>
      </c>
      <c r="M135" s="57">
        <f t="shared" si="31"/>
        <v>-0.65217035817208735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264</v>
      </c>
      <c r="C136" s="51" t="s">
        <v>265</v>
      </c>
      <c r="D136" s="56">
        <v>4050</v>
      </c>
      <c r="E136" s="56">
        <v>4050</v>
      </c>
      <c r="F136" s="56">
        <v>0</v>
      </c>
      <c r="G136" s="56">
        <v>21875.9</v>
      </c>
      <c r="H136" s="56">
        <v>0</v>
      </c>
      <c r="I136" s="56">
        <f t="shared" si="27"/>
        <v>21875.9</v>
      </c>
      <c r="J136" s="56">
        <f t="shared" si="28"/>
        <v>-17825.900000000001</v>
      </c>
      <c r="K136" s="57">
        <f t="shared" si="29"/>
        <v>-4.4014567901234569</v>
      </c>
      <c r="L136" s="57">
        <f t="shared" si="30"/>
        <v>-1</v>
      </c>
      <c r="M136" s="57">
        <f t="shared" si="31"/>
        <v>6.2019423868312762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340</v>
      </c>
      <c r="C137" s="51" t="s">
        <v>341</v>
      </c>
      <c r="D137" s="56">
        <v>4500</v>
      </c>
      <c r="E137" s="56">
        <v>9500</v>
      </c>
      <c r="F137" s="56">
        <v>0</v>
      </c>
      <c r="G137" s="56">
        <v>14447.29</v>
      </c>
      <c r="H137" s="56">
        <v>3567.88</v>
      </c>
      <c r="I137" s="56">
        <f t="shared" si="27"/>
        <v>18015.170000000002</v>
      </c>
      <c r="J137" s="56">
        <f t="shared" si="28"/>
        <v>-8515.1700000000019</v>
      </c>
      <c r="K137" s="57">
        <f t="shared" si="29"/>
        <v>-0.8963336842105265</v>
      </c>
      <c r="L137" s="57">
        <f t="shared" si="30"/>
        <v>-1</v>
      </c>
      <c r="M137" s="57">
        <f t="shared" si="31"/>
        <v>1.0276898245614037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342</v>
      </c>
      <c r="C138" s="51" t="s">
        <v>343</v>
      </c>
      <c r="D138" s="56">
        <v>0</v>
      </c>
      <c r="E138" s="56">
        <v>0</v>
      </c>
      <c r="F138" s="56">
        <v>0</v>
      </c>
      <c r="G138" s="56">
        <v>0</v>
      </c>
      <c r="H138" s="56">
        <v>0</v>
      </c>
      <c r="I138" s="56">
        <f t="shared" si="27"/>
        <v>0</v>
      </c>
      <c r="J138" s="56">
        <f t="shared" si="28"/>
        <v>0</v>
      </c>
      <c r="K138" s="57" t="str">
        <f t="shared" si="29"/>
        <v>NA</v>
      </c>
      <c r="L138" s="57" t="str">
        <f t="shared" si="30"/>
        <v>NA</v>
      </c>
      <c r="M138" s="57" t="str">
        <f t="shared" si="31"/>
        <v>NA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266</v>
      </c>
      <c r="C139" s="51" t="s">
        <v>267</v>
      </c>
      <c r="D139" s="56">
        <v>3975</v>
      </c>
      <c r="E139" s="56">
        <v>3975</v>
      </c>
      <c r="F139" s="56">
        <v>0</v>
      </c>
      <c r="G139" s="56">
        <v>0</v>
      </c>
      <c r="H139" s="56">
        <v>0</v>
      </c>
      <c r="I139" s="56">
        <f t="shared" si="27"/>
        <v>0</v>
      </c>
      <c r="J139" s="56">
        <f t="shared" si="28"/>
        <v>3975</v>
      </c>
      <c r="K139" s="57">
        <f t="shared" si="29"/>
        <v>1</v>
      </c>
      <c r="L139" s="57">
        <f t="shared" si="30"/>
        <v>-1</v>
      </c>
      <c r="M139" s="57">
        <f t="shared" si="31"/>
        <v>-1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268</v>
      </c>
      <c r="C140" s="51" t="s">
        <v>269</v>
      </c>
      <c r="D140" s="56">
        <v>5900</v>
      </c>
      <c r="E140" s="56">
        <v>22999</v>
      </c>
      <c r="F140" s="56">
        <v>5292.5300000000007</v>
      </c>
      <c r="G140" s="56">
        <v>15409.670000000002</v>
      </c>
      <c r="H140" s="56">
        <v>350</v>
      </c>
      <c r="I140" s="56">
        <f t="shared" si="27"/>
        <v>15759.670000000002</v>
      </c>
      <c r="J140" s="56">
        <f t="shared" si="28"/>
        <v>7239.3299999999981</v>
      </c>
      <c r="K140" s="57">
        <f t="shared" si="29"/>
        <v>0.31476716378972991</v>
      </c>
      <c r="L140" s="57">
        <f t="shared" si="30"/>
        <v>-0.76987999478238189</v>
      </c>
      <c r="M140" s="57">
        <f t="shared" si="31"/>
        <v>-0.10664695566473893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274</v>
      </c>
      <c r="C141" s="51" t="s">
        <v>275</v>
      </c>
      <c r="D141" s="56">
        <v>69750</v>
      </c>
      <c r="E141" s="56">
        <v>69565</v>
      </c>
      <c r="F141" s="56">
        <v>1491.2099999999998</v>
      </c>
      <c r="G141" s="56">
        <v>11713.94</v>
      </c>
      <c r="H141" s="56">
        <v>0</v>
      </c>
      <c r="I141" s="56">
        <f t="shared" si="27"/>
        <v>11713.94</v>
      </c>
      <c r="J141" s="56">
        <f t="shared" si="28"/>
        <v>57851.06</v>
      </c>
      <c r="K141" s="57">
        <f t="shared" si="29"/>
        <v>0.83161158628620713</v>
      </c>
      <c r="L141" s="57">
        <f t="shared" si="30"/>
        <v>-0.9785637892618414</v>
      </c>
      <c r="M141" s="57">
        <f t="shared" si="31"/>
        <v>-0.77548211504827613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280</v>
      </c>
      <c r="C142" s="51" t="s">
        <v>281</v>
      </c>
      <c r="D142" s="56">
        <v>3582.25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27"/>
        <v>0</v>
      </c>
      <c r="J142" s="56">
        <f t="shared" si="28"/>
        <v>0</v>
      </c>
      <c r="K142" s="57" t="str">
        <f t="shared" si="29"/>
        <v>NA</v>
      </c>
      <c r="L142" s="57" t="str">
        <f t="shared" si="30"/>
        <v>NA</v>
      </c>
      <c r="M142" s="57" t="str">
        <f t="shared" si="31"/>
        <v>NA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282</v>
      </c>
      <c r="C143" s="51" t="s">
        <v>283</v>
      </c>
      <c r="D143" s="56">
        <v>608769.69000000006</v>
      </c>
      <c r="E143" s="56">
        <v>594740.77</v>
      </c>
      <c r="F143" s="56">
        <v>5180.29</v>
      </c>
      <c r="G143" s="56">
        <v>95751.99</v>
      </c>
      <c r="H143" s="56">
        <v>8663.7800000000007</v>
      </c>
      <c r="I143" s="56">
        <f t="shared" si="27"/>
        <v>104415.77</v>
      </c>
      <c r="J143" s="56">
        <f t="shared" si="28"/>
        <v>490325</v>
      </c>
      <c r="K143" s="57">
        <f t="shared" si="29"/>
        <v>0.82443482056896822</v>
      </c>
      <c r="L143" s="57">
        <f t="shared" si="30"/>
        <v>-0.99128983540173299</v>
      </c>
      <c r="M143" s="57">
        <f t="shared" si="31"/>
        <v>-0.78533618941240568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286</v>
      </c>
      <c r="C144" s="51" t="s">
        <v>287</v>
      </c>
      <c r="D144" s="56">
        <v>12059</v>
      </c>
      <c r="E144" s="56">
        <v>43059</v>
      </c>
      <c r="F144" s="56">
        <v>1708.74</v>
      </c>
      <c r="G144" s="56">
        <v>27211.65</v>
      </c>
      <c r="H144" s="56">
        <v>833</v>
      </c>
      <c r="I144" s="56">
        <f t="shared" si="27"/>
        <v>28044.65</v>
      </c>
      <c r="J144" s="56">
        <f t="shared" si="28"/>
        <v>15014.349999999999</v>
      </c>
      <c r="K144" s="57">
        <f t="shared" si="29"/>
        <v>0.34869249169743838</v>
      </c>
      <c r="L144" s="57">
        <f t="shared" si="30"/>
        <v>-0.96031631017905672</v>
      </c>
      <c r="M144" s="57">
        <f t="shared" si="31"/>
        <v>-0.15738405443693532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288</v>
      </c>
      <c r="C145" s="51" t="s">
        <v>289</v>
      </c>
      <c r="D145" s="56">
        <v>69999</v>
      </c>
      <c r="E145" s="56">
        <v>43999</v>
      </c>
      <c r="F145" s="56">
        <v>0</v>
      </c>
      <c r="G145" s="56">
        <v>2499</v>
      </c>
      <c r="H145" s="56">
        <v>0</v>
      </c>
      <c r="I145" s="56">
        <f t="shared" si="27"/>
        <v>2499</v>
      </c>
      <c r="J145" s="56">
        <f t="shared" si="28"/>
        <v>41500</v>
      </c>
      <c r="K145" s="57">
        <f t="shared" si="29"/>
        <v>0.94320325461942311</v>
      </c>
      <c r="L145" s="57">
        <f t="shared" si="30"/>
        <v>-1</v>
      </c>
      <c r="M145" s="57">
        <f t="shared" si="31"/>
        <v>-0.92427100615923086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290</v>
      </c>
      <c r="C146" s="51" t="s">
        <v>291</v>
      </c>
      <c r="D146" s="56">
        <v>3774.95</v>
      </c>
      <c r="E146" s="56">
        <v>12058.099999999999</v>
      </c>
      <c r="F146" s="56">
        <v>84.7</v>
      </c>
      <c r="G146" s="56">
        <v>3571.1099999999997</v>
      </c>
      <c r="H146" s="56">
        <v>4961.91</v>
      </c>
      <c r="I146" s="56">
        <f t="shared" si="27"/>
        <v>8533.02</v>
      </c>
      <c r="J146" s="56">
        <f t="shared" si="28"/>
        <v>3525.0799999999981</v>
      </c>
      <c r="K146" s="57">
        <f t="shared" si="29"/>
        <v>0.29234124779194054</v>
      </c>
      <c r="L146" s="57">
        <f t="shared" si="30"/>
        <v>-0.99297567610154169</v>
      </c>
      <c r="M146" s="57">
        <f t="shared" si="31"/>
        <v>-0.60512186828770698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294</v>
      </c>
      <c r="C147" s="51" t="s">
        <v>295</v>
      </c>
      <c r="D147" s="56">
        <v>53582.400000000001</v>
      </c>
      <c r="E147" s="56">
        <v>67982.399999999994</v>
      </c>
      <c r="F147" s="56">
        <v>31313</v>
      </c>
      <c r="G147" s="56">
        <v>47654.75</v>
      </c>
      <c r="H147" s="56">
        <v>1049</v>
      </c>
      <c r="I147" s="56">
        <f t="shared" si="27"/>
        <v>48703.75</v>
      </c>
      <c r="J147" s="56">
        <f t="shared" si="28"/>
        <v>19278.649999999994</v>
      </c>
      <c r="K147" s="57">
        <f t="shared" si="29"/>
        <v>0.28358295676528039</v>
      </c>
      <c r="L147" s="57">
        <f t="shared" si="30"/>
        <v>-0.53939549059756642</v>
      </c>
      <c r="M147" s="57">
        <f t="shared" si="31"/>
        <v>-6.5351228161014144E-2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298</v>
      </c>
      <c r="C148" s="51" t="s">
        <v>299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27"/>
        <v>0</v>
      </c>
      <c r="J148" s="56">
        <f t="shared" si="28"/>
        <v>0</v>
      </c>
      <c r="K148" s="57" t="str">
        <f t="shared" si="29"/>
        <v>NA</v>
      </c>
      <c r="L148" s="57" t="str">
        <f t="shared" si="30"/>
        <v>NA</v>
      </c>
      <c r="M148" s="57" t="str">
        <f t="shared" si="31"/>
        <v>NA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302</v>
      </c>
      <c r="C149" s="51" t="s">
        <v>303</v>
      </c>
      <c r="D149" s="56">
        <v>0</v>
      </c>
      <c r="E149" s="56">
        <v>1445</v>
      </c>
      <c r="F149" s="56">
        <v>0</v>
      </c>
      <c r="G149" s="56">
        <v>784.96</v>
      </c>
      <c r="H149" s="56">
        <v>416</v>
      </c>
      <c r="I149" s="56">
        <f t="shared" si="27"/>
        <v>1200.96</v>
      </c>
      <c r="J149" s="56">
        <f t="shared" si="28"/>
        <v>244.03999999999996</v>
      </c>
      <c r="K149" s="57">
        <f t="shared" si="29"/>
        <v>0.16888581314878889</v>
      </c>
      <c r="L149" s="57">
        <f t="shared" si="30"/>
        <v>-1</v>
      </c>
      <c r="M149" s="57">
        <f t="shared" si="31"/>
        <v>-0.27570011534025374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308</v>
      </c>
      <c r="C150" s="51" t="s">
        <v>309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27"/>
        <v>0</v>
      </c>
      <c r="J150" s="56">
        <f t="shared" si="28"/>
        <v>0</v>
      </c>
      <c r="K150" s="57" t="str">
        <f t="shared" si="29"/>
        <v>NA</v>
      </c>
      <c r="L150" s="57" t="str">
        <f t="shared" si="30"/>
        <v>NA</v>
      </c>
      <c r="M150" s="57" t="str">
        <f t="shared" si="31"/>
        <v>NA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310</v>
      </c>
      <c r="C151" s="51" t="s">
        <v>311</v>
      </c>
      <c r="D151" s="56">
        <v>6000</v>
      </c>
      <c r="E151" s="56">
        <v>0</v>
      </c>
      <c r="F151" s="56">
        <v>0</v>
      </c>
      <c r="G151" s="56">
        <v>0</v>
      </c>
      <c r="H151" s="56">
        <v>0</v>
      </c>
      <c r="I151" s="56">
        <f t="shared" si="27"/>
        <v>0</v>
      </c>
      <c r="J151" s="56">
        <f t="shared" si="28"/>
        <v>0</v>
      </c>
      <c r="K151" s="57" t="str">
        <f t="shared" si="29"/>
        <v>NA</v>
      </c>
      <c r="L151" s="57" t="str">
        <f t="shared" si="30"/>
        <v>NA</v>
      </c>
      <c r="M151" s="57" t="str">
        <f t="shared" si="31"/>
        <v>NA</v>
      </c>
      <c r="R151" s="53"/>
      <c r="S151" s="53"/>
      <c r="T151" s="53"/>
      <c r="U151" s="53"/>
      <c r="V151" s="53"/>
    </row>
    <row r="152" spans="1:22" s="51" customFormat="1" x14ac:dyDescent="0.2">
      <c r="B152" s="66" t="s">
        <v>344</v>
      </c>
      <c r="C152" s="51" t="s">
        <v>345</v>
      </c>
      <c r="D152" s="56">
        <v>0</v>
      </c>
      <c r="E152" s="56">
        <v>0</v>
      </c>
      <c r="F152" s="56">
        <v>0</v>
      </c>
      <c r="G152" s="56">
        <v>0</v>
      </c>
      <c r="H152" s="56">
        <v>0</v>
      </c>
      <c r="I152" s="56">
        <f t="shared" si="27"/>
        <v>0</v>
      </c>
      <c r="J152" s="56">
        <f t="shared" si="28"/>
        <v>0</v>
      </c>
      <c r="K152" s="57" t="str">
        <f t="shared" si="29"/>
        <v>NA</v>
      </c>
      <c r="L152" s="57" t="str">
        <f t="shared" si="30"/>
        <v>NA</v>
      </c>
      <c r="M152" s="57" t="str">
        <f t="shared" si="31"/>
        <v>NA</v>
      </c>
      <c r="R152" s="53"/>
      <c r="S152" s="53"/>
      <c r="T152" s="53"/>
      <c r="U152" s="53"/>
      <c r="V152" s="53"/>
    </row>
    <row r="153" spans="1:22" s="51" customFormat="1" x14ac:dyDescent="0.2">
      <c r="B153" s="66" t="s">
        <v>312</v>
      </c>
      <c r="C153" s="51" t="s">
        <v>313</v>
      </c>
      <c r="D153" s="56">
        <v>61772.25</v>
      </c>
      <c r="E153" s="56">
        <v>75890</v>
      </c>
      <c r="F153" s="56">
        <v>1950</v>
      </c>
      <c r="G153" s="56">
        <v>29669.420000000002</v>
      </c>
      <c r="H153" s="56">
        <v>1200</v>
      </c>
      <c r="I153" s="56">
        <f t="shared" si="27"/>
        <v>30869.420000000002</v>
      </c>
      <c r="J153" s="56">
        <f t="shared" si="28"/>
        <v>45020.58</v>
      </c>
      <c r="K153" s="57">
        <f t="shared" si="29"/>
        <v>0.59323468177625516</v>
      </c>
      <c r="L153" s="57">
        <f t="shared" si="30"/>
        <v>-0.97430491500856498</v>
      </c>
      <c r="M153" s="57">
        <f t="shared" si="31"/>
        <v>-0.47872938902797907</v>
      </c>
      <c r="R153" s="53"/>
      <c r="S153" s="53"/>
      <c r="T153" s="53"/>
      <c r="U153" s="53"/>
      <c r="V153" s="53"/>
    </row>
    <row r="154" spans="1:22" s="51" customFormat="1" x14ac:dyDescent="0.2">
      <c r="B154" s="66" t="s">
        <v>314</v>
      </c>
      <c r="C154" s="51" t="s">
        <v>315</v>
      </c>
      <c r="D154" s="56">
        <v>905850</v>
      </c>
      <c r="E154" s="56">
        <v>903350</v>
      </c>
      <c r="F154" s="56">
        <v>0</v>
      </c>
      <c r="G154" s="56">
        <v>0</v>
      </c>
      <c r="H154" s="56">
        <v>0</v>
      </c>
      <c r="I154" s="56">
        <f t="shared" si="27"/>
        <v>0</v>
      </c>
      <c r="J154" s="56">
        <f t="shared" si="28"/>
        <v>903350</v>
      </c>
      <c r="K154" s="57">
        <f t="shared" si="29"/>
        <v>1</v>
      </c>
      <c r="L154" s="57">
        <f t="shared" si="30"/>
        <v>-1</v>
      </c>
      <c r="M154" s="57">
        <f t="shared" si="31"/>
        <v>-1</v>
      </c>
      <c r="R154" s="53"/>
      <c r="S154" s="53"/>
      <c r="T154" s="53"/>
      <c r="U154" s="53"/>
      <c r="V154" s="53"/>
    </row>
    <row r="155" spans="1:22" s="51" customFormat="1" x14ac:dyDescent="0.2">
      <c r="A155" s="63" t="s">
        <v>346</v>
      </c>
      <c r="B155" s="71"/>
      <c r="C155" s="63"/>
      <c r="D155" s="64">
        <v>93507172.170000017</v>
      </c>
      <c r="E155" s="64">
        <v>95475361.5</v>
      </c>
      <c r="F155" s="64">
        <v>7752749.4800000014</v>
      </c>
      <c r="G155" s="64">
        <v>57166458.36999999</v>
      </c>
      <c r="H155" s="64">
        <v>1193463.1199999999</v>
      </c>
      <c r="I155" s="64">
        <f t="shared" si="27"/>
        <v>58359921.489999987</v>
      </c>
      <c r="J155" s="64">
        <f t="shared" si="28"/>
        <v>37115440.010000013</v>
      </c>
      <c r="K155" s="65">
        <f t="shared" si="29"/>
        <v>0.38874364471508194</v>
      </c>
      <c r="L155" s="65">
        <f t="shared" si="30"/>
        <v>-0.91879842759223274</v>
      </c>
      <c r="M155" s="65">
        <f t="shared" si="31"/>
        <v>-0.20165848763679917</v>
      </c>
      <c r="R155" s="53"/>
      <c r="S155" s="53"/>
      <c r="T155" s="53"/>
      <c r="U155" s="53"/>
      <c r="V155" s="53"/>
    </row>
    <row r="156" spans="1:22" s="51" customFormat="1" x14ac:dyDescent="0.2">
      <c r="A156" s="51" t="s">
        <v>347</v>
      </c>
      <c r="B156" s="66" t="s">
        <v>195</v>
      </c>
      <c r="C156" s="51" t="s">
        <v>196</v>
      </c>
      <c r="D156" s="56">
        <v>0</v>
      </c>
      <c r="E156" s="56">
        <v>0</v>
      </c>
      <c r="F156" s="56">
        <v>0</v>
      </c>
      <c r="G156" s="56">
        <v>25895.51</v>
      </c>
      <c r="H156" s="56">
        <v>0</v>
      </c>
      <c r="I156" s="56">
        <f t="shared" si="27"/>
        <v>25895.51</v>
      </c>
      <c r="J156" s="56">
        <f t="shared" si="28"/>
        <v>-25895.51</v>
      </c>
      <c r="K156" s="57" t="str">
        <f t="shared" si="29"/>
        <v>NA</v>
      </c>
      <c r="L156" s="57" t="str">
        <f t="shared" si="30"/>
        <v>NA</v>
      </c>
      <c r="M156" s="57" t="str">
        <f t="shared" si="31"/>
        <v>NA</v>
      </c>
      <c r="R156" s="53"/>
      <c r="S156" s="53"/>
      <c r="T156" s="53"/>
      <c r="U156" s="53"/>
      <c r="V156" s="53"/>
    </row>
    <row r="157" spans="1:22" s="51" customFormat="1" x14ac:dyDescent="0.2">
      <c r="B157" s="66" t="s">
        <v>197</v>
      </c>
      <c r="C157" s="51" t="s">
        <v>198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27"/>
        <v>0</v>
      </c>
      <c r="J157" s="56">
        <f t="shared" si="28"/>
        <v>0</v>
      </c>
      <c r="K157" s="57" t="str">
        <f t="shared" si="29"/>
        <v>NA</v>
      </c>
      <c r="L157" s="57" t="str">
        <f t="shared" si="30"/>
        <v>NA</v>
      </c>
      <c r="M157" s="57" t="str">
        <f t="shared" si="31"/>
        <v>NA</v>
      </c>
      <c r="R157" s="53"/>
      <c r="S157" s="53"/>
      <c r="T157" s="53"/>
      <c r="U157" s="53"/>
      <c r="V157" s="53"/>
    </row>
    <row r="158" spans="1:22" s="51" customFormat="1" x14ac:dyDescent="0.2">
      <c r="B158" s="66" t="s">
        <v>202</v>
      </c>
      <c r="C158" s="51" t="s">
        <v>203</v>
      </c>
      <c r="D158" s="56">
        <v>15000</v>
      </c>
      <c r="E158" s="56">
        <v>210081.25</v>
      </c>
      <c r="F158" s="56">
        <v>22638</v>
      </c>
      <c r="G158" s="56">
        <v>81386.75</v>
      </c>
      <c r="H158" s="56">
        <v>0</v>
      </c>
      <c r="I158" s="56">
        <f t="shared" si="27"/>
        <v>81386.75</v>
      </c>
      <c r="J158" s="56">
        <f t="shared" si="28"/>
        <v>128694.5</v>
      </c>
      <c r="K158" s="57">
        <f t="shared" si="29"/>
        <v>0.61259393686966357</v>
      </c>
      <c r="L158" s="57">
        <f t="shared" si="30"/>
        <v>-0.89224169220242167</v>
      </c>
      <c r="M158" s="57">
        <f t="shared" si="31"/>
        <v>-0.4834585824928847</v>
      </c>
      <c r="R158" s="53"/>
      <c r="S158" s="53"/>
      <c r="T158" s="53"/>
      <c r="U158" s="53"/>
      <c r="V158" s="53"/>
    </row>
    <row r="159" spans="1:22" s="51" customFormat="1" x14ac:dyDescent="0.2">
      <c r="B159" s="66" t="s">
        <v>348</v>
      </c>
      <c r="C159" s="51" t="s">
        <v>349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27"/>
        <v>0</v>
      </c>
      <c r="J159" s="56">
        <f t="shared" si="28"/>
        <v>0</v>
      </c>
      <c r="K159" s="57" t="str">
        <f t="shared" si="29"/>
        <v>NA</v>
      </c>
      <c r="L159" s="57" t="str">
        <f t="shared" si="30"/>
        <v>NA</v>
      </c>
      <c r="M159" s="57" t="str">
        <f t="shared" si="31"/>
        <v>NA</v>
      </c>
      <c r="R159" s="53"/>
      <c r="S159" s="53"/>
      <c r="T159" s="53"/>
      <c r="U159" s="53"/>
      <c r="V159" s="53"/>
    </row>
    <row r="160" spans="1:22" s="51" customFormat="1" x14ac:dyDescent="0.2">
      <c r="B160" s="66" t="s">
        <v>212</v>
      </c>
      <c r="C160" s="51" t="s">
        <v>213</v>
      </c>
      <c r="D160" s="56">
        <v>36041.99</v>
      </c>
      <c r="E160" s="56">
        <v>36041.99</v>
      </c>
      <c r="F160" s="56">
        <v>0</v>
      </c>
      <c r="G160" s="56">
        <v>0</v>
      </c>
      <c r="H160" s="56">
        <v>0</v>
      </c>
      <c r="I160" s="56">
        <f t="shared" si="27"/>
        <v>0</v>
      </c>
      <c r="J160" s="56">
        <f t="shared" si="28"/>
        <v>36041.99</v>
      </c>
      <c r="K160" s="57">
        <f t="shared" si="29"/>
        <v>1</v>
      </c>
      <c r="L160" s="57">
        <f t="shared" si="30"/>
        <v>-1</v>
      </c>
      <c r="M160" s="57">
        <f t="shared" si="31"/>
        <v>-1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214</v>
      </c>
      <c r="C161" s="51" t="s">
        <v>215</v>
      </c>
      <c r="D161" s="56">
        <v>0</v>
      </c>
      <c r="E161" s="56">
        <v>0</v>
      </c>
      <c r="F161" s="56">
        <v>0</v>
      </c>
      <c r="G161" s="56">
        <v>0</v>
      </c>
      <c r="H161" s="56">
        <v>0</v>
      </c>
      <c r="I161" s="56">
        <f t="shared" si="27"/>
        <v>0</v>
      </c>
      <c r="J161" s="56">
        <f t="shared" si="28"/>
        <v>0</v>
      </c>
      <c r="K161" s="57" t="str">
        <f t="shared" si="29"/>
        <v>NA</v>
      </c>
      <c r="L161" s="57" t="str">
        <f t="shared" si="30"/>
        <v>NA</v>
      </c>
      <c r="M161" s="57" t="str">
        <f t="shared" si="31"/>
        <v>NA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322</v>
      </c>
      <c r="C162" s="51" t="s">
        <v>323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f t="shared" si="27"/>
        <v>0</v>
      </c>
      <c r="J162" s="56">
        <f t="shared" si="28"/>
        <v>0</v>
      </c>
      <c r="K162" s="57" t="str">
        <f t="shared" si="29"/>
        <v>NA</v>
      </c>
      <c r="L162" s="57" t="str">
        <f t="shared" si="30"/>
        <v>NA</v>
      </c>
      <c r="M162" s="57" t="str">
        <f t="shared" si="31"/>
        <v>NA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328</v>
      </c>
      <c r="C163" s="51" t="s">
        <v>329</v>
      </c>
      <c r="D163" s="56">
        <v>42563.75</v>
      </c>
      <c r="E163" s="56">
        <v>42563.75</v>
      </c>
      <c r="F163" s="56">
        <v>22167.79</v>
      </c>
      <c r="G163" s="56">
        <v>164447.99</v>
      </c>
      <c r="H163" s="56">
        <v>0</v>
      </c>
      <c r="I163" s="56">
        <f t="shared" si="27"/>
        <v>164447.99</v>
      </c>
      <c r="J163" s="56">
        <f t="shared" si="28"/>
        <v>-121884.23999999999</v>
      </c>
      <c r="K163" s="57">
        <f t="shared" si="29"/>
        <v>-2.8635691169128656</v>
      </c>
      <c r="L163" s="57">
        <f t="shared" si="30"/>
        <v>-0.47918616193357022</v>
      </c>
      <c r="M163" s="57">
        <f t="shared" si="31"/>
        <v>4.1514254892171545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350</v>
      </c>
      <c r="C164" s="51" t="s">
        <v>351</v>
      </c>
      <c r="D164" s="56">
        <v>0</v>
      </c>
      <c r="E164" s="56">
        <v>0</v>
      </c>
      <c r="F164" s="56">
        <v>0</v>
      </c>
      <c r="G164" s="56">
        <v>0</v>
      </c>
      <c r="H164" s="56">
        <v>0</v>
      </c>
      <c r="I164" s="56">
        <f t="shared" si="27"/>
        <v>0</v>
      </c>
      <c r="J164" s="56">
        <f t="shared" si="28"/>
        <v>0</v>
      </c>
      <c r="K164" s="57" t="str">
        <f t="shared" si="29"/>
        <v>NA</v>
      </c>
      <c r="L164" s="57" t="str">
        <f t="shared" si="30"/>
        <v>NA</v>
      </c>
      <c r="M164" s="57" t="str">
        <f t="shared" si="31"/>
        <v>NA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224</v>
      </c>
      <c r="C165" s="51" t="s">
        <v>225</v>
      </c>
      <c r="D165" s="56">
        <v>2724450.41</v>
      </c>
      <c r="E165" s="56">
        <v>2799249.41</v>
      </c>
      <c r="F165" s="56">
        <v>278728.84000000003</v>
      </c>
      <c r="G165" s="56">
        <v>2475904.3999999994</v>
      </c>
      <c r="H165" s="56">
        <v>0</v>
      </c>
      <c r="I165" s="56">
        <f t="shared" si="27"/>
        <v>2475904.3999999994</v>
      </c>
      <c r="J165" s="56">
        <f t="shared" si="28"/>
        <v>323345.01000000071</v>
      </c>
      <c r="K165" s="57">
        <f t="shared" si="29"/>
        <v>0.11551132558781202</v>
      </c>
      <c r="L165" s="57">
        <f t="shared" si="30"/>
        <v>-0.90042729347221695</v>
      </c>
      <c r="M165" s="57">
        <f t="shared" si="31"/>
        <v>0.17931823254958398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330</v>
      </c>
      <c r="C166" s="51" t="s">
        <v>331</v>
      </c>
      <c r="D166" s="56">
        <v>5736551.2200000007</v>
      </c>
      <c r="E166" s="56">
        <v>5966777.2200000007</v>
      </c>
      <c r="F166" s="56">
        <v>555994.86</v>
      </c>
      <c r="G166" s="56">
        <v>4802577.49</v>
      </c>
      <c r="H166" s="56">
        <v>0</v>
      </c>
      <c r="I166" s="56">
        <f t="shared" si="27"/>
        <v>4802577.49</v>
      </c>
      <c r="J166" s="56">
        <f t="shared" si="28"/>
        <v>1164199.7300000004</v>
      </c>
      <c r="K166" s="57">
        <f t="shared" si="29"/>
        <v>0.19511365802257996</v>
      </c>
      <c r="L166" s="57">
        <f t="shared" si="30"/>
        <v>-0.90681823042825116</v>
      </c>
      <c r="M166" s="57">
        <f t="shared" si="31"/>
        <v>7.3181789303226621E-2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226</v>
      </c>
      <c r="C167" s="51" t="s">
        <v>227</v>
      </c>
      <c r="D167" s="56">
        <v>401957.18</v>
      </c>
      <c r="E167" s="56">
        <v>402875.93</v>
      </c>
      <c r="F167" s="56">
        <v>0</v>
      </c>
      <c r="G167" s="56">
        <v>21860.519999999997</v>
      </c>
      <c r="H167" s="56">
        <v>0</v>
      </c>
      <c r="I167" s="56">
        <f t="shared" si="27"/>
        <v>21860.519999999997</v>
      </c>
      <c r="J167" s="56">
        <f t="shared" si="28"/>
        <v>381015.41</v>
      </c>
      <c r="K167" s="57">
        <f t="shared" si="29"/>
        <v>0.94573882832861222</v>
      </c>
      <c r="L167" s="57">
        <f t="shared" si="30"/>
        <v>-1</v>
      </c>
      <c r="M167" s="57">
        <f t="shared" si="31"/>
        <v>-0.92765177110481623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228</v>
      </c>
      <c r="C168" s="51" t="s">
        <v>229</v>
      </c>
      <c r="D168" s="56">
        <v>134133.76000000001</v>
      </c>
      <c r="E168" s="56">
        <v>169133.76</v>
      </c>
      <c r="F168" s="56">
        <v>2771.41</v>
      </c>
      <c r="G168" s="56">
        <v>48464.19</v>
      </c>
      <c r="H168" s="56">
        <v>0</v>
      </c>
      <c r="I168" s="56">
        <f t="shared" si="27"/>
        <v>48464.19</v>
      </c>
      <c r="J168" s="56">
        <f t="shared" si="28"/>
        <v>120669.57</v>
      </c>
      <c r="K168" s="57">
        <f t="shared" si="29"/>
        <v>0.71345643826519323</v>
      </c>
      <c r="L168" s="57">
        <f t="shared" si="30"/>
        <v>-0.98361409336610262</v>
      </c>
      <c r="M168" s="57">
        <f t="shared" si="31"/>
        <v>-0.61794191768692419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232</v>
      </c>
      <c r="C169" s="51" t="s">
        <v>233</v>
      </c>
      <c r="D169" s="56">
        <v>1134000</v>
      </c>
      <c r="E169" s="56">
        <v>1134000</v>
      </c>
      <c r="F169" s="56">
        <v>104137.81999999999</v>
      </c>
      <c r="G169" s="56">
        <v>769699.07000000007</v>
      </c>
      <c r="H169" s="56">
        <v>0</v>
      </c>
      <c r="I169" s="56">
        <f t="shared" si="27"/>
        <v>769699.07000000007</v>
      </c>
      <c r="J169" s="56">
        <f t="shared" si="28"/>
        <v>364300.92999999993</v>
      </c>
      <c r="K169" s="57">
        <f t="shared" si="29"/>
        <v>0.32125302469135797</v>
      </c>
      <c r="L169" s="57">
        <f t="shared" si="30"/>
        <v>-0.90816770723104057</v>
      </c>
      <c r="M169" s="57">
        <f t="shared" si="31"/>
        <v>-9.5004032921810616E-2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234</v>
      </c>
      <c r="C170" s="51" t="s">
        <v>235</v>
      </c>
      <c r="D170" s="56">
        <v>0</v>
      </c>
      <c r="E170" s="56">
        <v>0</v>
      </c>
      <c r="F170" s="56">
        <v>8890.65</v>
      </c>
      <c r="G170" s="56">
        <v>54466.290000000008</v>
      </c>
      <c r="H170" s="56">
        <v>0</v>
      </c>
      <c r="I170" s="56">
        <f t="shared" si="27"/>
        <v>54466.290000000008</v>
      </c>
      <c r="J170" s="56">
        <f t="shared" si="28"/>
        <v>-54466.290000000008</v>
      </c>
      <c r="K170" s="57" t="str">
        <f t="shared" si="29"/>
        <v>NA</v>
      </c>
      <c r="L170" s="57" t="str">
        <f t="shared" si="30"/>
        <v>NA</v>
      </c>
      <c r="M170" s="57" t="str">
        <f t="shared" si="31"/>
        <v>NA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236</v>
      </c>
      <c r="C171" s="51" t="s">
        <v>237</v>
      </c>
      <c r="D171" s="56">
        <v>1756392.3800000004</v>
      </c>
      <c r="E171" s="56">
        <v>1771337.3800000004</v>
      </c>
      <c r="F171" s="56">
        <v>217805.27999999997</v>
      </c>
      <c r="G171" s="56">
        <v>1682936.6300000001</v>
      </c>
      <c r="H171" s="56">
        <v>0</v>
      </c>
      <c r="I171" s="56">
        <f t="shared" si="27"/>
        <v>1682936.6300000001</v>
      </c>
      <c r="J171" s="56">
        <f t="shared" si="28"/>
        <v>88400.750000000233</v>
      </c>
      <c r="K171" s="57">
        <f t="shared" si="29"/>
        <v>4.9906218317371145E-2</v>
      </c>
      <c r="L171" s="57">
        <f t="shared" si="30"/>
        <v>-0.87703907654226776</v>
      </c>
      <c r="M171" s="57">
        <f t="shared" si="31"/>
        <v>0.2667917089101719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250</v>
      </c>
      <c r="C172" s="51" t="s">
        <v>251</v>
      </c>
      <c r="D172" s="56">
        <v>241387.24999999997</v>
      </c>
      <c r="E172" s="56">
        <v>241387.24999999997</v>
      </c>
      <c r="F172" s="56">
        <v>14005.610000000002</v>
      </c>
      <c r="G172" s="56">
        <v>128761.58999999997</v>
      </c>
      <c r="H172" s="56">
        <v>0</v>
      </c>
      <c r="I172" s="56">
        <f t="shared" si="27"/>
        <v>128761.58999999997</v>
      </c>
      <c r="J172" s="56">
        <f t="shared" si="28"/>
        <v>112625.66</v>
      </c>
      <c r="K172" s="57">
        <f t="shared" si="29"/>
        <v>0.46657667296015021</v>
      </c>
      <c r="L172" s="57">
        <f t="shared" si="30"/>
        <v>-0.94197866705884414</v>
      </c>
      <c r="M172" s="57">
        <f t="shared" si="31"/>
        <v>-0.28876889728020022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252</v>
      </c>
      <c r="C173" s="51" t="s">
        <v>253</v>
      </c>
      <c r="D173" s="56">
        <v>1487677.6099999992</v>
      </c>
      <c r="E173" s="56">
        <v>1003579.6100000002</v>
      </c>
      <c r="F173" s="56">
        <v>61651.03</v>
      </c>
      <c r="G173" s="56">
        <v>277120.84000000003</v>
      </c>
      <c r="H173" s="56">
        <v>16791.179999999993</v>
      </c>
      <c r="I173" s="56">
        <f t="shared" si="27"/>
        <v>293912.02</v>
      </c>
      <c r="J173" s="56">
        <f t="shared" si="28"/>
        <v>709667.5900000002</v>
      </c>
      <c r="K173" s="57">
        <f t="shared" si="29"/>
        <v>0.70713631776556329</v>
      </c>
      <c r="L173" s="57">
        <f t="shared" si="30"/>
        <v>-0.93856886948908813</v>
      </c>
      <c r="M173" s="57">
        <f t="shared" si="31"/>
        <v>-0.63182347503718883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352</v>
      </c>
      <c r="C174" s="51" t="s">
        <v>353</v>
      </c>
      <c r="D174" s="56">
        <v>90000</v>
      </c>
      <c r="E174" s="56">
        <v>0</v>
      </c>
      <c r="F174" s="56">
        <v>0</v>
      </c>
      <c r="G174" s="56">
        <v>0</v>
      </c>
      <c r="H174" s="56">
        <v>0</v>
      </c>
      <c r="I174" s="56">
        <f t="shared" si="27"/>
        <v>0</v>
      </c>
      <c r="J174" s="56">
        <f t="shared" si="28"/>
        <v>0</v>
      </c>
      <c r="K174" s="57" t="str">
        <f t="shared" si="29"/>
        <v>NA</v>
      </c>
      <c r="L174" s="57" t="str">
        <f t="shared" si="30"/>
        <v>NA</v>
      </c>
      <c r="M174" s="57" t="str">
        <f t="shared" si="31"/>
        <v>NA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354</v>
      </c>
      <c r="C175" s="51" t="s">
        <v>355</v>
      </c>
      <c r="D175" s="56">
        <v>0</v>
      </c>
      <c r="E175" s="56">
        <v>0</v>
      </c>
      <c r="F175" s="56">
        <v>0</v>
      </c>
      <c r="G175" s="56">
        <v>0</v>
      </c>
      <c r="H175" s="56">
        <v>0</v>
      </c>
      <c r="I175" s="56">
        <f t="shared" si="27"/>
        <v>0</v>
      </c>
      <c r="J175" s="56">
        <f t="shared" si="28"/>
        <v>0</v>
      </c>
      <c r="K175" s="57" t="str">
        <f t="shared" si="29"/>
        <v>NA</v>
      </c>
      <c r="L175" s="57" t="str">
        <f t="shared" si="30"/>
        <v>NA</v>
      </c>
      <c r="M175" s="57" t="str">
        <f t="shared" si="31"/>
        <v>NA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262</v>
      </c>
      <c r="C176" s="51" t="s">
        <v>263</v>
      </c>
      <c r="D176" s="56">
        <v>286272.01</v>
      </c>
      <c r="E176" s="56">
        <v>300459.01</v>
      </c>
      <c r="F176" s="56">
        <v>10800</v>
      </c>
      <c r="G176" s="56">
        <v>13187</v>
      </c>
      <c r="H176" s="56">
        <v>0</v>
      </c>
      <c r="I176" s="56">
        <f t="shared" si="27"/>
        <v>13187</v>
      </c>
      <c r="J176" s="56">
        <f t="shared" si="28"/>
        <v>287272.01</v>
      </c>
      <c r="K176" s="57">
        <f t="shared" si="29"/>
        <v>0.95611048575311486</v>
      </c>
      <c r="L176" s="57">
        <f t="shared" si="30"/>
        <v>-0.96405499705267617</v>
      </c>
      <c r="M176" s="57">
        <f t="shared" si="31"/>
        <v>-0.94148064767081985</v>
      </c>
      <c r="R176" s="53"/>
      <c r="S176" s="53"/>
      <c r="T176" s="53"/>
      <c r="U176" s="53"/>
      <c r="V176" s="53"/>
    </row>
    <row r="177" spans="2:22" s="51" customFormat="1" x14ac:dyDescent="0.2">
      <c r="B177" s="66" t="s">
        <v>356</v>
      </c>
      <c r="C177" s="51" t="s">
        <v>357</v>
      </c>
      <c r="D177" s="56">
        <v>6066</v>
      </c>
      <c r="E177" s="56">
        <v>6066</v>
      </c>
      <c r="F177" s="56">
        <v>0</v>
      </c>
      <c r="G177" s="56">
        <v>0</v>
      </c>
      <c r="H177" s="56">
        <v>0</v>
      </c>
      <c r="I177" s="56">
        <f t="shared" si="27"/>
        <v>0</v>
      </c>
      <c r="J177" s="56">
        <f t="shared" si="28"/>
        <v>6066</v>
      </c>
      <c r="K177" s="57">
        <f t="shared" si="29"/>
        <v>1</v>
      </c>
      <c r="L177" s="57">
        <f t="shared" si="30"/>
        <v>-1</v>
      </c>
      <c r="M177" s="57">
        <f t="shared" si="31"/>
        <v>-1</v>
      </c>
      <c r="R177" s="53"/>
      <c r="S177" s="53"/>
      <c r="T177" s="53"/>
      <c r="U177" s="53"/>
      <c r="V177" s="53"/>
    </row>
    <row r="178" spans="2:22" s="51" customFormat="1" x14ac:dyDescent="0.2">
      <c r="B178" s="66" t="s">
        <v>264</v>
      </c>
      <c r="C178" s="51" t="s">
        <v>265</v>
      </c>
      <c r="D178" s="56">
        <v>540</v>
      </c>
      <c r="E178" s="56">
        <v>0</v>
      </c>
      <c r="F178" s="56">
        <v>0</v>
      </c>
      <c r="G178" s="56">
        <v>0</v>
      </c>
      <c r="H178" s="56">
        <v>0</v>
      </c>
      <c r="I178" s="56">
        <f t="shared" si="27"/>
        <v>0</v>
      </c>
      <c r="J178" s="56">
        <f t="shared" si="28"/>
        <v>0</v>
      </c>
      <c r="K178" s="57" t="str">
        <f t="shared" si="29"/>
        <v>NA</v>
      </c>
      <c r="L178" s="57" t="str">
        <f t="shared" si="30"/>
        <v>NA</v>
      </c>
      <c r="M178" s="57" t="str">
        <f t="shared" si="31"/>
        <v>NA</v>
      </c>
      <c r="R178" s="53"/>
      <c r="S178" s="53"/>
      <c r="T178" s="53"/>
      <c r="U178" s="53"/>
      <c r="V178" s="53"/>
    </row>
    <row r="179" spans="2:22" s="51" customFormat="1" x14ac:dyDescent="0.2">
      <c r="B179" s="66" t="s">
        <v>340</v>
      </c>
      <c r="C179" s="51" t="s">
        <v>341</v>
      </c>
      <c r="D179" s="56">
        <v>0</v>
      </c>
      <c r="E179" s="56">
        <v>1090</v>
      </c>
      <c r="F179" s="56">
        <v>0</v>
      </c>
      <c r="G179" s="56">
        <v>1090</v>
      </c>
      <c r="H179" s="56">
        <v>0</v>
      </c>
      <c r="I179" s="56">
        <f t="shared" si="27"/>
        <v>1090</v>
      </c>
      <c r="J179" s="56">
        <f t="shared" si="28"/>
        <v>0</v>
      </c>
      <c r="K179" s="57">
        <f t="shared" si="29"/>
        <v>0</v>
      </c>
      <c r="L179" s="57">
        <f t="shared" si="30"/>
        <v>-1</v>
      </c>
      <c r="M179" s="57">
        <f t="shared" si="31"/>
        <v>0.33333333333333331</v>
      </c>
      <c r="R179" s="53"/>
      <c r="S179" s="53"/>
      <c r="T179" s="53"/>
      <c r="U179" s="53"/>
      <c r="V179" s="53"/>
    </row>
    <row r="180" spans="2:22" s="51" customFormat="1" x14ac:dyDescent="0.2">
      <c r="B180" s="66" t="s">
        <v>266</v>
      </c>
      <c r="C180" s="51" t="s">
        <v>267</v>
      </c>
      <c r="D180" s="56">
        <v>5175</v>
      </c>
      <c r="E180" s="56">
        <v>4327</v>
      </c>
      <c r="F180" s="56">
        <v>0</v>
      </c>
      <c r="G180" s="56">
        <v>124.65</v>
      </c>
      <c r="H180" s="56">
        <v>0</v>
      </c>
      <c r="I180" s="56">
        <f t="shared" si="27"/>
        <v>124.65</v>
      </c>
      <c r="J180" s="56">
        <f t="shared" si="28"/>
        <v>4202.3500000000004</v>
      </c>
      <c r="K180" s="57">
        <f t="shared" si="29"/>
        <v>0.97119251213311775</v>
      </c>
      <c r="L180" s="57">
        <f t="shared" si="30"/>
        <v>-1</v>
      </c>
      <c r="M180" s="57">
        <f t="shared" si="31"/>
        <v>-0.96159001617749018</v>
      </c>
      <c r="R180" s="53"/>
      <c r="S180" s="53"/>
      <c r="T180" s="53"/>
      <c r="U180" s="53"/>
      <c r="V180" s="53"/>
    </row>
    <row r="181" spans="2:22" s="51" customFormat="1" x14ac:dyDescent="0.2">
      <c r="B181" s="66" t="s">
        <v>268</v>
      </c>
      <c r="C181" s="51" t="s">
        <v>269</v>
      </c>
      <c r="D181" s="56">
        <v>1110000</v>
      </c>
      <c r="E181" s="56">
        <v>1322630</v>
      </c>
      <c r="F181" s="56">
        <v>38250</v>
      </c>
      <c r="G181" s="56">
        <v>1159236.0899999999</v>
      </c>
      <c r="H181" s="56">
        <v>0</v>
      </c>
      <c r="I181" s="56">
        <f t="shared" si="27"/>
        <v>1159236.0899999999</v>
      </c>
      <c r="J181" s="56">
        <f t="shared" si="28"/>
        <v>163393.91000000015</v>
      </c>
      <c r="K181" s="57">
        <f t="shared" si="29"/>
        <v>0.12353712678526886</v>
      </c>
      <c r="L181" s="57">
        <f t="shared" si="30"/>
        <v>-0.9710803474894717</v>
      </c>
      <c r="M181" s="57">
        <f t="shared" si="31"/>
        <v>0.16861716428630819</v>
      </c>
      <c r="R181" s="53"/>
      <c r="S181" s="53"/>
      <c r="T181" s="53"/>
      <c r="U181" s="53"/>
      <c r="V181" s="53"/>
    </row>
    <row r="182" spans="2:22" s="51" customFormat="1" x14ac:dyDescent="0.2">
      <c r="B182" s="66" t="s">
        <v>274</v>
      </c>
      <c r="C182" s="51" t="s">
        <v>275</v>
      </c>
      <c r="D182" s="56">
        <v>299500.2</v>
      </c>
      <c r="E182" s="56">
        <v>446556.72</v>
      </c>
      <c r="F182" s="56">
        <v>31285.690000000006</v>
      </c>
      <c r="G182" s="56">
        <v>80205.479999999981</v>
      </c>
      <c r="H182" s="56">
        <v>280</v>
      </c>
      <c r="I182" s="56">
        <f t="shared" si="27"/>
        <v>80485.479999999981</v>
      </c>
      <c r="J182" s="56">
        <f t="shared" si="28"/>
        <v>366071.24</v>
      </c>
      <c r="K182" s="57">
        <f t="shared" si="29"/>
        <v>0.81976426197326069</v>
      </c>
      <c r="L182" s="57">
        <f t="shared" si="30"/>
        <v>-0.92994016527172629</v>
      </c>
      <c r="M182" s="57">
        <f t="shared" si="31"/>
        <v>-0.76052170931388074</v>
      </c>
      <c r="R182" s="53"/>
      <c r="S182" s="53"/>
      <c r="T182" s="53"/>
      <c r="U182" s="53"/>
      <c r="V182" s="53"/>
    </row>
    <row r="183" spans="2:22" s="51" customFormat="1" x14ac:dyDescent="0.2">
      <c r="B183" s="66" t="s">
        <v>282</v>
      </c>
      <c r="C183" s="51" t="s">
        <v>283</v>
      </c>
      <c r="D183" s="56">
        <v>257514.25</v>
      </c>
      <c r="E183" s="56">
        <v>419937.45</v>
      </c>
      <c r="F183" s="56">
        <v>12142.920000000002</v>
      </c>
      <c r="G183" s="56">
        <v>110815.70000000001</v>
      </c>
      <c r="H183" s="56">
        <v>30061.890000000003</v>
      </c>
      <c r="I183" s="56">
        <f t="shared" si="27"/>
        <v>140877.59000000003</v>
      </c>
      <c r="J183" s="56">
        <f t="shared" si="28"/>
        <v>279059.86</v>
      </c>
      <c r="K183" s="57">
        <f t="shared" si="29"/>
        <v>0.66452720518258135</v>
      </c>
      <c r="L183" s="57">
        <f t="shared" si="30"/>
        <v>-0.97108397929263046</v>
      </c>
      <c r="M183" s="57">
        <f t="shared" si="31"/>
        <v>-0.64815172672342825</v>
      </c>
      <c r="R183" s="53"/>
      <c r="S183" s="53"/>
      <c r="T183" s="53"/>
      <c r="U183" s="53"/>
      <c r="V183" s="53"/>
    </row>
    <row r="184" spans="2:22" s="51" customFormat="1" x14ac:dyDescent="0.2">
      <c r="B184" s="66" t="s">
        <v>286</v>
      </c>
      <c r="C184" s="51" t="s">
        <v>287</v>
      </c>
      <c r="D184" s="56">
        <v>55323</v>
      </c>
      <c r="E184" s="56">
        <v>103118</v>
      </c>
      <c r="F184" s="56">
        <v>12764.539999999999</v>
      </c>
      <c r="G184" s="56">
        <v>37967.130000000005</v>
      </c>
      <c r="H184" s="56">
        <v>8586.67</v>
      </c>
      <c r="I184" s="56">
        <f t="shared" si="27"/>
        <v>46553.8</v>
      </c>
      <c r="J184" s="56">
        <f t="shared" si="28"/>
        <v>56564.2</v>
      </c>
      <c r="K184" s="57">
        <f t="shared" si="29"/>
        <v>0.54853856746639773</v>
      </c>
      <c r="L184" s="57">
        <f t="shared" si="30"/>
        <v>-0.87621423999689685</v>
      </c>
      <c r="M184" s="57">
        <f t="shared" si="31"/>
        <v>-0.50907853139122161</v>
      </c>
      <c r="R184" s="53"/>
      <c r="S184" s="53"/>
      <c r="T184" s="53"/>
      <c r="U184" s="53"/>
      <c r="V184" s="53"/>
    </row>
    <row r="185" spans="2:22" s="51" customFormat="1" x14ac:dyDescent="0.2">
      <c r="B185" s="66" t="s">
        <v>288</v>
      </c>
      <c r="C185" s="51" t="s">
        <v>289</v>
      </c>
      <c r="D185" s="56">
        <v>0</v>
      </c>
      <c r="E185" s="56">
        <v>22000</v>
      </c>
      <c r="F185" s="56">
        <v>0</v>
      </c>
      <c r="G185" s="56">
        <v>0</v>
      </c>
      <c r="H185" s="56">
        <v>21520</v>
      </c>
      <c r="I185" s="56">
        <f t="shared" si="27"/>
        <v>21520</v>
      </c>
      <c r="J185" s="56">
        <f t="shared" si="28"/>
        <v>480</v>
      </c>
      <c r="K185" s="57">
        <f t="shared" si="29"/>
        <v>2.181818181818182E-2</v>
      </c>
      <c r="L185" s="57">
        <f t="shared" si="30"/>
        <v>-1</v>
      </c>
      <c r="M185" s="57">
        <f t="shared" si="31"/>
        <v>-1</v>
      </c>
      <c r="R185" s="53"/>
      <c r="S185" s="53"/>
      <c r="T185" s="53"/>
      <c r="U185" s="53"/>
      <c r="V185" s="53"/>
    </row>
    <row r="186" spans="2:22" s="51" customFormat="1" x14ac:dyDescent="0.2">
      <c r="B186" s="66" t="s">
        <v>290</v>
      </c>
      <c r="C186" s="51" t="s">
        <v>291</v>
      </c>
      <c r="D186" s="56">
        <v>673279.2</v>
      </c>
      <c r="E186" s="56">
        <v>618432.65</v>
      </c>
      <c r="F186" s="56">
        <v>24106.789999999997</v>
      </c>
      <c r="G186" s="56">
        <v>296802.59000000003</v>
      </c>
      <c r="H186" s="56">
        <v>44879.06</v>
      </c>
      <c r="I186" s="56">
        <f t="shared" si="27"/>
        <v>341681.65</v>
      </c>
      <c r="J186" s="56">
        <f t="shared" si="28"/>
        <v>276751</v>
      </c>
      <c r="K186" s="57">
        <f t="shared" si="29"/>
        <v>0.44750386319351021</v>
      </c>
      <c r="L186" s="57">
        <f t="shared" si="30"/>
        <v>-0.96101953866763012</v>
      </c>
      <c r="M186" s="57">
        <f t="shared" si="31"/>
        <v>-0.36009719624818215</v>
      </c>
      <c r="R186" s="53"/>
      <c r="S186" s="53"/>
      <c r="T186" s="53"/>
      <c r="U186" s="53"/>
      <c r="V186" s="53"/>
    </row>
    <row r="187" spans="2:22" s="51" customFormat="1" x14ac:dyDescent="0.2">
      <c r="B187" s="66" t="s">
        <v>294</v>
      </c>
      <c r="C187" s="51" t="s">
        <v>295</v>
      </c>
      <c r="D187" s="56">
        <v>17957.7</v>
      </c>
      <c r="E187" s="56">
        <v>80717.990000000005</v>
      </c>
      <c r="F187" s="56">
        <v>4274.6900000000005</v>
      </c>
      <c r="G187" s="56">
        <v>11637.099999999999</v>
      </c>
      <c r="H187" s="56">
        <v>17115.3</v>
      </c>
      <c r="I187" s="56">
        <f t="shared" si="27"/>
        <v>28752.399999999998</v>
      </c>
      <c r="J187" s="56">
        <f t="shared" si="28"/>
        <v>51965.590000000011</v>
      </c>
      <c r="K187" s="57">
        <f t="shared" si="29"/>
        <v>0.64379192296537624</v>
      </c>
      <c r="L187" s="57">
        <f t="shared" si="30"/>
        <v>-0.94704166939736723</v>
      </c>
      <c r="M187" s="57">
        <f t="shared" si="31"/>
        <v>-0.80777354176766136</v>
      </c>
      <c r="R187" s="53"/>
      <c r="S187" s="53"/>
      <c r="T187" s="53"/>
      <c r="U187" s="53"/>
      <c r="V187" s="53"/>
    </row>
    <row r="188" spans="2:22" s="51" customFormat="1" x14ac:dyDescent="0.2">
      <c r="B188" s="66" t="s">
        <v>358</v>
      </c>
      <c r="C188" s="51" t="s">
        <v>359</v>
      </c>
      <c r="D188" s="56">
        <v>0</v>
      </c>
      <c r="E188" s="56">
        <v>0</v>
      </c>
      <c r="F188" s="56">
        <v>0</v>
      </c>
      <c r="G188" s="56">
        <v>0</v>
      </c>
      <c r="H188" s="56">
        <v>0</v>
      </c>
      <c r="I188" s="56">
        <f t="shared" si="27"/>
        <v>0</v>
      </c>
      <c r="J188" s="56">
        <f t="shared" si="28"/>
        <v>0</v>
      </c>
      <c r="K188" s="57" t="str">
        <f t="shared" si="29"/>
        <v>NA</v>
      </c>
      <c r="L188" s="57" t="str">
        <f t="shared" si="30"/>
        <v>NA</v>
      </c>
      <c r="M188" s="57" t="str">
        <f t="shared" si="31"/>
        <v>NA</v>
      </c>
      <c r="R188" s="53"/>
      <c r="S188" s="53"/>
      <c r="T188" s="53"/>
      <c r="U188" s="53"/>
      <c r="V188" s="53"/>
    </row>
    <row r="189" spans="2:22" s="51" customFormat="1" x14ac:dyDescent="0.2">
      <c r="B189" s="66" t="s">
        <v>302</v>
      </c>
      <c r="C189" s="51" t="s">
        <v>303</v>
      </c>
      <c r="D189" s="56">
        <v>48801.599999999999</v>
      </c>
      <c r="E189" s="56">
        <v>104633.60000000001</v>
      </c>
      <c r="F189" s="56">
        <v>13393.47</v>
      </c>
      <c r="G189" s="56">
        <v>45682.630000000005</v>
      </c>
      <c r="H189" s="56">
        <v>2334.75</v>
      </c>
      <c r="I189" s="56">
        <f t="shared" si="27"/>
        <v>48017.380000000005</v>
      </c>
      <c r="J189" s="56">
        <f t="shared" si="28"/>
        <v>56616.22</v>
      </c>
      <c r="K189" s="57">
        <f t="shared" si="29"/>
        <v>0.54109024252247839</v>
      </c>
      <c r="L189" s="57">
        <f t="shared" si="30"/>
        <v>-0.87199647149672765</v>
      </c>
      <c r="M189" s="57">
        <f t="shared" si="31"/>
        <v>-0.41787176076008731</v>
      </c>
      <c r="R189" s="53"/>
      <c r="S189" s="53"/>
      <c r="T189" s="53"/>
      <c r="U189" s="53"/>
      <c r="V189" s="53"/>
    </row>
    <row r="190" spans="2:22" s="51" customFormat="1" x14ac:dyDescent="0.2">
      <c r="B190" s="66" t="s">
        <v>308</v>
      </c>
      <c r="C190" s="51" t="s">
        <v>309</v>
      </c>
      <c r="D190" s="56">
        <v>154985.4</v>
      </c>
      <c r="E190" s="56">
        <v>165000</v>
      </c>
      <c r="F190" s="56">
        <v>0</v>
      </c>
      <c r="G190" s="56">
        <v>-11.99</v>
      </c>
      <c r="H190" s="56">
        <v>0</v>
      </c>
      <c r="I190" s="56">
        <f t="shared" si="27"/>
        <v>-11.99</v>
      </c>
      <c r="J190" s="56">
        <f t="shared" si="28"/>
        <v>165011.99</v>
      </c>
      <c r="K190" s="57">
        <f t="shared" si="29"/>
        <v>1.0000726666666666</v>
      </c>
      <c r="L190" s="57">
        <f t="shared" si="30"/>
        <v>-1</v>
      </c>
      <c r="M190" s="57">
        <f t="shared" si="31"/>
        <v>-1.000096888888889</v>
      </c>
      <c r="R190" s="53"/>
      <c r="S190" s="53"/>
      <c r="T190" s="53"/>
      <c r="U190" s="53"/>
      <c r="V190" s="53"/>
    </row>
    <row r="191" spans="2:22" s="51" customFormat="1" x14ac:dyDescent="0.2">
      <c r="B191" s="66" t="s">
        <v>312</v>
      </c>
      <c r="C191" s="51" t="s">
        <v>313</v>
      </c>
      <c r="D191" s="56">
        <v>80685</v>
      </c>
      <c r="E191" s="56">
        <v>90475</v>
      </c>
      <c r="F191" s="56">
        <v>5056</v>
      </c>
      <c r="G191" s="56">
        <v>24821.989999999998</v>
      </c>
      <c r="H191" s="56">
        <v>99</v>
      </c>
      <c r="I191" s="56">
        <f t="shared" si="27"/>
        <v>24920.989999999998</v>
      </c>
      <c r="J191" s="56">
        <f t="shared" si="28"/>
        <v>65554.010000000009</v>
      </c>
      <c r="K191" s="57">
        <f t="shared" si="29"/>
        <v>0.72455385465598243</v>
      </c>
      <c r="L191" s="57">
        <f t="shared" si="30"/>
        <v>-0.94411715943630836</v>
      </c>
      <c r="M191" s="57">
        <f t="shared" si="31"/>
        <v>-0.63419743943999263</v>
      </c>
      <c r="R191" s="53"/>
      <c r="S191" s="53"/>
      <c r="T191" s="53"/>
      <c r="U191" s="53"/>
      <c r="V191" s="53"/>
    </row>
    <row r="192" spans="2:22" s="51" customFormat="1" x14ac:dyDescent="0.2">
      <c r="B192" s="66" t="s">
        <v>314</v>
      </c>
      <c r="C192" s="51" t="s">
        <v>315</v>
      </c>
      <c r="D192" s="56">
        <v>900000</v>
      </c>
      <c r="E192" s="56">
        <v>861500</v>
      </c>
      <c r="F192" s="56">
        <v>0</v>
      </c>
      <c r="G192" s="56">
        <v>0</v>
      </c>
      <c r="H192" s="56">
        <v>0</v>
      </c>
      <c r="I192" s="56">
        <f t="shared" si="27"/>
        <v>0</v>
      </c>
      <c r="J192" s="56">
        <f t="shared" si="28"/>
        <v>861500</v>
      </c>
      <c r="K192" s="57">
        <f t="shared" si="29"/>
        <v>1</v>
      </c>
      <c r="L192" s="57">
        <f t="shared" si="30"/>
        <v>-1</v>
      </c>
      <c r="M192" s="57">
        <f t="shared" si="31"/>
        <v>-1</v>
      </c>
      <c r="R192" s="53"/>
      <c r="S192" s="53"/>
      <c r="T192" s="53"/>
      <c r="U192" s="53"/>
      <c r="V192" s="53"/>
    </row>
    <row r="193" spans="1:22" s="51" customFormat="1" x14ac:dyDescent="0.2">
      <c r="A193" s="63" t="s">
        <v>360</v>
      </c>
      <c r="B193" s="71"/>
      <c r="C193" s="63"/>
      <c r="D193" s="64">
        <v>17696254.909999996</v>
      </c>
      <c r="E193" s="64">
        <v>18323970.969999999</v>
      </c>
      <c r="F193" s="64">
        <v>1440865.39</v>
      </c>
      <c r="G193" s="64">
        <v>12315079.640000001</v>
      </c>
      <c r="H193" s="64">
        <v>141667.84999999998</v>
      </c>
      <c r="I193" s="64">
        <f t="shared" si="27"/>
        <v>12456747.49</v>
      </c>
      <c r="J193" s="64">
        <f t="shared" si="28"/>
        <v>5867223.4799999986</v>
      </c>
      <c r="K193" s="65">
        <f t="shared" si="29"/>
        <v>0.3201938864455644</v>
      </c>
      <c r="L193" s="65">
        <f t="shared" si="30"/>
        <v>-0.92136718660169326</v>
      </c>
      <c r="M193" s="65">
        <f t="shared" si="31"/>
        <v>-0.10390022918341982</v>
      </c>
      <c r="R193" s="53"/>
      <c r="S193" s="53"/>
      <c r="T193" s="53"/>
      <c r="U193" s="53"/>
      <c r="V193" s="53"/>
    </row>
    <row r="194" spans="1:22" s="51" customFormat="1" x14ac:dyDescent="0.2">
      <c r="A194" s="51" t="s">
        <v>361</v>
      </c>
      <c r="B194" s="66" t="s">
        <v>197</v>
      </c>
      <c r="C194" s="51" t="s">
        <v>198</v>
      </c>
      <c r="D194" s="56">
        <v>0</v>
      </c>
      <c r="E194" s="56">
        <v>0</v>
      </c>
      <c r="F194" s="56">
        <v>0</v>
      </c>
      <c r="G194" s="56">
        <v>0</v>
      </c>
      <c r="H194" s="56">
        <v>0</v>
      </c>
      <c r="I194" s="56">
        <f t="shared" si="27"/>
        <v>0</v>
      </c>
      <c r="J194" s="56">
        <f t="shared" si="28"/>
        <v>0</v>
      </c>
      <c r="K194" s="57" t="str">
        <f t="shared" si="29"/>
        <v>NA</v>
      </c>
      <c r="L194" s="57" t="str">
        <f t="shared" si="30"/>
        <v>NA</v>
      </c>
      <c r="M194" s="57" t="str">
        <f t="shared" si="31"/>
        <v>NA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199</v>
      </c>
      <c r="C195" s="51" t="s">
        <v>198</v>
      </c>
      <c r="D195" s="56">
        <v>0</v>
      </c>
      <c r="E195" s="56">
        <v>0</v>
      </c>
      <c r="F195" s="56">
        <v>0</v>
      </c>
      <c r="G195" s="56">
        <v>0</v>
      </c>
      <c r="H195" s="56">
        <v>0</v>
      </c>
      <c r="I195" s="56">
        <f t="shared" si="27"/>
        <v>0</v>
      </c>
      <c r="J195" s="56">
        <f t="shared" si="28"/>
        <v>0</v>
      </c>
      <c r="K195" s="57" t="str">
        <f t="shared" si="29"/>
        <v>NA</v>
      </c>
      <c r="L195" s="57" t="str">
        <f t="shared" si="30"/>
        <v>NA</v>
      </c>
      <c r="M195" s="57" t="str">
        <f t="shared" si="31"/>
        <v>NA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202</v>
      </c>
      <c r="C196" s="51" t="s">
        <v>203</v>
      </c>
      <c r="D196" s="56">
        <v>6500</v>
      </c>
      <c r="E196" s="56">
        <v>6500</v>
      </c>
      <c r="F196" s="56">
        <v>0</v>
      </c>
      <c r="G196" s="56">
        <v>0</v>
      </c>
      <c r="H196" s="56">
        <v>0</v>
      </c>
      <c r="I196" s="56">
        <f t="shared" si="27"/>
        <v>0</v>
      </c>
      <c r="J196" s="56">
        <f t="shared" si="28"/>
        <v>6500</v>
      </c>
      <c r="K196" s="57">
        <f t="shared" si="29"/>
        <v>1</v>
      </c>
      <c r="L196" s="57">
        <f t="shared" si="30"/>
        <v>-1</v>
      </c>
      <c r="M196" s="57">
        <f t="shared" si="31"/>
        <v>-1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224</v>
      </c>
      <c r="C197" s="51" t="s">
        <v>225</v>
      </c>
      <c r="D197" s="56">
        <v>38474.86</v>
      </c>
      <c r="E197" s="56">
        <v>38474.86</v>
      </c>
      <c r="F197" s="56">
        <v>0</v>
      </c>
      <c r="G197" s="56">
        <v>0</v>
      </c>
      <c r="H197" s="56">
        <v>0</v>
      </c>
      <c r="I197" s="56">
        <f t="shared" si="27"/>
        <v>0</v>
      </c>
      <c r="J197" s="56">
        <f t="shared" si="28"/>
        <v>38474.86</v>
      </c>
      <c r="K197" s="57">
        <f t="shared" si="29"/>
        <v>1</v>
      </c>
      <c r="L197" s="57">
        <f t="shared" si="30"/>
        <v>-1</v>
      </c>
      <c r="M197" s="57">
        <f t="shared" si="31"/>
        <v>-1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226</v>
      </c>
      <c r="C198" s="51" t="s">
        <v>227</v>
      </c>
      <c r="D198" s="56">
        <v>0</v>
      </c>
      <c r="E198" s="56">
        <v>0</v>
      </c>
      <c r="F198" s="56">
        <v>0</v>
      </c>
      <c r="G198" s="56">
        <v>600</v>
      </c>
      <c r="H198" s="56">
        <v>0</v>
      </c>
      <c r="I198" s="56">
        <f t="shared" si="27"/>
        <v>600</v>
      </c>
      <c r="J198" s="56">
        <f t="shared" si="28"/>
        <v>-600</v>
      </c>
      <c r="K198" s="57" t="str">
        <f t="shared" si="29"/>
        <v>NA</v>
      </c>
      <c r="L198" s="57" t="str">
        <f t="shared" si="30"/>
        <v>NA</v>
      </c>
      <c r="M198" s="57" t="str">
        <f t="shared" si="31"/>
        <v>NA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250</v>
      </c>
      <c r="C199" s="51" t="s">
        <v>251</v>
      </c>
      <c r="D199" s="56">
        <v>1154.25</v>
      </c>
      <c r="E199" s="56">
        <v>1154.25</v>
      </c>
      <c r="F199" s="56">
        <v>0</v>
      </c>
      <c r="G199" s="56">
        <v>15.9</v>
      </c>
      <c r="H199" s="56">
        <v>0</v>
      </c>
      <c r="I199" s="56">
        <f t="shared" si="27"/>
        <v>15.9</v>
      </c>
      <c r="J199" s="56">
        <f t="shared" si="28"/>
        <v>1138.3499999999999</v>
      </c>
      <c r="K199" s="57">
        <f t="shared" si="29"/>
        <v>0.98622482131254052</v>
      </c>
      <c r="L199" s="57">
        <f t="shared" si="30"/>
        <v>-1</v>
      </c>
      <c r="M199" s="57">
        <f t="shared" si="31"/>
        <v>-0.98163309508338747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252</v>
      </c>
      <c r="C200" s="51" t="s">
        <v>253</v>
      </c>
      <c r="D200" s="56">
        <v>41940</v>
      </c>
      <c r="E200" s="56">
        <v>36662</v>
      </c>
      <c r="F200" s="56">
        <v>2662.5</v>
      </c>
      <c r="G200" s="56">
        <v>13475</v>
      </c>
      <c r="H200" s="56">
        <v>13875</v>
      </c>
      <c r="I200" s="56">
        <f t="shared" si="27"/>
        <v>27350</v>
      </c>
      <c r="J200" s="56">
        <f t="shared" si="28"/>
        <v>9312</v>
      </c>
      <c r="K200" s="57">
        <f t="shared" si="29"/>
        <v>0.25399596312257922</v>
      </c>
      <c r="L200" s="57">
        <f t="shared" si="30"/>
        <v>-0.92737712072445588</v>
      </c>
      <c r="M200" s="57">
        <f t="shared" si="31"/>
        <v>-0.509937628425436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262</v>
      </c>
      <c r="C201" s="51" t="s">
        <v>263</v>
      </c>
      <c r="D201" s="56">
        <v>0</v>
      </c>
      <c r="E201" s="56">
        <v>14600</v>
      </c>
      <c r="F201" s="56">
        <v>14600</v>
      </c>
      <c r="G201" s="56">
        <v>14600</v>
      </c>
      <c r="H201" s="56">
        <v>0</v>
      </c>
      <c r="I201" s="56">
        <f t="shared" si="27"/>
        <v>14600</v>
      </c>
      <c r="J201" s="56">
        <f t="shared" si="28"/>
        <v>0</v>
      </c>
      <c r="K201" s="57">
        <f t="shared" si="29"/>
        <v>0</v>
      </c>
      <c r="L201" s="57">
        <f t="shared" si="30"/>
        <v>0</v>
      </c>
      <c r="M201" s="57">
        <f t="shared" si="31"/>
        <v>0.33333333333333331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274</v>
      </c>
      <c r="C202" s="51" t="s">
        <v>275</v>
      </c>
      <c r="D202" s="56">
        <v>18500</v>
      </c>
      <c r="E202" s="56">
        <v>24500</v>
      </c>
      <c r="F202" s="56">
        <v>1695.2399999999998</v>
      </c>
      <c r="G202" s="56">
        <v>7177.46</v>
      </c>
      <c r="H202" s="56">
        <v>0</v>
      </c>
      <c r="I202" s="56">
        <f t="shared" si="27"/>
        <v>7177.46</v>
      </c>
      <c r="J202" s="56">
        <f t="shared" si="28"/>
        <v>17322.54</v>
      </c>
      <c r="K202" s="57">
        <f t="shared" si="29"/>
        <v>0.7070424489795919</v>
      </c>
      <c r="L202" s="57">
        <f t="shared" si="30"/>
        <v>-0.93080653061224494</v>
      </c>
      <c r="M202" s="57">
        <f t="shared" si="31"/>
        <v>-0.60938993197278912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282</v>
      </c>
      <c r="C203" s="51" t="s">
        <v>283</v>
      </c>
      <c r="D203" s="56">
        <v>3375</v>
      </c>
      <c r="E203" s="56">
        <v>5619</v>
      </c>
      <c r="F203" s="56">
        <v>0</v>
      </c>
      <c r="G203" s="56">
        <v>0</v>
      </c>
      <c r="H203" s="56">
        <v>0</v>
      </c>
      <c r="I203" s="56">
        <f t="shared" si="27"/>
        <v>0</v>
      </c>
      <c r="J203" s="56">
        <f t="shared" si="28"/>
        <v>5619</v>
      </c>
      <c r="K203" s="57">
        <f t="shared" si="29"/>
        <v>1</v>
      </c>
      <c r="L203" s="57">
        <f t="shared" si="30"/>
        <v>-1</v>
      </c>
      <c r="M203" s="57">
        <f t="shared" si="31"/>
        <v>-1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302</v>
      </c>
      <c r="C204" s="51" t="s">
        <v>303</v>
      </c>
      <c r="D204" s="56">
        <v>22943.25</v>
      </c>
      <c r="E204" s="56">
        <v>29757.25</v>
      </c>
      <c r="F204" s="56">
        <v>6522</v>
      </c>
      <c r="G204" s="56">
        <v>6522</v>
      </c>
      <c r="H204" s="56">
        <v>0</v>
      </c>
      <c r="I204" s="56">
        <f t="shared" si="27"/>
        <v>6522</v>
      </c>
      <c r="J204" s="56">
        <f t="shared" si="28"/>
        <v>23235.25</v>
      </c>
      <c r="K204" s="57">
        <f t="shared" si="29"/>
        <v>0.78082652126792629</v>
      </c>
      <c r="L204" s="57">
        <f t="shared" si="30"/>
        <v>-0.78082652126792629</v>
      </c>
      <c r="M204" s="57">
        <f t="shared" si="31"/>
        <v>-0.70776869502390172</v>
      </c>
      <c r="R204" s="53"/>
      <c r="S204" s="53"/>
      <c r="T204" s="53"/>
      <c r="U204" s="53"/>
      <c r="V204" s="53"/>
    </row>
    <row r="205" spans="1:22" s="51" customFormat="1" x14ac:dyDescent="0.2">
      <c r="B205" s="66" t="s">
        <v>312</v>
      </c>
      <c r="C205" s="51" t="s">
        <v>313</v>
      </c>
      <c r="D205" s="56">
        <v>9000</v>
      </c>
      <c r="E205" s="56">
        <v>10980</v>
      </c>
      <c r="F205" s="56">
        <v>1970</v>
      </c>
      <c r="G205" s="56">
        <v>5380</v>
      </c>
      <c r="H205" s="56">
        <v>1115</v>
      </c>
      <c r="I205" s="56">
        <f t="shared" si="27"/>
        <v>6495</v>
      </c>
      <c r="J205" s="56">
        <f t="shared" si="28"/>
        <v>4485</v>
      </c>
      <c r="K205" s="57">
        <f t="shared" si="29"/>
        <v>0.40846994535519127</v>
      </c>
      <c r="L205" s="57">
        <f t="shared" si="30"/>
        <v>-0.82058287795992713</v>
      </c>
      <c r="M205" s="57">
        <f t="shared" si="31"/>
        <v>-0.34669095324833032</v>
      </c>
      <c r="R205" s="53"/>
      <c r="S205" s="53"/>
      <c r="T205" s="53"/>
      <c r="U205" s="53"/>
      <c r="V205" s="53"/>
    </row>
    <row r="206" spans="1:22" s="51" customFormat="1" x14ac:dyDescent="0.2">
      <c r="B206" s="66" t="s">
        <v>314</v>
      </c>
      <c r="C206" s="51" t="s">
        <v>315</v>
      </c>
      <c r="D206" s="56">
        <v>900000</v>
      </c>
      <c r="E206" s="56">
        <v>900000</v>
      </c>
      <c r="F206" s="56">
        <v>0</v>
      </c>
      <c r="G206" s="56">
        <v>0</v>
      </c>
      <c r="H206" s="56">
        <v>0</v>
      </c>
      <c r="I206" s="56">
        <f t="shared" si="27"/>
        <v>0</v>
      </c>
      <c r="J206" s="56">
        <f t="shared" si="28"/>
        <v>900000</v>
      </c>
      <c r="K206" s="57">
        <f t="shared" si="29"/>
        <v>1</v>
      </c>
      <c r="L206" s="57">
        <f t="shared" si="30"/>
        <v>-1</v>
      </c>
      <c r="M206" s="57">
        <f t="shared" si="31"/>
        <v>-1</v>
      </c>
      <c r="R206" s="53"/>
      <c r="S206" s="53"/>
      <c r="T206" s="53"/>
      <c r="U206" s="53"/>
      <c r="V206" s="53"/>
    </row>
    <row r="207" spans="1:22" s="51" customFormat="1" x14ac:dyDescent="0.2">
      <c r="A207" s="63" t="s">
        <v>362</v>
      </c>
      <c r="B207" s="71"/>
      <c r="C207" s="63"/>
      <c r="D207" s="64">
        <v>1041887.36</v>
      </c>
      <c r="E207" s="64">
        <v>1068247.3599999999</v>
      </c>
      <c r="F207" s="64">
        <v>27449.739999999998</v>
      </c>
      <c r="G207" s="64">
        <v>47770.36</v>
      </c>
      <c r="H207" s="64">
        <v>14990</v>
      </c>
      <c r="I207" s="64">
        <f t="shared" si="27"/>
        <v>62760.36</v>
      </c>
      <c r="J207" s="64">
        <f t="shared" si="28"/>
        <v>1005486.9999999999</v>
      </c>
      <c r="K207" s="65">
        <f t="shared" si="29"/>
        <v>0.94124922527306787</v>
      </c>
      <c r="L207" s="65">
        <f t="shared" si="30"/>
        <v>-0.97430394772985918</v>
      </c>
      <c r="M207" s="65">
        <f t="shared" si="31"/>
        <v>-0.94037540768335404</v>
      </c>
      <c r="R207" s="53"/>
      <c r="S207" s="53"/>
      <c r="T207" s="53"/>
      <c r="U207" s="53"/>
      <c r="V207" s="53"/>
    </row>
    <row r="208" spans="1:22" s="51" customFormat="1" x14ac:dyDescent="0.2">
      <c r="A208" s="51" t="s">
        <v>363</v>
      </c>
      <c r="B208" s="66" t="s">
        <v>212</v>
      </c>
      <c r="C208" s="51" t="s">
        <v>213</v>
      </c>
      <c r="D208" s="56">
        <v>138374.75</v>
      </c>
      <c r="E208" s="56">
        <v>138374.75</v>
      </c>
      <c r="F208" s="56">
        <v>11729.82</v>
      </c>
      <c r="G208" s="56">
        <v>113833.66</v>
      </c>
      <c r="H208" s="56">
        <v>0</v>
      </c>
      <c r="I208" s="56">
        <f t="shared" si="27"/>
        <v>113833.66</v>
      </c>
      <c r="J208" s="56">
        <f t="shared" si="28"/>
        <v>24541.089999999997</v>
      </c>
      <c r="K208" s="57">
        <f t="shared" si="29"/>
        <v>0.17735237100699366</v>
      </c>
      <c r="L208" s="57">
        <f t="shared" si="30"/>
        <v>-0.91523149996657627</v>
      </c>
      <c r="M208" s="57">
        <f t="shared" si="31"/>
        <v>9.6863505324008448E-2</v>
      </c>
      <c r="R208" s="53"/>
      <c r="S208" s="53"/>
      <c r="T208" s="53"/>
      <c r="U208" s="53"/>
      <c r="V208" s="53"/>
    </row>
    <row r="209" spans="2:22" s="51" customFormat="1" x14ac:dyDescent="0.2">
      <c r="B209" s="66" t="s">
        <v>364</v>
      </c>
      <c r="C209" s="51" t="s">
        <v>365</v>
      </c>
      <c r="D209" s="56">
        <v>10418429.26</v>
      </c>
      <c r="E209" s="56">
        <v>10418429.26</v>
      </c>
      <c r="F209" s="56">
        <v>854199.34000000008</v>
      </c>
      <c r="G209" s="56">
        <v>6295215.6600000057</v>
      </c>
      <c r="H209" s="56">
        <v>0</v>
      </c>
      <c r="I209" s="56">
        <f t="shared" si="27"/>
        <v>6295215.6600000057</v>
      </c>
      <c r="J209" s="56">
        <f t="shared" si="28"/>
        <v>4123213.599999994</v>
      </c>
      <c r="K209" s="57">
        <f t="shared" si="29"/>
        <v>0.39576153920154317</v>
      </c>
      <c r="L209" s="57">
        <f t="shared" si="30"/>
        <v>-0.91801073667797795</v>
      </c>
      <c r="M209" s="57">
        <f t="shared" si="31"/>
        <v>-0.19434871893539091</v>
      </c>
      <c r="R209" s="53"/>
      <c r="S209" s="53"/>
      <c r="T209" s="53"/>
      <c r="U209" s="53"/>
      <c r="V209" s="53"/>
    </row>
    <row r="210" spans="2:22" s="51" customFormat="1" x14ac:dyDescent="0.2">
      <c r="B210" s="66" t="s">
        <v>224</v>
      </c>
      <c r="C210" s="51" t="s">
        <v>225</v>
      </c>
      <c r="D210" s="56">
        <v>0</v>
      </c>
      <c r="E210" s="56">
        <v>0</v>
      </c>
      <c r="F210" s="56">
        <v>6925</v>
      </c>
      <c r="G210" s="56">
        <v>6925</v>
      </c>
      <c r="H210" s="56">
        <v>0</v>
      </c>
      <c r="I210" s="56">
        <f t="shared" si="27"/>
        <v>6925</v>
      </c>
      <c r="J210" s="56">
        <f t="shared" si="28"/>
        <v>-6925</v>
      </c>
      <c r="K210" s="57" t="str">
        <f t="shared" si="29"/>
        <v>NA</v>
      </c>
      <c r="L210" s="57" t="str">
        <f t="shared" si="30"/>
        <v>NA</v>
      </c>
      <c r="M210" s="57" t="str">
        <f t="shared" si="31"/>
        <v>NA</v>
      </c>
      <c r="R210" s="53"/>
      <c r="S210" s="53"/>
      <c r="T210" s="53"/>
      <c r="U210" s="53"/>
      <c r="V210" s="53"/>
    </row>
    <row r="211" spans="2:22" s="51" customFormat="1" x14ac:dyDescent="0.2">
      <c r="B211" s="66" t="s">
        <v>226</v>
      </c>
      <c r="C211" s="51" t="s">
        <v>227</v>
      </c>
      <c r="D211" s="56">
        <v>357496.42</v>
      </c>
      <c r="E211" s="56">
        <v>365037.42</v>
      </c>
      <c r="F211" s="56">
        <v>0</v>
      </c>
      <c r="G211" s="56">
        <v>0</v>
      </c>
      <c r="H211" s="56">
        <v>0</v>
      </c>
      <c r="I211" s="56">
        <f t="shared" si="27"/>
        <v>0</v>
      </c>
      <c r="J211" s="56">
        <f t="shared" si="28"/>
        <v>365037.42</v>
      </c>
      <c r="K211" s="57">
        <f t="shared" si="29"/>
        <v>1</v>
      </c>
      <c r="L211" s="57">
        <f t="shared" si="30"/>
        <v>-1</v>
      </c>
      <c r="M211" s="57">
        <f t="shared" si="31"/>
        <v>-1</v>
      </c>
      <c r="R211" s="53"/>
      <c r="S211" s="53"/>
      <c r="T211" s="53"/>
      <c r="U211" s="53"/>
      <c r="V211" s="53"/>
    </row>
    <row r="212" spans="2:22" s="51" customFormat="1" x14ac:dyDescent="0.2">
      <c r="B212" s="66" t="s">
        <v>232</v>
      </c>
      <c r="C212" s="51" t="s">
        <v>233</v>
      </c>
      <c r="D212" s="56">
        <v>1728000</v>
      </c>
      <c r="E212" s="56">
        <v>1728000</v>
      </c>
      <c r="F212" s="56">
        <v>171450</v>
      </c>
      <c r="G212" s="56">
        <v>1205265</v>
      </c>
      <c r="H212" s="56">
        <v>0</v>
      </c>
      <c r="I212" s="56">
        <f t="shared" si="27"/>
        <v>1205265</v>
      </c>
      <c r="J212" s="56">
        <f t="shared" si="28"/>
        <v>522735</v>
      </c>
      <c r="K212" s="57">
        <f t="shared" si="29"/>
        <v>0.30250868055555558</v>
      </c>
      <c r="L212" s="57">
        <f t="shared" si="30"/>
        <v>-0.90078124999999998</v>
      </c>
      <c r="M212" s="57">
        <f t="shared" si="31"/>
        <v>-7.0011574074074073E-2</v>
      </c>
      <c r="R212" s="53"/>
      <c r="S212" s="53"/>
      <c r="T212" s="53"/>
      <c r="U212" s="53"/>
      <c r="V212" s="53"/>
    </row>
    <row r="213" spans="2:22" s="51" customFormat="1" x14ac:dyDescent="0.2">
      <c r="B213" s="66" t="s">
        <v>234</v>
      </c>
      <c r="C213" s="51" t="s">
        <v>235</v>
      </c>
      <c r="D213" s="56">
        <v>0</v>
      </c>
      <c r="E213" s="56">
        <v>0</v>
      </c>
      <c r="F213" s="56">
        <v>442.82</v>
      </c>
      <c r="G213" s="56">
        <v>3248.61</v>
      </c>
      <c r="H213" s="56">
        <v>0</v>
      </c>
      <c r="I213" s="56">
        <f t="shared" si="27"/>
        <v>3248.61</v>
      </c>
      <c r="J213" s="56">
        <f t="shared" si="28"/>
        <v>-3248.61</v>
      </c>
      <c r="K213" s="57" t="str">
        <f t="shared" si="29"/>
        <v>NA</v>
      </c>
      <c r="L213" s="57" t="str">
        <f t="shared" si="30"/>
        <v>NA</v>
      </c>
      <c r="M213" s="57" t="str">
        <f t="shared" si="31"/>
        <v>NA</v>
      </c>
      <c r="R213" s="53"/>
      <c r="S213" s="53"/>
      <c r="T213" s="53"/>
      <c r="U213" s="53"/>
      <c r="V213" s="53"/>
    </row>
    <row r="214" spans="2:22" s="51" customFormat="1" x14ac:dyDescent="0.2">
      <c r="B214" s="66" t="s">
        <v>236</v>
      </c>
      <c r="C214" s="51" t="s">
        <v>237</v>
      </c>
      <c r="D214" s="56">
        <v>2178683.2000000058</v>
      </c>
      <c r="E214" s="56">
        <v>2178683.2000000058</v>
      </c>
      <c r="F214" s="56">
        <v>169126.07000000004</v>
      </c>
      <c r="G214" s="56">
        <v>1219162.2599999998</v>
      </c>
      <c r="H214" s="56">
        <v>0</v>
      </c>
      <c r="I214" s="56">
        <f t="shared" si="27"/>
        <v>1219162.2599999998</v>
      </c>
      <c r="J214" s="56">
        <f t="shared" si="28"/>
        <v>959520.940000006</v>
      </c>
      <c r="K214" s="57">
        <f t="shared" si="29"/>
        <v>0.44041324594599318</v>
      </c>
      <c r="L214" s="57">
        <f t="shared" si="30"/>
        <v>-0.92237234399200418</v>
      </c>
      <c r="M214" s="57">
        <f t="shared" si="31"/>
        <v>-0.25388432792799093</v>
      </c>
      <c r="R214" s="53"/>
      <c r="S214" s="53"/>
      <c r="T214" s="53"/>
      <c r="U214" s="53"/>
      <c r="V214" s="53"/>
    </row>
    <row r="215" spans="2:22" s="51" customFormat="1" x14ac:dyDescent="0.2">
      <c r="B215" s="66" t="s">
        <v>238</v>
      </c>
      <c r="C215" s="51" t="s">
        <v>239</v>
      </c>
      <c r="D215" s="56">
        <v>937.5</v>
      </c>
      <c r="E215" s="56">
        <v>937.5</v>
      </c>
      <c r="F215" s="56">
        <v>0</v>
      </c>
      <c r="G215" s="56">
        <v>0</v>
      </c>
      <c r="H215" s="56">
        <v>0</v>
      </c>
      <c r="I215" s="56">
        <f t="shared" ref="I215:I228" si="32">SUM(G215:H215)</f>
        <v>0</v>
      </c>
      <c r="J215" s="56">
        <f t="shared" ref="J215:J228" si="33">E215-I215</f>
        <v>937.5</v>
      </c>
      <c r="K215" s="57">
        <f t="shared" ref="K215:K228" si="34">IF(E215=0,"NA",J215/E215)</f>
        <v>1</v>
      </c>
      <c r="L215" s="57">
        <f t="shared" ref="L215:L228" si="35">IF(E215=0,"NA",(  ( F215 - (E215/$L$6)) / (E215/$L$6)))</f>
        <v>-1</v>
      </c>
      <c r="M215" s="57">
        <f t="shared" ref="M215:M228" si="36">IF(E215=0,"NA",(  ( G215 - ($M$6*(E215/12))) / ($M$6*(E215/12))))</f>
        <v>-1</v>
      </c>
      <c r="R215" s="53"/>
      <c r="S215" s="53"/>
      <c r="T215" s="53"/>
      <c r="U215" s="53"/>
      <c r="V215" s="53"/>
    </row>
    <row r="216" spans="2:22" s="51" customFormat="1" x14ac:dyDescent="0.2">
      <c r="B216" s="66" t="s">
        <v>250</v>
      </c>
      <c r="C216" s="51" t="s">
        <v>251</v>
      </c>
      <c r="D216" s="56">
        <v>289212.74000000051</v>
      </c>
      <c r="E216" s="56">
        <v>289212.74000000051</v>
      </c>
      <c r="F216" s="56">
        <v>35424.090000000004</v>
      </c>
      <c r="G216" s="56">
        <v>261970</v>
      </c>
      <c r="H216" s="56">
        <v>0</v>
      </c>
      <c r="I216" s="56">
        <f t="shared" si="32"/>
        <v>261970</v>
      </c>
      <c r="J216" s="56">
        <f t="shared" si="33"/>
        <v>27242.740000000515</v>
      </c>
      <c r="K216" s="57">
        <f t="shared" si="34"/>
        <v>9.4196196197997586E-2</v>
      </c>
      <c r="L216" s="57">
        <f t="shared" si="35"/>
        <v>-0.87751545799815067</v>
      </c>
      <c r="M216" s="57">
        <f t="shared" si="36"/>
        <v>0.20773840506933663</v>
      </c>
      <c r="R216" s="53"/>
      <c r="S216" s="53"/>
      <c r="T216" s="53"/>
      <c r="U216" s="53"/>
      <c r="V216" s="53"/>
    </row>
    <row r="217" spans="2:22" s="51" customFormat="1" x14ac:dyDescent="0.2">
      <c r="B217" s="66" t="s">
        <v>252</v>
      </c>
      <c r="C217" s="51" t="s">
        <v>253</v>
      </c>
      <c r="D217" s="56">
        <v>353426.4</v>
      </c>
      <c r="E217" s="56">
        <v>287816.2</v>
      </c>
      <c r="F217" s="56">
        <v>7198</v>
      </c>
      <c r="G217" s="56">
        <v>219862.36</v>
      </c>
      <c r="H217" s="56">
        <v>23783</v>
      </c>
      <c r="I217" s="56">
        <f t="shared" si="32"/>
        <v>243645.36</v>
      </c>
      <c r="J217" s="56">
        <f t="shared" si="33"/>
        <v>44170.840000000026</v>
      </c>
      <c r="K217" s="57">
        <f t="shared" si="34"/>
        <v>0.15346891523131784</v>
      </c>
      <c r="L217" s="57">
        <f t="shared" si="35"/>
        <v>-0.9749909838292633</v>
      </c>
      <c r="M217" s="57">
        <f t="shared" si="36"/>
        <v>1.8531317324505303E-2</v>
      </c>
      <c r="R217" s="53"/>
      <c r="S217" s="53"/>
      <c r="T217" s="53"/>
      <c r="U217" s="53"/>
      <c r="V217" s="53"/>
    </row>
    <row r="218" spans="2:22" s="51" customFormat="1" x14ac:dyDescent="0.2">
      <c r="B218" s="66" t="s">
        <v>266</v>
      </c>
      <c r="C218" s="51" t="s">
        <v>267</v>
      </c>
      <c r="D218" s="56">
        <v>540</v>
      </c>
      <c r="E218" s="56">
        <v>150</v>
      </c>
      <c r="F218" s="56">
        <v>0</v>
      </c>
      <c r="G218" s="56">
        <v>102.09</v>
      </c>
      <c r="H218" s="56">
        <v>0</v>
      </c>
      <c r="I218" s="56">
        <f t="shared" si="32"/>
        <v>102.09</v>
      </c>
      <c r="J218" s="56">
        <f t="shared" si="33"/>
        <v>47.91</v>
      </c>
      <c r="K218" s="57">
        <f t="shared" si="34"/>
        <v>0.31939999999999996</v>
      </c>
      <c r="L218" s="57">
        <f t="shared" si="35"/>
        <v>-1</v>
      </c>
      <c r="M218" s="57">
        <f t="shared" si="36"/>
        <v>-9.2533333333333301E-2</v>
      </c>
      <c r="R218" s="53"/>
      <c r="S218" s="53"/>
      <c r="T218" s="53"/>
      <c r="U218" s="53"/>
      <c r="V218" s="53"/>
    </row>
    <row r="219" spans="2:22" s="51" customFormat="1" x14ac:dyDescent="0.2">
      <c r="B219" s="66" t="s">
        <v>268</v>
      </c>
      <c r="C219" s="51" t="s">
        <v>269</v>
      </c>
      <c r="D219" s="56">
        <v>0</v>
      </c>
      <c r="E219" s="56">
        <v>227448.37</v>
      </c>
      <c r="F219" s="56">
        <v>36648.089999999997</v>
      </c>
      <c r="G219" s="56">
        <v>205998.39999999997</v>
      </c>
      <c r="H219" s="56">
        <v>6495.37</v>
      </c>
      <c r="I219" s="56">
        <f t="shared" si="32"/>
        <v>212493.76999999996</v>
      </c>
      <c r="J219" s="56">
        <f t="shared" si="33"/>
        <v>14954.600000000035</v>
      </c>
      <c r="K219" s="57">
        <f t="shared" si="34"/>
        <v>6.5749427001829189E-2</v>
      </c>
      <c r="L219" s="57">
        <f t="shared" si="35"/>
        <v>-0.83887292751317588</v>
      </c>
      <c r="M219" s="57">
        <f t="shared" si="36"/>
        <v>0.20759068677139034</v>
      </c>
      <c r="R219" s="53"/>
      <c r="S219" s="53"/>
      <c r="T219" s="53"/>
      <c r="U219" s="53"/>
      <c r="V219" s="53"/>
    </row>
    <row r="220" spans="2:22" s="51" customFormat="1" x14ac:dyDescent="0.2">
      <c r="B220" s="66" t="s">
        <v>274</v>
      </c>
      <c r="C220" s="51" t="s">
        <v>275</v>
      </c>
      <c r="D220" s="56">
        <v>12024.9</v>
      </c>
      <c r="E220" s="56">
        <v>12024.9</v>
      </c>
      <c r="F220" s="56">
        <v>681.99</v>
      </c>
      <c r="G220" s="56">
        <v>3327.53</v>
      </c>
      <c r="H220" s="56">
        <v>0</v>
      </c>
      <c r="I220" s="56">
        <f t="shared" si="32"/>
        <v>3327.53</v>
      </c>
      <c r="J220" s="56">
        <f t="shared" si="33"/>
        <v>8697.369999999999</v>
      </c>
      <c r="K220" s="57">
        <f t="shared" si="34"/>
        <v>0.72328002727673402</v>
      </c>
      <c r="L220" s="57">
        <f t="shared" si="35"/>
        <v>-0.94328518324476718</v>
      </c>
      <c r="M220" s="57">
        <f t="shared" si="36"/>
        <v>-0.63104003636897876</v>
      </c>
      <c r="R220" s="53"/>
      <c r="S220" s="53"/>
      <c r="T220" s="53"/>
      <c r="U220" s="53"/>
      <c r="V220" s="53"/>
    </row>
    <row r="221" spans="2:22" s="51" customFormat="1" x14ac:dyDescent="0.2">
      <c r="B221" s="66" t="s">
        <v>282</v>
      </c>
      <c r="C221" s="51" t="s">
        <v>283</v>
      </c>
      <c r="D221" s="56">
        <v>1182926</v>
      </c>
      <c r="E221" s="56">
        <v>366811.05000000005</v>
      </c>
      <c r="F221" s="56">
        <v>29576.93</v>
      </c>
      <c r="G221" s="56">
        <v>212176.76000000004</v>
      </c>
      <c r="H221" s="56">
        <v>10376.439999999999</v>
      </c>
      <c r="I221" s="56">
        <f t="shared" si="32"/>
        <v>222553.20000000004</v>
      </c>
      <c r="J221" s="56">
        <f t="shared" si="33"/>
        <v>144257.85</v>
      </c>
      <c r="K221" s="57">
        <f t="shared" si="34"/>
        <v>0.39327563877914795</v>
      </c>
      <c r="L221" s="57">
        <f t="shared" si="35"/>
        <v>-0.91936739637478204</v>
      </c>
      <c r="M221" s="57">
        <f t="shared" si="36"/>
        <v>-0.22875184194514675</v>
      </c>
      <c r="R221" s="53"/>
      <c r="S221" s="53"/>
      <c r="T221" s="53"/>
      <c r="U221" s="53"/>
      <c r="V221" s="53"/>
    </row>
    <row r="222" spans="2:22" s="51" customFormat="1" x14ac:dyDescent="0.2">
      <c r="B222" s="66" t="s">
        <v>286</v>
      </c>
      <c r="C222" s="51" t="s">
        <v>287</v>
      </c>
      <c r="D222" s="56">
        <v>0</v>
      </c>
      <c r="E222" s="56">
        <v>16204.6</v>
      </c>
      <c r="F222" s="56">
        <v>1010.8599999999999</v>
      </c>
      <c r="G222" s="56">
        <v>10147.75</v>
      </c>
      <c r="H222" s="56">
        <v>2097.34</v>
      </c>
      <c r="I222" s="56">
        <f t="shared" si="32"/>
        <v>12245.09</v>
      </c>
      <c r="J222" s="56">
        <f t="shared" si="33"/>
        <v>3959.51</v>
      </c>
      <c r="K222" s="57">
        <f t="shared" si="34"/>
        <v>0.24434481566962468</v>
      </c>
      <c r="L222" s="57">
        <f t="shared" si="35"/>
        <v>-0.9376189477062068</v>
      </c>
      <c r="M222" s="57">
        <f t="shared" si="36"/>
        <v>-0.16503132855279781</v>
      </c>
      <c r="R222" s="53"/>
      <c r="S222" s="53"/>
      <c r="T222" s="53"/>
      <c r="U222" s="53"/>
      <c r="V222" s="53"/>
    </row>
    <row r="223" spans="2:22" s="51" customFormat="1" x14ac:dyDescent="0.2">
      <c r="B223" s="66" t="s">
        <v>290</v>
      </c>
      <c r="C223" s="51" t="s">
        <v>291</v>
      </c>
      <c r="D223" s="56">
        <v>4050</v>
      </c>
      <c r="E223" s="56">
        <v>25740.22</v>
      </c>
      <c r="F223" s="56">
        <v>1524.96</v>
      </c>
      <c r="G223" s="56">
        <v>15543.240000000002</v>
      </c>
      <c r="H223" s="56">
        <v>4134.2</v>
      </c>
      <c r="I223" s="56">
        <f t="shared" si="32"/>
        <v>19677.440000000002</v>
      </c>
      <c r="J223" s="56">
        <f t="shared" si="33"/>
        <v>6062.7799999999988</v>
      </c>
      <c r="K223" s="57">
        <f t="shared" si="34"/>
        <v>0.23553722540055985</v>
      </c>
      <c r="L223" s="57">
        <f t="shared" si="35"/>
        <v>-0.94075575111634635</v>
      </c>
      <c r="M223" s="57">
        <f t="shared" si="36"/>
        <v>-0.19486624434445388</v>
      </c>
      <c r="R223" s="53"/>
      <c r="S223" s="53"/>
      <c r="T223" s="53"/>
      <c r="U223" s="53"/>
      <c r="V223" s="53"/>
    </row>
    <row r="224" spans="2:22" s="51" customFormat="1" x14ac:dyDescent="0.2">
      <c r="B224" s="66" t="s">
        <v>294</v>
      </c>
      <c r="C224" s="51" t="s">
        <v>295</v>
      </c>
      <c r="D224" s="56">
        <v>0</v>
      </c>
      <c r="E224" s="56">
        <v>16779.379999999997</v>
      </c>
      <c r="F224" s="56">
        <v>0</v>
      </c>
      <c r="G224" s="56">
        <v>12104.359999999999</v>
      </c>
      <c r="H224" s="56">
        <v>2239.79</v>
      </c>
      <c r="I224" s="56">
        <f t="shared" si="32"/>
        <v>14344.149999999998</v>
      </c>
      <c r="J224" s="56">
        <f t="shared" si="33"/>
        <v>2435.2299999999996</v>
      </c>
      <c r="K224" s="57">
        <f t="shared" si="34"/>
        <v>0.14513229928638602</v>
      </c>
      <c r="L224" s="57">
        <f t="shared" si="35"/>
        <v>-1</v>
      </c>
      <c r="M224" s="57">
        <f t="shared" si="36"/>
        <v>-3.8155958881277645E-2</v>
      </c>
      <c r="R224" s="53"/>
      <c r="S224" s="53"/>
      <c r="T224" s="53"/>
      <c r="U224" s="53"/>
      <c r="V224" s="53"/>
    </row>
    <row r="225" spans="1:22" s="51" customFormat="1" x14ac:dyDescent="0.2">
      <c r="B225" s="66" t="s">
        <v>298</v>
      </c>
      <c r="C225" s="51" t="s">
        <v>299</v>
      </c>
      <c r="D225" s="56">
        <v>0</v>
      </c>
      <c r="E225" s="56">
        <v>3303</v>
      </c>
      <c r="F225" s="56">
        <v>0</v>
      </c>
      <c r="G225" s="56">
        <v>1339.2</v>
      </c>
      <c r="H225" s="56">
        <v>1638.88</v>
      </c>
      <c r="I225" s="56">
        <f t="shared" si="32"/>
        <v>2978.08</v>
      </c>
      <c r="J225" s="56">
        <f t="shared" si="33"/>
        <v>324.92000000000007</v>
      </c>
      <c r="K225" s="57">
        <f t="shared" si="34"/>
        <v>9.8371177717226782E-2</v>
      </c>
      <c r="L225" s="57">
        <f t="shared" si="35"/>
        <v>-1</v>
      </c>
      <c r="M225" s="57">
        <f t="shared" si="36"/>
        <v>-0.45940054495912802</v>
      </c>
      <c r="R225" s="53"/>
      <c r="S225" s="53"/>
      <c r="T225" s="53"/>
      <c r="U225" s="53"/>
      <c r="V225" s="53"/>
    </row>
    <row r="226" spans="1:22" s="51" customFormat="1" x14ac:dyDescent="0.2">
      <c r="B226" s="66" t="s">
        <v>302</v>
      </c>
      <c r="C226" s="51" t="s">
        <v>303</v>
      </c>
      <c r="D226" s="56">
        <v>100585.8</v>
      </c>
      <c r="E226" s="56">
        <v>723278.8600000001</v>
      </c>
      <c r="F226" s="56">
        <v>135269.67999999996</v>
      </c>
      <c r="G226" s="56">
        <v>535878.97000000009</v>
      </c>
      <c r="H226" s="56">
        <v>36348.36</v>
      </c>
      <c r="I226" s="56">
        <f t="shared" si="32"/>
        <v>572227.33000000007</v>
      </c>
      <c r="J226" s="56">
        <f t="shared" si="33"/>
        <v>151051.53000000003</v>
      </c>
      <c r="K226" s="57">
        <f t="shared" si="34"/>
        <v>0.20884272768597165</v>
      </c>
      <c r="L226" s="57">
        <f t="shared" si="35"/>
        <v>-0.81297714134766785</v>
      </c>
      <c r="M226" s="57">
        <f t="shared" si="36"/>
        <v>-1.2130268354126337E-2</v>
      </c>
      <c r="R226" s="53"/>
      <c r="S226" s="53"/>
      <c r="T226" s="53"/>
      <c r="U226" s="53"/>
      <c r="V226" s="53"/>
    </row>
    <row r="227" spans="1:22" s="51" customFormat="1" x14ac:dyDescent="0.2">
      <c r="B227" s="66" t="s">
        <v>308</v>
      </c>
      <c r="C227" s="51" t="s">
        <v>309</v>
      </c>
      <c r="D227" s="56">
        <v>39600</v>
      </c>
      <c r="E227" s="56">
        <v>50</v>
      </c>
      <c r="F227" s="56">
        <v>0</v>
      </c>
      <c r="G227" s="56">
        <v>0</v>
      </c>
      <c r="H227" s="56">
        <v>0</v>
      </c>
      <c r="I227" s="56">
        <f t="shared" si="32"/>
        <v>0</v>
      </c>
      <c r="J227" s="56">
        <f t="shared" si="33"/>
        <v>50</v>
      </c>
      <c r="K227" s="57">
        <f t="shared" si="34"/>
        <v>1</v>
      </c>
      <c r="L227" s="57">
        <f t="shared" si="35"/>
        <v>-1</v>
      </c>
      <c r="M227" s="57">
        <f t="shared" si="36"/>
        <v>-1</v>
      </c>
      <c r="R227" s="53"/>
      <c r="S227" s="53"/>
      <c r="T227" s="53"/>
      <c r="U227" s="53"/>
      <c r="V227" s="53"/>
    </row>
    <row r="228" spans="1:22" s="51" customFormat="1" x14ac:dyDescent="0.2">
      <c r="B228" s="66" t="s">
        <v>312</v>
      </c>
      <c r="C228" s="51" t="s">
        <v>313</v>
      </c>
      <c r="D228" s="56">
        <v>1980</v>
      </c>
      <c r="E228" s="56">
        <v>1980</v>
      </c>
      <c r="F228" s="56">
        <v>0</v>
      </c>
      <c r="G228" s="56">
        <v>0</v>
      </c>
      <c r="H228" s="56">
        <v>0</v>
      </c>
      <c r="I228" s="56">
        <f t="shared" si="32"/>
        <v>0</v>
      </c>
      <c r="J228" s="56">
        <f t="shared" si="33"/>
        <v>1980</v>
      </c>
      <c r="K228" s="57">
        <f t="shared" si="34"/>
        <v>1</v>
      </c>
      <c r="L228" s="57">
        <f t="shared" si="35"/>
        <v>-1</v>
      </c>
      <c r="M228" s="57">
        <f t="shared" si="36"/>
        <v>-1</v>
      </c>
      <c r="R228" s="53"/>
      <c r="S228" s="53"/>
      <c r="T228" s="53"/>
      <c r="U228" s="53"/>
      <c r="V228" s="53"/>
    </row>
    <row r="229" spans="1:22" s="51" customFormat="1" x14ac:dyDescent="0.2">
      <c r="A229" s="63" t="s">
        <v>366</v>
      </c>
      <c r="B229" s="71"/>
      <c r="C229" s="63"/>
      <c r="D229" s="64">
        <v>16806266.970000006</v>
      </c>
      <c r="E229" s="64">
        <v>16800261.450000007</v>
      </c>
      <c r="F229" s="64">
        <v>1461207.6500000001</v>
      </c>
      <c r="G229" s="64">
        <v>10322100.850000003</v>
      </c>
      <c r="H229" s="64">
        <v>87113.37999999999</v>
      </c>
      <c r="I229" s="64">
        <f t="shared" si="27"/>
        <v>10409214.230000004</v>
      </c>
      <c r="J229" s="64">
        <f t="shared" si="28"/>
        <v>6391047.2200000025</v>
      </c>
      <c r="K229" s="65">
        <f t="shared" si="29"/>
        <v>0.38041355719496855</v>
      </c>
      <c r="L229" s="65">
        <f t="shared" si="30"/>
        <v>-0.91302470771965283</v>
      </c>
      <c r="M229" s="65">
        <f t="shared" si="31"/>
        <v>-0.18079839565036465</v>
      </c>
      <c r="R229" s="53"/>
      <c r="S229" s="53"/>
      <c r="T229" s="53"/>
      <c r="U229" s="53"/>
      <c r="V229" s="53"/>
    </row>
    <row r="230" spans="1:22" s="51" customFormat="1" x14ac:dyDescent="0.2">
      <c r="A230" s="51" t="s">
        <v>367</v>
      </c>
      <c r="B230" s="66" t="s">
        <v>368</v>
      </c>
      <c r="C230" s="51" t="s">
        <v>369</v>
      </c>
      <c r="D230" s="56">
        <v>132480</v>
      </c>
      <c r="E230" s="56">
        <v>113480</v>
      </c>
      <c r="F230" s="56">
        <v>13650</v>
      </c>
      <c r="G230" s="56">
        <v>129675</v>
      </c>
      <c r="H230" s="56">
        <v>0</v>
      </c>
      <c r="I230" s="56">
        <f t="shared" si="27"/>
        <v>129675</v>
      </c>
      <c r="J230" s="56">
        <f t="shared" si="28"/>
        <v>-16195</v>
      </c>
      <c r="K230" s="57">
        <f t="shared" si="29"/>
        <v>-0.14271237222418048</v>
      </c>
      <c r="L230" s="57">
        <f t="shared" si="30"/>
        <v>-0.87971448713429679</v>
      </c>
      <c r="M230" s="57">
        <f t="shared" si="31"/>
        <v>0.52361649629890727</v>
      </c>
      <c r="R230" s="53"/>
      <c r="S230" s="53"/>
      <c r="T230" s="53"/>
      <c r="U230" s="53"/>
      <c r="V230" s="53"/>
    </row>
    <row r="231" spans="1:22" s="51" customFormat="1" x14ac:dyDescent="0.2">
      <c r="B231" s="66" t="s">
        <v>199</v>
      </c>
      <c r="C231" s="51" t="s">
        <v>198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27"/>
        <v>0</v>
      </c>
      <c r="J231" s="56">
        <f t="shared" si="28"/>
        <v>0</v>
      </c>
      <c r="K231" s="57" t="str">
        <f t="shared" si="29"/>
        <v>NA</v>
      </c>
      <c r="L231" s="57" t="str">
        <f t="shared" si="30"/>
        <v>NA</v>
      </c>
      <c r="M231" s="57" t="str">
        <f t="shared" si="31"/>
        <v>NA</v>
      </c>
      <c r="R231" s="53"/>
      <c r="S231" s="53"/>
      <c r="T231" s="53"/>
      <c r="U231" s="53"/>
      <c r="V231" s="53"/>
    </row>
    <row r="232" spans="1:22" s="51" customFormat="1" x14ac:dyDescent="0.2">
      <c r="B232" s="66" t="s">
        <v>370</v>
      </c>
      <c r="C232" s="51" t="s">
        <v>371</v>
      </c>
      <c r="D232" s="56">
        <v>344500</v>
      </c>
      <c r="E232" s="56">
        <v>344500</v>
      </c>
      <c r="F232" s="56">
        <v>27083.34</v>
      </c>
      <c r="G232" s="56">
        <v>300878.87</v>
      </c>
      <c r="H232" s="56">
        <v>0</v>
      </c>
      <c r="I232" s="56">
        <f t="shared" si="27"/>
        <v>300878.87</v>
      </c>
      <c r="J232" s="56">
        <f t="shared" si="28"/>
        <v>43621.130000000005</v>
      </c>
      <c r="K232" s="57">
        <f t="shared" si="29"/>
        <v>0.12662156748911468</v>
      </c>
      <c r="L232" s="57">
        <f t="shared" si="30"/>
        <v>-0.92138362844702459</v>
      </c>
      <c r="M232" s="57">
        <f t="shared" si="31"/>
        <v>0.16450457668118043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348</v>
      </c>
      <c r="C233" s="51" t="s">
        <v>349</v>
      </c>
      <c r="D233" s="56">
        <v>2340519.29</v>
      </c>
      <c r="E233" s="56">
        <v>2340519.29</v>
      </c>
      <c r="F233" s="56">
        <v>285482.55</v>
      </c>
      <c r="G233" s="56">
        <v>3201444.7900000005</v>
      </c>
      <c r="H233" s="56">
        <v>0</v>
      </c>
      <c r="I233" s="56">
        <f t="shared" si="27"/>
        <v>3201444.7900000005</v>
      </c>
      <c r="J233" s="56">
        <f t="shared" si="28"/>
        <v>-860925.50000000047</v>
      </c>
      <c r="K233" s="57">
        <f t="shared" si="29"/>
        <v>-0.36783525078317147</v>
      </c>
      <c r="L233" s="57">
        <f t="shared" si="30"/>
        <v>-0.87802597858529075</v>
      </c>
      <c r="M233" s="57">
        <f t="shared" si="31"/>
        <v>0.82378033437756193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212</v>
      </c>
      <c r="C234" s="51" t="s">
        <v>213</v>
      </c>
      <c r="D234" s="56">
        <v>8372762.1499999939</v>
      </c>
      <c r="E234" s="56">
        <v>8438278.729999993</v>
      </c>
      <c r="F234" s="56">
        <v>705055.67</v>
      </c>
      <c r="G234" s="56">
        <v>6393863.3199999994</v>
      </c>
      <c r="H234" s="56">
        <v>0</v>
      </c>
      <c r="I234" s="56">
        <f t="shared" si="27"/>
        <v>6393863.3199999994</v>
      </c>
      <c r="J234" s="56">
        <f t="shared" si="28"/>
        <v>2044415.4099999936</v>
      </c>
      <c r="K234" s="57">
        <f t="shared" si="29"/>
        <v>0.24227872477495127</v>
      </c>
      <c r="L234" s="57">
        <f t="shared" si="30"/>
        <v>-0.91644555808599126</v>
      </c>
      <c r="M234" s="57">
        <f t="shared" si="31"/>
        <v>1.0295033633398308E-2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224</v>
      </c>
      <c r="C235" s="51" t="s">
        <v>225</v>
      </c>
      <c r="D235" s="56">
        <v>2060027.36</v>
      </c>
      <c r="E235" s="56">
        <v>2002819.61</v>
      </c>
      <c r="F235" s="56">
        <v>62723.539999999994</v>
      </c>
      <c r="G235" s="56">
        <v>625045.51</v>
      </c>
      <c r="H235" s="56">
        <v>0</v>
      </c>
      <c r="I235" s="56">
        <f t="shared" si="27"/>
        <v>625045.51</v>
      </c>
      <c r="J235" s="56">
        <f t="shared" si="28"/>
        <v>1377774.1</v>
      </c>
      <c r="K235" s="57">
        <f t="shared" si="29"/>
        <v>0.687917220862442</v>
      </c>
      <c r="L235" s="57">
        <f t="shared" si="30"/>
        <v>-0.96868238173481835</v>
      </c>
      <c r="M235" s="57">
        <f t="shared" si="31"/>
        <v>-0.58388962781658948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330</v>
      </c>
      <c r="C236" s="51" t="s">
        <v>331</v>
      </c>
      <c r="D236" s="56">
        <v>3533658.7600000002</v>
      </c>
      <c r="E236" s="56">
        <v>3872548.3900000006</v>
      </c>
      <c r="F236" s="56">
        <v>32746.39</v>
      </c>
      <c r="G236" s="56">
        <v>455020.77</v>
      </c>
      <c r="H236" s="56">
        <v>0</v>
      </c>
      <c r="I236" s="56">
        <f t="shared" si="27"/>
        <v>455020.77</v>
      </c>
      <c r="J236" s="56">
        <f t="shared" si="28"/>
        <v>3417527.6200000006</v>
      </c>
      <c r="K236" s="57">
        <f t="shared" si="29"/>
        <v>0.88250094661825518</v>
      </c>
      <c r="L236" s="57">
        <f t="shared" si="30"/>
        <v>-0.99154396880241435</v>
      </c>
      <c r="M236" s="57">
        <f t="shared" si="31"/>
        <v>-0.84333459549100687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226</v>
      </c>
      <c r="C237" s="51" t="s">
        <v>227</v>
      </c>
      <c r="D237" s="56">
        <v>338000.92</v>
      </c>
      <c r="E237" s="56">
        <v>344187.17</v>
      </c>
      <c r="F237" s="56">
        <v>10595</v>
      </c>
      <c r="G237" s="56">
        <v>88879.2</v>
      </c>
      <c r="H237" s="56">
        <v>0</v>
      </c>
      <c r="I237" s="56">
        <f t="shared" si="27"/>
        <v>88879.2</v>
      </c>
      <c r="J237" s="56">
        <f t="shared" si="28"/>
        <v>255307.96999999997</v>
      </c>
      <c r="K237" s="57">
        <f t="shared" si="29"/>
        <v>0.74177073480106759</v>
      </c>
      <c r="L237" s="57">
        <f t="shared" si="30"/>
        <v>-0.96921733021018763</v>
      </c>
      <c r="M237" s="57">
        <f t="shared" si="31"/>
        <v>-0.65569431306809023</v>
      </c>
      <c r="R237" s="53"/>
      <c r="S237" s="53"/>
      <c r="T237" s="53"/>
      <c r="U237" s="53"/>
      <c r="V237" s="53"/>
    </row>
    <row r="238" spans="1:22" s="51" customFormat="1" x14ac:dyDescent="0.2">
      <c r="B238" s="66" t="s">
        <v>228</v>
      </c>
      <c r="C238" s="51" t="s">
        <v>229</v>
      </c>
      <c r="D238" s="56">
        <v>0</v>
      </c>
      <c r="E238" s="56">
        <v>3813.75</v>
      </c>
      <c r="F238" s="56">
        <v>0</v>
      </c>
      <c r="G238" s="56">
        <v>0</v>
      </c>
      <c r="H238" s="56">
        <v>0</v>
      </c>
      <c r="I238" s="56">
        <f t="shared" si="27"/>
        <v>0</v>
      </c>
      <c r="J238" s="56">
        <f t="shared" si="28"/>
        <v>3813.75</v>
      </c>
      <c r="K238" s="57">
        <f t="shared" si="29"/>
        <v>1</v>
      </c>
      <c r="L238" s="57">
        <f t="shared" si="30"/>
        <v>-1</v>
      </c>
      <c r="M238" s="57">
        <f t="shared" si="31"/>
        <v>-1</v>
      </c>
      <c r="R238" s="53"/>
      <c r="S238" s="53"/>
      <c r="T238" s="53"/>
      <c r="U238" s="53"/>
      <c r="V238" s="53"/>
    </row>
    <row r="239" spans="1:22" s="51" customFormat="1" x14ac:dyDescent="0.2">
      <c r="B239" s="66" t="s">
        <v>232</v>
      </c>
      <c r="C239" s="51" t="s">
        <v>233</v>
      </c>
      <c r="D239" s="56">
        <v>3925125</v>
      </c>
      <c r="E239" s="56">
        <v>3919075.52</v>
      </c>
      <c r="F239" s="56">
        <v>219835.53999999995</v>
      </c>
      <c r="G239" s="56">
        <v>1658975.6500000001</v>
      </c>
      <c r="H239" s="56">
        <v>0</v>
      </c>
      <c r="I239" s="56">
        <f t="shared" si="27"/>
        <v>1658975.6500000001</v>
      </c>
      <c r="J239" s="56">
        <f t="shared" si="28"/>
        <v>2260099.87</v>
      </c>
      <c r="K239" s="57">
        <f t="shared" si="29"/>
        <v>0.57669209446619696</v>
      </c>
      <c r="L239" s="57">
        <f t="shared" si="30"/>
        <v>-0.94390627614136913</v>
      </c>
      <c r="M239" s="57">
        <f t="shared" si="31"/>
        <v>-0.43558945928826254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234</v>
      </c>
      <c r="C240" s="51" t="s">
        <v>235</v>
      </c>
      <c r="D240" s="56">
        <v>0</v>
      </c>
      <c r="E240" s="56">
        <v>0</v>
      </c>
      <c r="F240" s="56">
        <v>12036.859999999999</v>
      </c>
      <c r="G240" s="56">
        <v>85419.379999999976</v>
      </c>
      <c r="H240" s="56">
        <v>0</v>
      </c>
      <c r="I240" s="56">
        <f t="shared" si="27"/>
        <v>85419.379999999976</v>
      </c>
      <c r="J240" s="56">
        <f t="shared" si="28"/>
        <v>-85419.379999999976</v>
      </c>
      <c r="K240" s="57" t="str">
        <f t="shared" si="29"/>
        <v>NA</v>
      </c>
      <c r="L240" s="57" t="str">
        <f t="shared" si="30"/>
        <v>NA</v>
      </c>
      <c r="M240" s="57" t="str">
        <f t="shared" si="31"/>
        <v>NA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236</v>
      </c>
      <c r="C241" s="51" t="s">
        <v>237</v>
      </c>
      <c r="D241" s="56">
        <v>3410456.6999999997</v>
      </c>
      <c r="E241" s="56">
        <v>3392181.7499999995</v>
      </c>
      <c r="F241" s="56">
        <v>218352.01999999996</v>
      </c>
      <c r="G241" s="56">
        <v>2090536.7800000007</v>
      </c>
      <c r="H241" s="56">
        <v>0</v>
      </c>
      <c r="I241" s="56">
        <f t="shared" si="27"/>
        <v>2090536.7800000007</v>
      </c>
      <c r="J241" s="56">
        <f t="shared" si="28"/>
        <v>1301644.9699999988</v>
      </c>
      <c r="K241" s="57">
        <f t="shared" si="29"/>
        <v>0.38371911233824629</v>
      </c>
      <c r="L241" s="57">
        <f t="shared" si="30"/>
        <v>-0.93563080162199441</v>
      </c>
      <c r="M241" s="57">
        <f t="shared" si="31"/>
        <v>-0.17829214978432839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238</v>
      </c>
      <c r="C242" s="51" t="s">
        <v>239</v>
      </c>
      <c r="D242" s="56">
        <v>500</v>
      </c>
      <c r="E242" s="56">
        <v>500</v>
      </c>
      <c r="F242" s="56">
        <v>0</v>
      </c>
      <c r="G242" s="56">
        <v>0</v>
      </c>
      <c r="H242" s="56">
        <v>0</v>
      </c>
      <c r="I242" s="56">
        <f t="shared" si="27"/>
        <v>0</v>
      </c>
      <c r="J242" s="56">
        <f t="shared" si="28"/>
        <v>500</v>
      </c>
      <c r="K242" s="57">
        <f t="shared" si="29"/>
        <v>1</v>
      </c>
      <c r="L242" s="57">
        <f t="shared" si="30"/>
        <v>-1</v>
      </c>
      <c r="M242" s="57">
        <f t="shared" si="31"/>
        <v>-1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372</v>
      </c>
      <c r="C243" s="51" t="s">
        <v>373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f t="shared" si="27"/>
        <v>0</v>
      </c>
      <c r="J243" s="56">
        <f t="shared" si="28"/>
        <v>0</v>
      </c>
      <c r="K243" s="57" t="str">
        <f t="shared" si="29"/>
        <v>NA</v>
      </c>
      <c r="L243" s="57" t="str">
        <f t="shared" si="30"/>
        <v>NA</v>
      </c>
      <c r="M243" s="57" t="str">
        <f t="shared" si="31"/>
        <v>NA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250</v>
      </c>
      <c r="C244" s="51" t="s">
        <v>251</v>
      </c>
      <c r="D244" s="56">
        <v>502380.85</v>
      </c>
      <c r="E244" s="56">
        <v>500803</v>
      </c>
      <c r="F244" s="56">
        <v>23943.919999999995</v>
      </c>
      <c r="G244" s="56">
        <v>300009.11000000004</v>
      </c>
      <c r="H244" s="56">
        <v>0</v>
      </c>
      <c r="I244" s="56">
        <f t="shared" si="27"/>
        <v>300009.11000000004</v>
      </c>
      <c r="J244" s="56">
        <f t="shared" si="28"/>
        <v>200793.88999999996</v>
      </c>
      <c r="K244" s="57">
        <f t="shared" si="29"/>
        <v>0.40094386415416833</v>
      </c>
      <c r="L244" s="57">
        <f t="shared" si="30"/>
        <v>-0.95218894455504466</v>
      </c>
      <c r="M244" s="57">
        <f t="shared" si="31"/>
        <v>-0.20125848553889109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252</v>
      </c>
      <c r="C245" s="51" t="s">
        <v>253</v>
      </c>
      <c r="D245" s="56">
        <v>1476283.15</v>
      </c>
      <c r="E245" s="56">
        <v>1270373.72</v>
      </c>
      <c r="F245" s="56">
        <v>20875.559999999998</v>
      </c>
      <c r="G245" s="56">
        <v>499820.55000000005</v>
      </c>
      <c r="H245" s="56">
        <v>86580.13</v>
      </c>
      <c r="I245" s="56">
        <f t="shared" si="27"/>
        <v>586400.68000000005</v>
      </c>
      <c r="J245" s="56">
        <f t="shared" si="28"/>
        <v>683973.03999999992</v>
      </c>
      <c r="K245" s="57">
        <f t="shared" si="29"/>
        <v>0.53840301419333514</v>
      </c>
      <c r="L245" s="57">
        <f t="shared" si="30"/>
        <v>-0.98356738676867461</v>
      </c>
      <c r="M245" s="57">
        <f t="shared" si="31"/>
        <v>-0.47540838612436032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374</v>
      </c>
      <c r="C246" s="51" t="s">
        <v>569</v>
      </c>
      <c r="D246" s="56">
        <v>23500000</v>
      </c>
      <c r="E246" s="56">
        <v>23500000</v>
      </c>
      <c r="F246" s="56">
        <v>18000</v>
      </c>
      <c r="G246" s="56">
        <v>22586953</v>
      </c>
      <c r="H246" s="56">
        <v>0</v>
      </c>
      <c r="I246" s="56">
        <f t="shared" si="27"/>
        <v>22586953</v>
      </c>
      <c r="J246" s="56">
        <f t="shared" si="28"/>
        <v>913047</v>
      </c>
      <c r="K246" s="57">
        <f t="shared" si="29"/>
        <v>3.8853063829787232E-2</v>
      </c>
      <c r="L246" s="57">
        <f t="shared" si="30"/>
        <v>-0.99923404255319148</v>
      </c>
      <c r="M246" s="57">
        <f t="shared" si="31"/>
        <v>0.28152924822695036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254</v>
      </c>
      <c r="C247" s="51" t="s">
        <v>255</v>
      </c>
      <c r="D247" s="56">
        <v>0</v>
      </c>
      <c r="E247" s="56">
        <v>0</v>
      </c>
      <c r="F247" s="56">
        <v>0</v>
      </c>
      <c r="G247" s="56">
        <v>0</v>
      </c>
      <c r="H247" s="56">
        <v>0</v>
      </c>
      <c r="I247" s="56">
        <f t="shared" si="27"/>
        <v>0</v>
      </c>
      <c r="J247" s="56">
        <f t="shared" si="28"/>
        <v>0</v>
      </c>
      <c r="K247" s="57" t="str">
        <f t="shared" si="29"/>
        <v>NA</v>
      </c>
      <c r="L247" s="57" t="str">
        <f t="shared" si="30"/>
        <v>NA</v>
      </c>
      <c r="M247" s="57" t="str">
        <f t="shared" si="31"/>
        <v>NA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375</v>
      </c>
      <c r="C248" s="51" t="s">
        <v>376</v>
      </c>
      <c r="D248" s="56">
        <v>243000</v>
      </c>
      <c r="E248" s="56">
        <v>443000</v>
      </c>
      <c r="F248" s="56">
        <v>75782.5</v>
      </c>
      <c r="G248" s="56">
        <v>245576</v>
      </c>
      <c r="H248" s="56">
        <v>890.25</v>
      </c>
      <c r="I248" s="56">
        <f t="shared" si="27"/>
        <v>246466.25</v>
      </c>
      <c r="J248" s="56">
        <f t="shared" si="28"/>
        <v>196533.75</v>
      </c>
      <c r="K248" s="57">
        <f t="shared" si="29"/>
        <v>0.44364277652370204</v>
      </c>
      <c r="L248" s="57">
        <f t="shared" si="30"/>
        <v>-0.82893340857787812</v>
      </c>
      <c r="M248" s="57">
        <f t="shared" si="31"/>
        <v>-0.26086982693754701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336</v>
      </c>
      <c r="C249" s="51" t="s">
        <v>337</v>
      </c>
      <c r="D249" s="56">
        <v>3000000</v>
      </c>
      <c r="E249" s="56">
        <v>3000000</v>
      </c>
      <c r="F249" s="56">
        <v>0</v>
      </c>
      <c r="G249" s="56">
        <v>1505865.03</v>
      </c>
      <c r="H249" s="56">
        <v>123672.55</v>
      </c>
      <c r="I249" s="56">
        <f t="shared" si="27"/>
        <v>1629537.58</v>
      </c>
      <c r="J249" s="56">
        <f t="shared" si="28"/>
        <v>1370462.42</v>
      </c>
      <c r="K249" s="57">
        <f t="shared" si="29"/>
        <v>0.45682080666666663</v>
      </c>
      <c r="L249" s="57">
        <f t="shared" si="30"/>
        <v>-1</v>
      </c>
      <c r="M249" s="57">
        <f t="shared" si="31"/>
        <v>-0.33072665333333334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264</v>
      </c>
      <c r="C250" s="51" t="s">
        <v>265</v>
      </c>
      <c r="D250" s="56">
        <v>0</v>
      </c>
      <c r="E250" s="56">
        <v>12350</v>
      </c>
      <c r="F250" s="56">
        <v>0</v>
      </c>
      <c r="G250" s="56">
        <v>4009.95</v>
      </c>
      <c r="H250" s="56">
        <v>0</v>
      </c>
      <c r="I250" s="56">
        <f t="shared" si="27"/>
        <v>4009.95</v>
      </c>
      <c r="J250" s="56">
        <f t="shared" si="28"/>
        <v>8340.0499999999993</v>
      </c>
      <c r="K250" s="57">
        <f t="shared" si="29"/>
        <v>0.67530769230769228</v>
      </c>
      <c r="L250" s="57">
        <f t="shared" si="30"/>
        <v>-1</v>
      </c>
      <c r="M250" s="57">
        <f t="shared" si="31"/>
        <v>-0.56707692307692315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377</v>
      </c>
      <c r="C251" s="51" t="s">
        <v>378</v>
      </c>
      <c r="D251" s="56">
        <v>1539</v>
      </c>
      <c r="E251" s="56">
        <v>1539</v>
      </c>
      <c r="F251" s="56">
        <v>0</v>
      </c>
      <c r="G251" s="56">
        <v>0</v>
      </c>
      <c r="H251" s="56">
        <v>0</v>
      </c>
      <c r="I251" s="56">
        <f t="shared" si="27"/>
        <v>0</v>
      </c>
      <c r="J251" s="56">
        <f t="shared" si="28"/>
        <v>1539</v>
      </c>
      <c r="K251" s="57">
        <f t="shared" si="29"/>
        <v>1</v>
      </c>
      <c r="L251" s="57">
        <f t="shared" si="30"/>
        <v>-1</v>
      </c>
      <c r="M251" s="57">
        <f t="shared" si="31"/>
        <v>-1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266</v>
      </c>
      <c r="C252" s="51" t="s">
        <v>267</v>
      </c>
      <c r="D252" s="56">
        <v>6426</v>
      </c>
      <c r="E252" s="56">
        <v>6426</v>
      </c>
      <c r="F252" s="56">
        <v>0</v>
      </c>
      <c r="G252" s="56">
        <v>428.08</v>
      </c>
      <c r="H252" s="56">
        <v>0</v>
      </c>
      <c r="I252" s="56">
        <f t="shared" si="27"/>
        <v>428.08</v>
      </c>
      <c r="J252" s="56">
        <f t="shared" si="28"/>
        <v>5997.92</v>
      </c>
      <c r="K252" s="57">
        <f t="shared" si="29"/>
        <v>0.93338313103018988</v>
      </c>
      <c r="L252" s="57">
        <f t="shared" si="30"/>
        <v>-1</v>
      </c>
      <c r="M252" s="57">
        <f t="shared" si="31"/>
        <v>-0.9111775080402531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268</v>
      </c>
      <c r="C253" s="51" t="s">
        <v>269</v>
      </c>
      <c r="D253" s="56">
        <v>44055</v>
      </c>
      <c r="E253" s="56">
        <v>18755</v>
      </c>
      <c r="F253" s="56">
        <v>0</v>
      </c>
      <c r="G253" s="56">
        <v>300</v>
      </c>
      <c r="H253" s="56">
        <v>0</v>
      </c>
      <c r="I253" s="56">
        <f t="shared" si="27"/>
        <v>300</v>
      </c>
      <c r="J253" s="56">
        <f t="shared" si="28"/>
        <v>18455</v>
      </c>
      <c r="K253" s="57">
        <f t="shared" si="29"/>
        <v>0.98400426552919218</v>
      </c>
      <c r="L253" s="57">
        <f t="shared" si="30"/>
        <v>-1</v>
      </c>
      <c r="M253" s="57">
        <f t="shared" si="31"/>
        <v>-0.97867235403892294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274</v>
      </c>
      <c r="C254" s="51" t="s">
        <v>275</v>
      </c>
      <c r="D254" s="56">
        <v>26324.1</v>
      </c>
      <c r="E254" s="56">
        <v>56324.1</v>
      </c>
      <c r="F254" s="56">
        <v>1113.4000000000001</v>
      </c>
      <c r="G254" s="56">
        <v>19030.559999999998</v>
      </c>
      <c r="H254" s="56">
        <v>0</v>
      </c>
      <c r="I254" s="56">
        <f t="shared" si="27"/>
        <v>19030.559999999998</v>
      </c>
      <c r="J254" s="56">
        <f t="shared" si="28"/>
        <v>37293.54</v>
      </c>
      <c r="K254" s="57">
        <f t="shared" si="29"/>
        <v>0.66212402861297392</v>
      </c>
      <c r="L254" s="57">
        <f t="shared" si="30"/>
        <v>-0.98023226292120069</v>
      </c>
      <c r="M254" s="57">
        <f t="shared" si="31"/>
        <v>-0.54949870481729857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379</v>
      </c>
      <c r="C255" s="51" t="s">
        <v>380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27"/>
        <v>0</v>
      </c>
      <c r="J255" s="56">
        <f t="shared" si="28"/>
        <v>0</v>
      </c>
      <c r="K255" s="57" t="str">
        <f t="shared" si="29"/>
        <v>NA</v>
      </c>
      <c r="L255" s="57" t="str">
        <f t="shared" si="30"/>
        <v>NA</v>
      </c>
      <c r="M255" s="57" t="str">
        <f t="shared" si="31"/>
        <v>NA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381</v>
      </c>
      <c r="C256" s="51" t="s">
        <v>382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27"/>
        <v>0</v>
      </c>
      <c r="J256" s="56">
        <f t="shared" si="28"/>
        <v>0</v>
      </c>
      <c r="K256" s="57" t="str">
        <f t="shared" si="29"/>
        <v>NA</v>
      </c>
      <c r="L256" s="57" t="str">
        <f t="shared" si="30"/>
        <v>NA</v>
      </c>
      <c r="M256" s="57" t="str">
        <f t="shared" si="31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383</v>
      </c>
      <c r="C257" s="51" t="s">
        <v>384</v>
      </c>
      <c r="D257" s="56">
        <v>7200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27"/>
        <v>0</v>
      </c>
      <c r="J257" s="56">
        <f t="shared" si="28"/>
        <v>0</v>
      </c>
      <c r="K257" s="57" t="str">
        <f t="shared" si="29"/>
        <v>NA</v>
      </c>
      <c r="L257" s="57" t="str">
        <f t="shared" si="30"/>
        <v>NA</v>
      </c>
      <c r="M257" s="57" t="str">
        <f t="shared" si="31"/>
        <v>NA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385</v>
      </c>
      <c r="C258" s="51" t="s">
        <v>386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27"/>
        <v>0</v>
      </c>
      <c r="J258" s="56">
        <f t="shared" si="28"/>
        <v>0</v>
      </c>
      <c r="K258" s="57" t="str">
        <f t="shared" si="29"/>
        <v>NA</v>
      </c>
      <c r="L258" s="57" t="str">
        <f t="shared" si="30"/>
        <v>NA</v>
      </c>
      <c r="M258" s="57" t="str">
        <f t="shared" si="31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387</v>
      </c>
      <c r="C259" s="51" t="s">
        <v>388</v>
      </c>
      <c r="D259" s="56">
        <v>7200</v>
      </c>
      <c r="E259" s="56">
        <v>7200</v>
      </c>
      <c r="F259" s="56">
        <v>2312.85</v>
      </c>
      <c r="G259" s="56">
        <v>4950.21</v>
      </c>
      <c r="H259" s="56">
        <v>0</v>
      </c>
      <c r="I259" s="56">
        <f t="shared" si="27"/>
        <v>4950.21</v>
      </c>
      <c r="J259" s="56">
        <f t="shared" si="28"/>
        <v>2249.79</v>
      </c>
      <c r="K259" s="57">
        <f t="shared" si="29"/>
        <v>0.31247083333333331</v>
      </c>
      <c r="L259" s="57">
        <f t="shared" si="30"/>
        <v>-0.67877083333333332</v>
      </c>
      <c r="M259" s="57">
        <f t="shared" si="31"/>
        <v>-8.3294444444444435E-2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389</v>
      </c>
      <c r="C260" s="51" t="s">
        <v>390</v>
      </c>
      <c r="D260" s="56">
        <v>0</v>
      </c>
      <c r="E260" s="56">
        <v>0</v>
      </c>
      <c r="F260" s="56">
        <v>0</v>
      </c>
      <c r="G260" s="56">
        <v>0</v>
      </c>
      <c r="H260" s="56">
        <v>0</v>
      </c>
      <c r="I260" s="56">
        <f t="shared" si="27"/>
        <v>0</v>
      </c>
      <c r="J260" s="56">
        <f t="shared" si="28"/>
        <v>0</v>
      </c>
      <c r="K260" s="57" t="str">
        <f t="shared" si="29"/>
        <v>NA</v>
      </c>
      <c r="L260" s="57" t="str">
        <f t="shared" si="30"/>
        <v>NA</v>
      </c>
      <c r="M260" s="57" t="str">
        <f t="shared" si="31"/>
        <v>NA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391</v>
      </c>
      <c r="C261" s="51" t="s">
        <v>392</v>
      </c>
      <c r="D261" s="56">
        <v>7200</v>
      </c>
      <c r="E261" s="56">
        <v>7200</v>
      </c>
      <c r="F261" s="56">
        <v>19.649999999999999</v>
      </c>
      <c r="G261" s="56">
        <v>4258.8500000000004</v>
      </c>
      <c r="H261" s="56">
        <v>0</v>
      </c>
      <c r="I261" s="56">
        <f t="shared" si="27"/>
        <v>4258.8500000000004</v>
      </c>
      <c r="J261" s="56">
        <f t="shared" si="28"/>
        <v>2941.1499999999996</v>
      </c>
      <c r="K261" s="57">
        <f t="shared" si="29"/>
        <v>0.40849305555555548</v>
      </c>
      <c r="L261" s="57">
        <f t="shared" si="30"/>
        <v>-0.99727083333333333</v>
      </c>
      <c r="M261" s="57">
        <f t="shared" si="31"/>
        <v>-0.211324074074074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393</v>
      </c>
      <c r="C262" s="51" t="s">
        <v>394</v>
      </c>
      <c r="D262" s="56">
        <v>7200</v>
      </c>
      <c r="E262" s="56">
        <v>7200</v>
      </c>
      <c r="F262" s="56">
        <v>19.649999999999999</v>
      </c>
      <c r="G262" s="56">
        <v>3993.63</v>
      </c>
      <c r="H262" s="56">
        <v>0</v>
      </c>
      <c r="I262" s="56">
        <f t="shared" si="27"/>
        <v>3993.63</v>
      </c>
      <c r="J262" s="56">
        <f t="shared" si="28"/>
        <v>3206.37</v>
      </c>
      <c r="K262" s="57">
        <f t="shared" si="29"/>
        <v>0.44532916666666666</v>
      </c>
      <c r="L262" s="57">
        <f t="shared" si="30"/>
        <v>-0.99727083333333333</v>
      </c>
      <c r="M262" s="57">
        <f t="shared" si="31"/>
        <v>-0.26043888888888889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395</v>
      </c>
      <c r="C263" s="51" t="s">
        <v>396</v>
      </c>
      <c r="D263" s="56">
        <v>7200</v>
      </c>
      <c r="E263" s="56">
        <v>7200</v>
      </c>
      <c r="F263" s="56">
        <v>540.85</v>
      </c>
      <c r="G263" s="56">
        <v>4508.95</v>
      </c>
      <c r="H263" s="56">
        <v>0</v>
      </c>
      <c r="I263" s="56">
        <f t="shared" si="27"/>
        <v>4508.95</v>
      </c>
      <c r="J263" s="56">
        <f t="shared" si="28"/>
        <v>2691.05</v>
      </c>
      <c r="K263" s="57">
        <f t="shared" si="29"/>
        <v>0.37375694444444446</v>
      </c>
      <c r="L263" s="57">
        <f t="shared" si="30"/>
        <v>-0.92488194444444438</v>
      </c>
      <c r="M263" s="57">
        <f t="shared" si="31"/>
        <v>-0.1650092592592593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397</v>
      </c>
      <c r="C264" s="51" t="s">
        <v>398</v>
      </c>
      <c r="D264" s="56">
        <v>7200</v>
      </c>
      <c r="E264" s="56">
        <v>7200</v>
      </c>
      <c r="F264" s="56">
        <v>19.649999999999999</v>
      </c>
      <c r="G264" s="56">
        <v>58.95</v>
      </c>
      <c r="H264" s="56">
        <v>0</v>
      </c>
      <c r="I264" s="56">
        <f t="shared" si="27"/>
        <v>58.95</v>
      </c>
      <c r="J264" s="56">
        <f t="shared" si="28"/>
        <v>7141.05</v>
      </c>
      <c r="K264" s="57">
        <f t="shared" si="29"/>
        <v>0.99181249999999999</v>
      </c>
      <c r="L264" s="57">
        <f t="shared" si="30"/>
        <v>-0.99727083333333333</v>
      </c>
      <c r="M264" s="57">
        <f t="shared" si="31"/>
        <v>-0.98908333333333331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399</v>
      </c>
      <c r="C265" s="51" t="s">
        <v>400</v>
      </c>
      <c r="D265" s="56">
        <v>7200</v>
      </c>
      <c r="E265" s="56">
        <v>7200</v>
      </c>
      <c r="F265" s="56">
        <v>1464.98</v>
      </c>
      <c r="G265" s="56">
        <v>4333.6400000000003</v>
      </c>
      <c r="H265" s="56">
        <v>0</v>
      </c>
      <c r="I265" s="56">
        <f t="shared" si="27"/>
        <v>4333.6400000000003</v>
      </c>
      <c r="J265" s="56">
        <f t="shared" si="28"/>
        <v>2866.3599999999997</v>
      </c>
      <c r="K265" s="57">
        <f t="shared" si="29"/>
        <v>0.39810555555555549</v>
      </c>
      <c r="L265" s="57">
        <f t="shared" si="30"/>
        <v>-0.79653055555555563</v>
      </c>
      <c r="M265" s="57">
        <f t="shared" si="31"/>
        <v>-0.19747407407407402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401</v>
      </c>
      <c r="C266" s="51" t="s">
        <v>402</v>
      </c>
      <c r="D266" s="56">
        <v>0</v>
      </c>
      <c r="E266" s="56">
        <v>7200</v>
      </c>
      <c r="F266" s="56">
        <v>39.44</v>
      </c>
      <c r="G266" s="56">
        <v>712.05</v>
      </c>
      <c r="H266" s="56">
        <v>0</v>
      </c>
      <c r="I266" s="56">
        <f t="shared" si="27"/>
        <v>712.05</v>
      </c>
      <c r="J266" s="56">
        <f t="shared" si="28"/>
        <v>6487.95</v>
      </c>
      <c r="K266" s="57">
        <f t="shared" si="29"/>
        <v>0.9011041666666666</v>
      </c>
      <c r="L266" s="57">
        <f t="shared" si="30"/>
        <v>-0.99452222222222231</v>
      </c>
      <c r="M266" s="57">
        <f t="shared" si="31"/>
        <v>-0.8681388888888889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403</v>
      </c>
      <c r="C267" s="51" t="s">
        <v>404</v>
      </c>
      <c r="D267" s="56">
        <v>25200</v>
      </c>
      <c r="E267" s="56">
        <v>44200</v>
      </c>
      <c r="F267" s="56">
        <v>1000</v>
      </c>
      <c r="G267" s="56">
        <v>23217.87</v>
      </c>
      <c r="H267" s="56">
        <v>0</v>
      </c>
      <c r="I267" s="56">
        <f t="shared" si="27"/>
        <v>23217.87</v>
      </c>
      <c r="J267" s="56">
        <f t="shared" si="28"/>
        <v>20982.13</v>
      </c>
      <c r="K267" s="57">
        <f t="shared" si="29"/>
        <v>0.47470882352941179</v>
      </c>
      <c r="L267" s="57">
        <f t="shared" si="30"/>
        <v>-0.9773755656108597</v>
      </c>
      <c r="M267" s="57">
        <f t="shared" si="31"/>
        <v>-0.29961176470588241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282</v>
      </c>
      <c r="C268" s="51" t="s">
        <v>283</v>
      </c>
      <c r="D268" s="56">
        <v>345346.1</v>
      </c>
      <c r="E268" s="56">
        <v>403905.1</v>
      </c>
      <c r="F268" s="56">
        <v>22913.819999999996</v>
      </c>
      <c r="G268" s="56">
        <v>125518.20000000003</v>
      </c>
      <c r="H268" s="56">
        <v>24774.569999999996</v>
      </c>
      <c r="I268" s="56">
        <f t="shared" si="27"/>
        <v>150292.77000000002</v>
      </c>
      <c r="J268" s="56">
        <f t="shared" si="28"/>
        <v>253612.32999999996</v>
      </c>
      <c r="K268" s="57">
        <f t="shared" si="29"/>
        <v>0.62790078659566317</v>
      </c>
      <c r="L268" s="57">
        <f t="shared" si="30"/>
        <v>-0.94326929766422851</v>
      </c>
      <c r="M268" s="57">
        <f t="shared" si="31"/>
        <v>-0.58565118390433779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286</v>
      </c>
      <c r="C269" s="51" t="s">
        <v>287</v>
      </c>
      <c r="D269" s="56">
        <v>16650</v>
      </c>
      <c r="E269" s="56">
        <v>46150</v>
      </c>
      <c r="F269" s="56">
        <v>242.37</v>
      </c>
      <c r="G269" s="56">
        <v>10183.51</v>
      </c>
      <c r="H269" s="56">
        <v>1844.6</v>
      </c>
      <c r="I269" s="56">
        <f t="shared" si="27"/>
        <v>12028.11</v>
      </c>
      <c r="J269" s="56">
        <f t="shared" si="28"/>
        <v>34121.89</v>
      </c>
      <c r="K269" s="57">
        <f t="shared" si="29"/>
        <v>0.73936923076923078</v>
      </c>
      <c r="L269" s="57">
        <f t="shared" si="30"/>
        <v>-0.99474821235102917</v>
      </c>
      <c r="M269" s="57">
        <f t="shared" si="31"/>
        <v>-0.70578519321054523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288</v>
      </c>
      <c r="C270" s="51" t="s">
        <v>289</v>
      </c>
      <c r="D270" s="56">
        <v>109380.6</v>
      </c>
      <c r="E270" s="56">
        <v>86880.6</v>
      </c>
      <c r="F270" s="56">
        <v>393.35</v>
      </c>
      <c r="G270" s="56">
        <v>5403.84</v>
      </c>
      <c r="H270" s="56">
        <v>3990</v>
      </c>
      <c r="I270" s="56">
        <f t="shared" si="27"/>
        <v>9393.84</v>
      </c>
      <c r="J270" s="56">
        <f t="shared" si="28"/>
        <v>77486.760000000009</v>
      </c>
      <c r="K270" s="57">
        <f t="shared" si="29"/>
        <v>0.89187643731742183</v>
      </c>
      <c r="L270" s="57">
        <f t="shared" si="30"/>
        <v>-0.9954725220590096</v>
      </c>
      <c r="M270" s="57">
        <f t="shared" si="31"/>
        <v>-0.91706871269305223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290</v>
      </c>
      <c r="C271" s="51" t="s">
        <v>291</v>
      </c>
      <c r="D271" s="56">
        <v>80050</v>
      </c>
      <c r="E271" s="56">
        <v>78996</v>
      </c>
      <c r="F271" s="56">
        <v>1474.88</v>
      </c>
      <c r="G271" s="56">
        <v>3576.79</v>
      </c>
      <c r="H271" s="56">
        <v>1242.05</v>
      </c>
      <c r="I271" s="56">
        <f t="shared" si="27"/>
        <v>4818.84</v>
      </c>
      <c r="J271" s="56">
        <f t="shared" si="28"/>
        <v>74177.16</v>
      </c>
      <c r="K271" s="57">
        <f t="shared" si="29"/>
        <v>0.93899893665502054</v>
      </c>
      <c r="L271" s="57">
        <f t="shared" si="30"/>
        <v>-0.98132968757911787</v>
      </c>
      <c r="M271" s="57">
        <f t="shared" si="31"/>
        <v>-0.93962917953651659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294</v>
      </c>
      <c r="C272" s="51" t="s">
        <v>295</v>
      </c>
      <c r="D272" s="56">
        <v>36270</v>
      </c>
      <c r="E272" s="56">
        <v>104081.95</v>
      </c>
      <c r="F272" s="56">
        <v>72792.22</v>
      </c>
      <c r="G272" s="56">
        <v>75455.72</v>
      </c>
      <c r="H272" s="56">
        <v>662.29</v>
      </c>
      <c r="I272" s="56">
        <f t="shared" si="27"/>
        <v>76118.009999999995</v>
      </c>
      <c r="J272" s="56">
        <f t="shared" si="28"/>
        <v>27963.940000000002</v>
      </c>
      <c r="K272" s="57">
        <f t="shared" si="29"/>
        <v>0.26867232983240613</v>
      </c>
      <c r="L272" s="57">
        <f t="shared" si="30"/>
        <v>-0.30062590103279191</v>
      </c>
      <c r="M272" s="57">
        <f t="shared" si="31"/>
        <v>-3.3380651816509246E-2</v>
      </c>
      <c r="R272" s="53"/>
      <c r="S272" s="53"/>
      <c r="T272" s="53"/>
      <c r="U272" s="53"/>
      <c r="V272" s="53"/>
    </row>
    <row r="273" spans="1:22" s="51" customFormat="1" x14ac:dyDescent="0.2">
      <c r="B273" s="66" t="s">
        <v>302</v>
      </c>
      <c r="C273" s="51" t="s">
        <v>303</v>
      </c>
      <c r="D273" s="56">
        <v>450</v>
      </c>
      <c r="E273" s="56">
        <v>42450</v>
      </c>
      <c r="F273" s="56">
        <v>5023.6000000000004</v>
      </c>
      <c r="G273" s="56">
        <v>6386.6</v>
      </c>
      <c r="H273" s="56">
        <v>0</v>
      </c>
      <c r="I273" s="56">
        <f t="shared" si="27"/>
        <v>6386.6</v>
      </c>
      <c r="J273" s="56">
        <f t="shared" si="28"/>
        <v>36063.4</v>
      </c>
      <c r="K273" s="57">
        <f t="shared" si="29"/>
        <v>0.8495500588928151</v>
      </c>
      <c r="L273" s="57">
        <f t="shared" si="30"/>
        <v>-0.88165842167255604</v>
      </c>
      <c r="M273" s="57">
        <f t="shared" si="31"/>
        <v>-0.7994000785237535</v>
      </c>
      <c r="R273" s="53"/>
      <c r="S273" s="53"/>
      <c r="T273" s="53"/>
      <c r="U273" s="53"/>
      <c r="V273" s="53"/>
    </row>
    <row r="274" spans="1:22" s="51" customFormat="1" x14ac:dyDescent="0.2">
      <c r="B274" s="66" t="s">
        <v>308</v>
      </c>
      <c r="C274" s="51" t="s">
        <v>309</v>
      </c>
      <c r="D274" s="56">
        <v>14208.3</v>
      </c>
      <c r="E274" s="56">
        <v>10558.3</v>
      </c>
      <c r="F274" s="56">
        <v>0</v>
      </c>
      <c r="G274" s="56">
        <v>0</v>
      </c>
      <c r="H274" s="56">
        <v>0</v>
      </c>
      <c r="I274" s="56">
        <f t="shared" si="27"/>
        <v>0</v>
      </c>
      <c r="J274" s="56">
        <f t="shared" si="28"/>
        <v>10558.3</v>
      </c>
      <c r="K274" s="57">
        <f t="shared" si="29"/>
        <v>1</v>
      </c>
      <c r="L274" s="57">
        <f t="shared" si="30"/>
        <v>-1</v>
      </c>
      <c r="M274" s="57">
        <f t="shared" si="31"/>
        <v>-1</v>
      </c>
      <c r="R274" s="53"/>
      <c r="S274" s="53"/>
      <c r="T274" s="53"/>
      <c r="U274" s="53"/>
      <c r="V274" s="53"/>
    </row>
    <row r="275" spans="1:22" s="51" customFormat="1" x14ac:dyDescent="0.2">
      <c r="B275" s="66" t="s">
        <v>310</v>
      </c>
      <c r="C275" s="51" t="s">
        <v>311</v>
      </c>
      <c r="D275" s="56">
        <v>18900</v>
      </c>
      <c r="E275" s="56">
        <v>18900</v>
      </c>
      <c r="F275" s="56">
        <v>0</v>
      </c>
      <c r="G275" s="56">
        <v>0</v>
      </c>
      <c r="H275" s="56">
        <v>0</v>
      </c>
      <c r="I275" s="56">
        <f t="shared" si="27"/>
        <v>0</v>
      </c>
      <c r="J275" s="56">
        <f t="shared" si="28"/>
        <v>18900</v>
      </c>
      <c r="K275" s="57">
        <f t="shared" si="29"/>
        <v>1</v>
      </c>
      <c r="L275" s="57">
        <f t="shared" si="30"/>
        <v>-1</v>
      </c>
      <c r="M275" s="57">
        <f t="shared" si="31"/>
        <v>-1</v>
      </c>
      <c r="R275" s="53"/>
      <c r="S275" s="53"/>
      <c r="T275" s="53"/>
      <c r="U275" s="53"/>
      <c r="V275" s="53"/>
    </row>
    <row r="276" spans="1:22" s="51" customFormat="1" x14ac:dyDescent="0.2">
      <c r="B276" s="66" t="s">
        <v>344</v>
      </c>
      <c r="C276" s="51" t="s">
        <v>345</v>
      </c>
      <c r="D276" s="56">
        <v>4050</v>
      </c>
      <c r="E276" s="56">
        <v>3550</v>
      </c>
      <c r="F276" s="56">
        <v>0</v>
      </c>
      <c r="G276" s="56">
        <v>0</v>
      </c>
      <c r="H276" s="56">
        <v>0</v>
      </c>
      <c r="I276" s="56">
        <f t="shared" si="27"/>
        <v>0</v>
      </c>
      <c r="J276" s="56">
        <f t="shared" si="28"/>
        <v>3550</v>
      </c>
      <c r="K276" s="57">
        <f t="shared" si="29"/>
        <v>1</v>
      </c>
      <c r="L276" s="57">
        <f t="shared" si="30"/>
        <v>-1</v>
      </c>
      <c r="M276" s="57">
        <f t="shared" si="31"/>
        <v>-1</v>
      </c>
      <c r="R276" s="53"/>
      <c r="S276" s="53"/>
      <c r="T276" s="53"/>
      <c r="U276" s="53"/>
      <c r="V276" s="53"/>
    </row>
    <row r="277" spans="1:22" s="51" customFormat="1" x14ac:dyDescent="0.2">
      <c r="B277" s="66" t="s">
        <v>312</v>
      </c>
      <c r="C277" s="51" t="s">
        <v>313</v>
      </c>
      <c r="D277" s="56">
        <v>101076.40000000001</v>
      </c>
      <c r="E277" s="56">
        <v>188706.4</v>
      </c>
      <c r="F277" s="56">
        <v>375</v>
      </c>
      <c r="G277" s="56">
        <v>120562</v>
      </c>
      <c r="H277" s="56">
        <v>1000</v>
      </c>
      <c r="I277" s="56">
        <f t="shared" si="27"/>
        <v>121562</v>
      </c>
      <c r="J277" s="56">
        <f t="shared" si="28"/>
        <v>67144.399999999994</v>
      </c>
      <c r="K277" s="57">
        <f t="shared" si="29"/>
        <v>0.3558141112331113</v>
      </c>
      <c r="L277" s="57">
        <f t="shared" si="30"/>
        <v>-0.99801278599983889</v>
      </c>
      <c r="M277" s="57">
        <f t="shared" si="31"/>
        <v>-0.14815113142249894</v>
      </c>
      <c r="R277" s="53"/>
      <c r="S277" s="53"/>
      <c r="T277" s="53"/>
      <c r="U277" s="53"/>
      <c r="V277" s="53"/>
    </row>
    <row r="278" spans="1:22" s="51" customFormat="1" x14ac:dyDescent="0.2">
      <c r="B278" s="66" t="s">
        <v>314</v>
      </c>
      <c r="C278" s="51" t="s">
        <v>315</v>
      </c>
      <c r="D278" s="56">
        <v>9400000</v>
      </c>
      <c r="E278" s="56">
        <v>7695665</v>
      </c>
      <c r="F278" s="56">
        <v>0</v>
      </c>
      <c r="G278" s="56">
        <v>0</v>
      </c>
      <c r="H278" s="56">
        <v>0</v>
      </c>
      <c r="I278" s="56">
        <f t="shared" si="27"/>
        <v>0</v>
      </c>
      <c r="J278" s="56">
        <f t="shared" si="28"/>
        <v>7695665</v>
      </c>
      <c r="K278" s="57">
        <f t="shared" si="29"/>
        <v>1</v>
      </c>
      <c r="L278" s="57">
        <f t="shared" si="30"/>
        <v>-1</v>
      </c>
      <c r="M278" s="57">
        <f t="shared" si="31"/>
        <v>-1</v>
      </c>
      <c r="R278" s="53"/>
      <c r="S278" s="53"/>
      <c r="T278" s="53"/>
      <c r="U278" s="53"/>
      <c r="V278" s="53"/>
    </row>
    <row r="279" spans="1:22" s="51" customFormat="1" x14ac:dyDescent="0.2">
      <c r="A279" s="63" t="s">
        <v>405</v>
      </c>
      <c r="B279" s="71"/>
      <c r="C279" s="63"/>
      <c r="D279" s="64">
        <v>63460019.679999992</v>
      </c>
      <c r="E279" s="64">
        <v>62355918.379999995</v>
      </c>
      <c r="F279" s="64">
        <v>1835908.6</v>
      </c>
      <c r="G279" s="64">
        <v>40584852.360000014</v>
      </c>
      <c r="H279" s="64">
        <v>244656.44</v>
      </c>
      <c r="I279" s="64">
        <f t="shared" si="27"/>
        <v>40829508.800000012</v>
      </c>
      <c r="J279" s="64">
        <f t="shared" si="28"/>
        <v>21526409.579999983</v>
      </c>
      <c r="K279" s="65">
        <f t="shared" si="29"/>
        <v>0.34521838727187043</v>
      </c>
      <c r="L279" s="65">
        <f t="shared" si="30"/>
        <v>-0.9705575886347807</v>
      </c>
      <c r="M279" s="65">
        <f t="shared" si="31"/>
        <v>-0.13218924705379309</v>
      </c>
      <c r="R279" s="53"/>
      <c r="S279" s="53"/>
      <c r="T279" s="53"/>
      <c r="U279" s="53"/>
      <c r="V279" s="53"/>
    </row>
    <row r="280" spans="1:22" s="51" customFormat="1" x14ac:dyDescent="0.2">
      <c r="A280" s="51" t="s">
        <v>406</v>
      </c>
      <c r="B280" s="66" t="s">
        <v>195</v>
      </c>
      <c r="C280" s="51" t="s">
        <v>196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27"/>
        <v>0</v>
      </c>
      <c r="J280" s="56">
        <f t="shared" si="28"/>
        <v>0</v>
      </c>
      <c r="K280" s="57" t="str">
        <f t="shared" si="29"/>
        <v>NA</v>
      </c>
      <c r="L280" s="57" t="str">
        <f t="shared" si="30"/>
        <v>NA</v>
      </c>
      <c r="M280" s="57" t="str">
        <f t="shared" si="31"/>
        <v>NA</v>
      </c>
      <c r="R280" s="53"/>
      <c r="S280" s="53"/>
      <c r="T280" s="53"/>
      <c r="U280" s="53"/>
      <c r="V280" s="53"/>
    </row>
    <row r="281" spans="1:22" s="51" customFormat="1" x14ac:dyDescent="0.2">
      <c r="B281" s="66" t="s">
        <v>197</v>
      </c>
      <c r="C281" s="51" t="s">
        <v>198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27"/>
        <v>0</v>
      </c>
      <c r="J281" s="56">
        <f t="shared" si="28"/>
        <v>0</v>
      </c>
      <c r="K281" s="57" t="str">
        <f t="shared" si="29"/>
        <v>NA</v>
      </c>
      <c r="L281" s="57" t="str">
        <f t="shared" si="30"/>
        <v>NA</v>
      </c>
      <c r="M281" s="57" t="str">
        <f t="shared" si="31"/>
        <v>NA</v>
      </c>
      <c r="R281" s="53"/>
      <c r="S281" s="53"/>
      <c r="T281" s="53"/>
      <c r="U281" s="53"/>
      <c r="V281" s="53"/>
    </row>
    <row r="282" spans="1:22" s="51" customFormat="1" x14ac:dyDescent="0.2">
      <c r="B282" s="66" t="s">
        <v>204</v>
      </c>
      <c r="C282" s="51" t="s">
        <v>205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27"/>
        <v>0</v>
      </c>
      <c r="J282" s="56">
        <f t="shared" si="28"/>
        <v>0</v>
      </c>
      <c r="K282" s="57" t="str">
        <f t="shared" si="29"/>
        <v>NA</v>
      </c>
      <c r="L282" s="57" t="str">
        <f t="shared" si="30"/>
        <v>NA</v>
      </c>
      <c r="M282" s="57" t="str">
        <f t="shared" si="31"/>
        <v>NA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208</v>
      </c>
      <c r="C283" s="51" t="s">
        <v>209</v>
      </c>
      <c r="D283" s="56">
        <v>16784919.99999997</v>
      </c>
      <c r="E283" s="56">
        <v>16784919.99999997</v>
      </c>
      <c r="F283" s="56">
        <v>1627450.3899999997</v>
      </c>
      <c r="G283" s="56">
        <v>15732407.219999995</v>
      </c>
      <c r="H283" s="56">
        <v>0</v>
      </c>
      <c r="I283" s="56">
        <f t="shared" si="27"/>
        <v>15732407.219999995</v>
      </c>
      <c r="J283" s="56">
        <f t="shared" si="28"/>
        <v>1052512.7799999751</v>
      </c>
      <c r="K283" s="57">
        <f t="shared" si="29"/>
        <v>6.2705856209024344E-2</v>
      </c>
      <c r="L283" s="57">
        <f t="shared" si="30"/>
        <v>-0.90304092065973485</v>
      </c>
      <c r="M283" s="57">
        <f t="shared" si="31"/>
        <v>0.24972552505463419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407</v>
      </c>
      <c r="C284" s="51" t="s">
        <v>408</v>
      </c>
      <c r="D284" s="56">
        <v>25962700.579999994</v>
      </c>
      <c r="E284" s="56">
        <v>25962700.579999994</v>
      </c>
      <c r="F284" s="56">
        <v>2176987.2899999996</v>
      </c>
      <c r="G284" s="56">
        <v>17793475.98</v>
      </c>
      <c r="H284" s="56">
        <v>0</v>
      </c>
      <c r="I284" s="56">
        <f t="shared" si="27"/>
        <v>17793475.98</v>
      </c>
      <c r="J284" s="56">
        <f t="shared" si="28"/>
        <v>8169224.599999994</v>
      </c>
      <c r="K284" s="57">
        <f t="shared" si="29"/>
        <v>0.31465234422851385</v>
      </c>
      <c r="L284" s="57">
        <f t="shared" si="30"/>
        <v>-0.91614942816553491</v>
      </c>
      <c r="M284" s="57">
        <f t="shared" si="31"/>
        <v>-8.6203125638018574E-2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212</v>
      </c>
      <c r="C285" s="51" t="s">
        <v>213</v>
      </c>
      <c r="D285" s="56">
        <v>15033089.490000006</v>
      </c>
      <c r="E285" s="56">
        <v>15033089.490000006</v>
      </c>
      <c r="F285" s="56">
        <v>1219685.9000000006</v>
      </c>
      <c r="G285" s="56">
        <v>11304708.229999999</v>
      </c>
      <c r="H285" s="56">
        <v>0</v>
      </c>
      <c r="I285" s="56">
        <f t="shared" si="27"/>
        <v>11304708.229999999</v>
      </c>
      <c r="J285" s="56">
        <f t="shared" si="28"/>
        <v>3728381.2600000072</v>
      </c>
      <c r="K285" s="57">
        <f t="shared" si="29"/>
        <v>0.2480116454092901</v>
      </c>
      <c r="L285" s="57">
        <f t="shared" si="30"/>
        <v>-0.91886658422333389</v>
      </c>
      <c r="M285" s="57">
        <f t="shared" si="31"/>
        <v>2.6511394542799464E-3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409</v>
      </c>
      <c r="C286" s="51" t="s">
        <v>410</v>
      </c>
      <c r="D286" s="56">
        <v>0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27"/>
        <v>0</v>
      </c>
      <c r="J286" s="56">
        <f t="shared" si="28"/>
        <v>0</v>
      </c>
      <c r="K286" s="57" t="str">
        <f t="shared" si="29"/>
        <v>NA</v>
      </c>
      <c r="L286" s="57" t="str">
        <f t="shared" si="30"/>
        <v>NA</v>
      </c>
      <c r="M286" s="57" t="str">
        <f t="shared" si="31"/>
        <v>NA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224</v>
      </c>
      <c r="C287" s="51" t="s">
        <v>225</v>
      </c>
      <c r="D287" s="56">
        <v>0</v>
      </c>
      <c r="E287" s="56">
        <v>0</v>
      </c>
      <c r="F287" s="56">
        <v>10160.18</v>
      </c>
      <c r="G287" s="56">
        <v>83510.679999999993</v>
      </c>
      <c r="H287" s="56">
        <v>0</v>
      </c>
      <c r="I287" s="56">
        <f t="shared" si="27"/>
        <v>83510.679999999993</v>
      </c>
      <c r="J287" s="56">
        <f t="shared" si="28"/>
        <v>-83510.679999999993</v>
      </c>
      <c r="K287" s="57" t="str">
        <f t="shared" si="29"/>
        <v>NA</v>
      </c>
      <c r="L287" s="57" t="str">
        <f t="shared" si="30"/>
        <v>NA</v>
      </c>
      <c r="M287" s="57" t="str">
        <f t="shared" si="31"/>
        <v>NA</v>
      </c>
      <c r="R287" s="53"/>
      <c r="S287" s="53"/>
      <c r="T287" s="53"/>
      <c r="U287" s="53"/>
      <c r="V287" s="53"/>
    </row>
    <row r="288" spans="1:22" s="51" customFormat="1" x14ac:dyDescent="0.2">
      <c r="B288" s="66" t="s">
        <v>226</v>
      </c>
      <c r="C288" s="51" t="s">
        <v>227</v>
      </c>
      <c r="D288" s="56">
        <v>1829548.99</v>
      </c>
      <c r="E288" s="56">
        <v>1829548.99</v>
      </c>
      <c r="F288" s="56">
        <v>0</v>
      </c>
      <c r="G288" s="56">
        <v>3600</v>
      </c>
      <c r="H288" s="56">
        <v>0</v>
      </c>
      <c r="I288" s="56">
        <f t="shared" si="27"/>
        <v>3600</v>
      </c>
      <c r="J288" s="56">
        <f t="shared" si="28"/>
        <v>1825948.99</v>
      </c>
      <c r="K288" s="57">
        <f t="shared" si="29"/>
        <v>0.99803230193906967</v>
      </c>
      <c r="L288" s="57">
        <f t="shared" si="30"/>
        <v>-1</v>
      </c>
      <c r="M288" s="57">
        <f t="shared" si="31"/>
        <v>-0.99737640258542626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232</v>
      </c>
      <c r="C289" s="51" t="s">
        <v>233</v>
      </c>
      <c r="D289" s="56">
        <v>9895500</v>
      </c>
      <c r="E289" s="56">
        <v>9895500</v>
      </c>
      <c r="F289" s="56">
        <v>842338.49000000034</v>
      </c>
      <c r="G289" s="56">
        <v>6720306.0900000008</v>
      </c>
      <c r="H289" s="56">
        <v>0</v>
      </c>
      <c r="I289" s="56">
        <f t="shared" si="27"/>
        <v>6720306.0900000008</v>
      </c>
      <c r="J289" s="56">
        <f t="shared" si="28"/>
        <v>3175193.9099999992</v>
      </c>
      <c r="K289" s="57">
        <f t="shared" si="29"/>
        <v>0.32087250871608297</v>
      </c>
      <c r="L289" s="57">
        <f t="shared" si="30"/>
        <v>-0.91487661159112721</v>
      </c>
      <c r="M289" s="57">
        <f t="shared" si="31"/>
        <v>-9.4496678288110647E-2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234</v>
      </c>
      <c r="C290" s="51" t="s">
        <v>235</v>
      </c>
      <c r="D290" s="56">
        <v>0</v>
      </c>
      <c r="E290" s="56">
        <v>0</v>
      </c>
      <c r="F290" s="56">
        <v>26276.19</v>
      </c>
      <c r="G290" s="56">
        <v>172123.27000000011</v>
      </c>
      <c r="H290" s="56">
        <v>0</v>
      </c>
      <c r="I290" s="56">
        <f t="shared" si="27"/>
        <v>172123.27000000011</v>
      </c>
      <c r="J290" s="56">
        <f t="shared" si="28"/>
        <v>-172123.27000000011</v>
      </c>
      <c r="K290" s="57" t="str">
        <f t="shared" si="29"/>
        <v>NA</v>
      </c>
      <c r="L290" s="57" t="str">
        <f t="shared" si="30"/>
        <v>NA</v>
      </c>
      <c r="M290" s="57" t="str">
        <f t="shared" si="31"/>
        <v>NA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236</v>
      </c>
      <c r="C291" s="51" t="s">
        <v>237</v>
      </c>
      <c r="D291" s="56">
        <v>11899915.379999995</v>
      </c>
      <c r="E291" s="56">
        <v>11899915.379999995</v>
      </c>
      <c r="F291" s="56">
        <v>955440.99</v>
      </c>
      <c r="G291" s="56">
        <v>8285760.0900000045</v>
      </c>
      <c r="H291" s="56">
        <v>0</v>
      </c>
      <c r="I291" s="56">
        <f t="shared" si="27"/>
        <v>8285760.0900000045</v>
      </c>
      <c r="J291" s="56">
        <f t="shared" si="28"/>
        <v>3614155.2899999907</v>
      </c>
      <c r="K291" s="57">
        <f t="shared" si="29"/>
        <v>0.30371268824938419</v>
      </c>
      <c r="L291" s="57">
        <f t="shared" si="30"/>
        <v>-0.91971027024227459</v>
      </c>
      <c r="M291" s="57">
        <f t="shared" si="31"/>
        <v>-7.1616917665845589E-2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238</v>
      </c>
      <c r="C292" s="51" t="s">
        <v>239</v>
      </c>
      <c r="D292" s="56">
        <v>13750</v>
      </c>
      <c r="E292" s="56">
        <v>13750</v>
      </c>
      <c r="F292" s="56">
        <v>0</v>
      </c>
      <c r="G292" s="56">
        <v>0</v>
      </c>
      <c r="H292" s="56">
        <v>0</v>
      </c>
      <c r="I292" s="56">
        <f t="shared" si="27"/>
        <v>0</v>
      </c>
      <c r="J292" s="56">
        <f t="shared" si="28"/>
        <v>13750</v>
      </c>
      <c r="K292" s="57">
        <f t="shared" si="29"/>
        <v>1</v>
      </c>
      <c r="L292" s="57">
        <f t="shared" si="30"/>
        <v>-1</v>
      </c>
      <c r="M292" s="57">
        <f t="shared" si="31"/>
        <v>-1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250</v>
      </c>
      <c r="C293" s="51" t="s">
        <v>251</v>
      </c>
      <c r="D293" s="56">
        <v>1531188.7600000023</v>
      </c>
      <c r="E293" s="56">
        <v>1531188.7600000023</v>
      </c>
      <c r="F293" s="56">
        <v>147846.56000000003</v>
      </c>
      <c r="G293" s="56">
        <v>1411390.7900000005</v>
      </c>
      <c r="H293" s="56">
        <v>0</v>
      </c>
      <c r="I293" s="56">
        <f t="shared" si="27"/>
        <v>1411390.7900000005</v>
      </c>
      <c r="J293" s="56">
        <f t="shared" si="28"/>
        <v>119797.97000000183</v>
      </c>
      <c r="K293" s="57">
        <f t="shared" si="29"/>
        <v>7.8238538010167766E-2</v>
      </c>
      <c r="L293" s="57">
        <f t="shared" si="30"/>
        <v>-0.90344328285168463</v>
      </c>
      <c r="M293" s="57">
        <f t="shared" si="31"/>
        <v>0.22901528265310969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282</v>
      </c>
      <c r="C294" s="51" t="s">
        <v>283</v>
      </c>
      <c r="D294" s="56">
        <v>0</v>
      </c>
      <c r="E294" s="56">
        <v>0</v>
      </c>
      <c r="F294" s="56">
        <v>0</v>
      </c>
      <c r="G294" s="56">
        <v>0</v>
      </c>
      <c r="H294" s="56">
        <v>0</v>
      </c>
      <c r="I294" s="56">
        <f t="shared" si="27"/>
        <v>0</v>
      </c>
      <c r="J294" s="56">
        <f t="shared" si="28"/>
        <v>0</v>
      </c>
      <c r="K294" s="57" t="str">
        <f t="shared" si="29"/>
        <v>NA</v>
      </c>
      <c r="L294" s="57" t="str">
        <f t="shared" si="30"/>
        <v>NA</v>
      </c>
      <c r="M294" s="57" t="str">
        <f t="shared" si="31"/>
        <v>NA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286</v>
      </c>
      <c r="C295" s="51" t="s">
        <v>287</v>
      </c>
      <c r="D295" s="56">
        <v>4500</v>
      </c>
      <c r="E295" s="56">
        <v>4500</v>
      </c>
      <c r="F295" s="56">
        <v>282.87</v>
      </c>
      <c r="G295" s="56">
        <v>1599.97</v>
      </c>
      <c r="H295" s="56">
        <v>291.56</v>
      </c>
      <c r="I295" s="56">
        <f t="shared" si="27"/>
        <v>1891.53</v>
      </c>
      <c r="J295" s="56">
        <f t="shared" si="28"/>
        <v>2608.4700000000003</v>
      </c>
      <c r="K295" s="57">
        <f t="shared" si="29"/>
        <v>0.57966000000000006</v>
      </c>
      <c r="L295" s="57">
        <f t="shared" si="30"/>
        <v>-0.93713999999999997</v>
      </c>
      <c r="M295" s="57">
        <f t="shared" si="31"/>
        <v>-0.52593481481481485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290</v>
      </c>
      <c r="C296" s="51" t="s">
        <v>291</v>
      </c>
      <c r="D296" s="56">
        <v>76500</v>
      </c>
      <c r="E296" s="56">
        <v>41500</v>
      </c>
      <c r="F296" s="56">
        <v>210.98</v>
      </c>
      <c r="G296" s="56">
        <v>2182.7800000000002</v>
      </c>
      <c r="H296" s="56">
        <v>0</v>
      </c>
      <c r="I296" s="56">
        <f t="shared" si="27"/>
        <v>2182.7800000000002</v>
      </c>
      <c r="J296" s="56">
        <f t="shared" si="28"/>
        <v>39317.22</v>
      </c>
      <c r="K296" s="57">
        <f t="shared" si="29"/>
        <v>0.94740289156626512</v>
      </c>
      <c r="L296" s="57">
        <f t="shared" si="30"/>
        <v>-0.99491614457831312</v>
      </c>
      <c r="M296" s="57">
        <f t="shared" si="31"/>
        <v>-0.92987052208835341</v>
      </c>
      <c r="R296" s="53"/>
      <c r="S296" s="53"/>
      <c r="T296" s="53"/>
      <c r="U296" s="53"/>
      <c r="V296" s="53"/>
    </row>
    <row r="297" spans="1:22" s="51" customFormat="1" x14ac:dyDescent="0.2">
      <c r="B297" s="66" t="s">
        <v>294</v>
      </c>
      <c r="C297" s="51" t="s">
        <v>295</v>
      </c>
      <c r="D297" s="56">
        <v>4500</v>
      </c>
      <c r="E297" s="56">
        <v>25500</v>
      </c>
      <c r="F297" s="56">
        <v>0</v>
      </c>
      <c r="G297" s="56">
        <v>21553.96</v>
      </c>
      <c r="H297" s="56">
        <v>499.98</v>
      </c>
      <c r="I297" s="56">
        <f t="shared" si="27"/>
        <v>22053.94</v>
      </c>
      <c r="J297" s="56">
        <f t="shared" si="28"/>
        <v>3446.0600000000013</v>
      </c>
      <c r="K297" s="57">
        <f t="shared" si="29"/>
        <v>0.1351396078431373</v>
      </c>
      <c r="L297" s="57">
        <f t="shared" si="30"/>
        <v>-1</v>
      </c>
      <c r="M297" s="57">
        <f t="shared" si="31"/>
        <v>0.12700444444444439</v>
      </c>
      <c r="R297" s="53"/>
      <c r="S297" s="53"/>
      <c r="T297" s="53"/>
      <c r="U297" s="53"/>
      <c r="V297" s="53"/>
    </row>
    <row r="298" spans="1:22" s="51" customFormat="1" x14ac:dyDescent="0.2">
      <c r="B298" s="66" t="s">
        <v>314</v>
      </c>
      <c r="C298" s="51" t="s">
        <v>315</v>
      </c>
      <c r="D298" s="56">
        <v>900000</v>
      </c>
      <c r="E298" s="56">
        <v>900000</v>
      </c>
      <c r="F298" s="56">
        <v>0</v>
      </c>
      <c r="G298" s="56">
        <v>0</v>
      </c>
      <c r="H298" s="56">
        <v>0</v>
      </c>
      <c r="I298" s="56">
        <f t="shared" si="27"/>
        <v>0</v>
      </c>
      <c r="J298" s="56">
        <f t="shared" si="28"/>
        <v>900000</v>
      </c>
      <c r="K298" s="57">
        <f t="shared" si="29"/>
        <v>1</v>
      </c>
      <c r="L298" s="57">
        <f t="shared" si="30"/>
        <v>-1</v>
      </c>
      <c r="M298" s="57">
        <f t="shared" si="31"/>
        <v>-1</v>
      </c>
      <c r="R298" s="53"/>
      <c r="S298" s="53"/>
      <c r="T298" s="53"/>
      <c r="U298" s="53"/>
      <c r="V298" s="53"/>
    </row>
    <row r="299" spans="1:22" s="51" customFormat="1" x14ac:dyDescent="0.2">
      <c r="A299" s="63" t="s">
        <v>411</v>
      </c>
      <c r="B299" s="71"/>
      <c r="C299" s="63"/>
      <c r="D299" s="64">
        <v>83936113.199999973</v>
      </c>
      <c r="E299" s="64">
        <v>83922113.199999973</v>
      </c>
      <c r="F299" s="64">
        <v>7006679.8400000008</v>
      </c>
      <c r="G299" s="64">
        <v>61532619.060000002</v>
      </c>
      <c r="H299" s="64">
        <v>791.54</v>
      </c>
      <c r="I299" s="64">
        <f t="shared" si="27"/>
        <v>61533410.600000001</v>
      </c>
      <c r="J299" s="64">
        <f t="shared" si="28"/>
        <v>22388702.599999972</v>
      </c>
      <c r="K299" s="65">
        <f t="shared" si="29"/>
        <v>0.26677953814918925</v>
      </c>
      <c r="L299" s="65">
        <f t="shared" si="30"/>
        <v>-0.91650973059624996</v>
      </c>
      <c r="M299" s="65">
        <f t="shared" si="31"/>
        <v>-2.2385293319806033E-2</v>
      </c>
      <c r="R299" s="53"/>
      <c r="S299" s="53"/>
      <c r="T299" s="53"/>
      <c r="U299" s="53"/>
      <c r="V299" s="53"/>
    </row>
    <row r="300" spans="1:22" s="51" customFormat="1" x14ac:dyDescent="0.2">
      <c r="A300" s="51" t="s">
        <v>412</v>
      </c>
      <c r="B300" s="66" t="s">
        <v>195</v>
      </c>
      <c r="C300" s="51" t="s">
        <v>196</v>
      </c>
      <c r="D300" s="56">
        <v>0</v>
      </c>
      <c r="E300" s="56">
        <v>0</v>
      </c>
      <c r="F300" s="56">
        <v>0</v>
      </c>
      <c r="G300" s="56">
        <v>0</v>
      </c>
      <c r="H300" s="56">
        <v>0</v>
      </c>
      <c r="I300" s="56">
        <f t="shared" si="27"/>
        <v>0</v>
      </c>
      <c r="J300" s="56">
        <f t="shared" si="28"/>
        <v>0</v>
      </c>
      <c r="K300" s="57" t="str">
        <f t="shared" si="29"/>
        <v>NA</v>
      </c>
      <c r="L300" s="57" t="str">
        <f t="shared" si="30"/>
        <v>NA</v>
      </c>
      <c r="M300" s="57" t="str">
        <f t="shared" si="31"/>
        <v>NA</v>
      </c>
      <c r="R300" s="53"/>
      <c r="S300" s="53"/>
      <c r="T300" s="53"/>
      <c r="U300" s="53"/>
      <c r="V300" s="53"/>
    </row>
    <row r="301" spans="1:22" s="51" customFormat="1" x14ac:dyDescent="0.2">
      <c r="B301" s="66" t="s">
        <v>202</v>
      </c>
      <c r="C301" s="51" t="s">
        <v>203</v>
      </c>
      <c r="D301" s="56">
        <v>0</v>
      </c>
      <c r="E301" s="56">
        <v>0</v>
      </c>
      <c r="F301" s="56">
        <v>41462.5</v>
      </c>
      <c r="G301" s="56">
        <v>41462.5</v>
      </c>
      <c r="H301" s="56">
        <v>0</v>
      </c>
      <c r="I301" s="56">
        <f t="shared" si="27"/>
        <v>41462.5</v>
      </c>
      <c r="J301" s="56">
        <f t="shared" si="28"/>
        <v>-41462.5</v>
      </c>
      <c r="K301" s="57" t="str">
        <f t="shared" si="29"/>
        <v>NA</v>
      </c>
      <c r="L301" s="57" t="str">
        <f t="shared" si="30"/>
        <v>NA</v>
      </c>
      <c r="M301" s="57" t="str">
        <f t="shared" si="31"/>
        <v>NA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212</v>
      </c>
      <c r="C302" s="51" t="s">
        <v>213</v>
      </c>
      <c r="D302" s="56">
        <v>287648.21999999997</v>
      </c>
      <c r="E302" s="56">
        <v>287648.21999999997</v>
      </c>
      <c r="F302" s="56">
        <v>23142.52</v>
      </c>
      <c r="G302" s="56">
        <v>240892.46</v>
      </c>
      <c r="H302" s="56">
        <v>0</v>
      </c>
      <c r="I302" s="56">
        <f t="shared" si="27"/>
        <v>240892.46</v>
      </c>
      <c r="J302" s="56">
        <f t="shared" si="28"/>
        <v>46755.75999999998</v>
      </c>
      <c r="K302" s="57">
        <f t="shared" si="29"/>
        <v>0.1625449307490934</v>
      </c>
      <c r="L302" s="57">
        <f t="shared" si="30"/>
        <v>-0.91954575627132329</v>
      </c>
      <c r="M302" s="57">
        <f t="shared" si="31"/>
        <v>0.11660675900120879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413</v>
      </c>
      <c r="C303" s="51" t="s">
        <v>414</v>
      </c>
      <c r="D303" s="56">
        <v>3967540.35</v>
      </c>
      <c r="E303" s="56">
        <v>4389322.1399999997</v>
      </c>
      <c r="F303" s="56">
        <v>256027.66</v>
      </c>
      <c r="G303" s="56">
        <v>2561265.2999999998</v>
      </c>
      <c r="H303" s="56">
        <v>0</v>
      </c>
      <c r="I303" s="56">
        <f t="shared" si="27"/>
        <v>2561265.2999999998</v>
      </c>
      <c r="J303" s="56">
        <f t="shared" si="28"/>
        <v>1828056.8399999999</v>
      </c>
      <c r="K303" s="57">
        <f t="shared" si="29"/>
        <v>0.41647816717321184</v>
      </c>
      <c r="L303" s="57">
        <f t="shared" si="30"/>
        <v>-0.94167034183551623</v>
      </c>
      <c r="M303" s="57">
        <f t="shared" si="31"/>
        <v>-0.2219708895642824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415</v>
      </c>
      <c r="C304" s="51" t="s">
        <v>416</v>
      </c>
      <c r="D304" s="56">
        <v>120129.74</v>
      </c>
      <c r="E304" s="56">
        <v>120129.74</v>
      </c>
      <c r="F304" s="56">
        <v>27657.239999999998</v>
      </c>
      <c r="G304" s="56">
        <v>242233.25</v>
      </c>
      <c r="H304" s="56">
        <v>0</v>
      </c>
      <c r="I304" s="56">
        <f t="shared" si="27"/>
        <v>242233.25</v>
      </c>
      <c r="J304" s="56">
        <f t="shared" si="28"/>
        <v>-122103.51</v>
      </c>
      <c r="K304" s="57">
        <f t="shared" si="29"/>
        <v>-1.016430319419654</v>
      </c>
      <c r="L304" s="57">
        <f t="shared" si="30"/>
        <v>-0.7697719149313067</v>
      </c>
      <c r="M304" s="57">
        <f t="shared" si="31"/>
        <v>1.6885737592262058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224</v>
      </c>
      <c r="C305" s="51" t="s">
        <v>225</v>
      </c>
      <c r="D305" s="56">
        <v>1840915.6</v>
      </c>
      <c r="E305" s="56">
        <v>1840915.6</v>
      </c>
      <c r="F305" s="56">
        <v>228852.78999999998</v>
      </c>
      <c r="G305" s="56">
        <v>1693555.88</v>
      </c>
      <c r="H305" s="56">
        <v>0</v>
      </c>
      <c r="I305" s="56">
        <f t="shared" si="27"/>
        <v>1693555.88</v>
      </c>
      <c r="J305" s="56">
        <f t="shared" si="28"/>
        <v>147359.7200000002</v>
      </c>
      <c r="K305" s="57">
        <f t="shared" si="29"/>
        <v>8.0046972278359857E-2</v>
      </c>
      <c r="L305" s="57">
        <f t="shared" si="30"/>
        <v>-0.87568534374959939</v>
      </c>
      <c r="M305" s="57">
        <f t="shared" si="31"/>
        <v>0.22660403696218698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330</v>
      </c>
      <c r="C306" s="51" t="s">
        <v>331</v>
      </c>
      <c r="D306" s="56">
        <v>1230856.21</v>
      </c>
      <c r="E306" s="56">
        <v>1118347.02</v>
      </c>
      <c r="F306" s="56">
        <v>101272.4</v>
      </c>
      <c r="G306" s="56">
        <v>973535.39</v>
      </c>
      <c r="H306" s="56">
        <v>0</v>
      </c>
      <c r="I306" s="56">
        <f t="shared" si="27"/>
        <v>973535.39</v>
      </c>
      <c r="J306" s="56">
        <f t="shared" si="28"/>
        <v>144811.63</v>
      </c>
      <c r="K306" s="57">
        <f t="shared" si="29"/>
        <v>0.12948720514317641</v>
      </c>
      <c r="L306" s="57">
        <f t="shared" si="30"/>
        <v>-0.90944456578424104</v>
      </c>
      <c r="M306" s="57">
        <f t="shared" si="31"/>
        <v>0.16068372647576479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226</v>
      </c>
      <c r="C307" s="51" t="s">
        <v>227</v>
      </c>
      <c r="D307" s="56">
        <v>257439.55</v>
      </c>
      <c r="E307" s="56">
        <v>257439.55</v>
      </c>
      <c r="F307" s="56">
        <v>0</v>
      </c>
      <c r="G307" s="56">
        <v>0</v>
      </c>
      <c r="H307" s="56">
        <v>0</v>
      </c>
      <c r="I307" s="56">
        <f t="shared" si="27"/>
        <v>0</v>
      </c>
      <c r="J307" s="56">
        <f t="shared" si="28"/>
        <v>257439.55</v>
      </c>
      <c r="K307" s="57">
        <f t="shared" si="29"/>
        <v>1</v>
      </c>
      <c r="L307" s="57">
        <f t="shared" si="30"/>
        <v>-1</v>
      </c>
      <c r="M307" s="57">
        <f t="shared" si="31"/>
        <v>-1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232</v>
      </c>
      <c r="C308" s="51" t="s">
        <v>233</v>
      </c>
      <c r="D308" s="56">
        <v>1323000</v>
      </c>
      <c r="E308" s="56">
        <v>1184628.74</v>
      </c>
      <c r="F308" s="56">
        <v>92299.29</v>
      </c>
      <c r="G308" s="56">
        <v>684689.83</v>
      </c>
      <c r="H308" s="56">
        <v>0</v>
      </c>
      <c r="I308" s="56">
        <f t="shared" si="27"/>
        <v>684689.83</v>
      </c>
      <c r="J308" s="56">
        <f t="shared" si="28"/>
        <v>499938.91000000003</v>
      </c>
      <c r="K308" s="57">
        <f t="shared" si="29"/>
        <v>0.42202159471498218</v>
      </c>
      <c r="L308" s="57">
        <f t="shared" si="30"/>
        <v>-0.9220858933407271</v>
      </c>
      <c r="M308" s="57">
        <f t="shared" si="31"/>
        <v>-0.2293621262866429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234</v>
      </c>
      <c r="C309" s="51" t="s">
        <v>235</v>
      </c>
      <c r="D309" s="56">
        <v>0</v>
      </c>
      <c r="E309" s="56">
        <v>0</v>
      </c>
      <c r="F309" s="56">
        <v>8826.1000000000022</v>
      </c>
      <c r="G309" s="56">
        <v>54289.009999999995</v>
      </c>
      <c r="H309" s="56">
        <v>0</v>
      </c>
      <c r="I309" s="56">
        <f t="shared" si="27"/>
        <v>54289.009999999995</v>
      </c>
      <c r="J309" s="56">
        <f t="shared" si="28"/>
        <v>-54289.009999999995</v>
      </c>
      <c r="K309" s="57" t="str">
        <f t="shared" si="29"/>
        <v>NA</v>
      </c>
      <c r="L309" s="57" t="str">
        <f t="shared" si="30"/>
        <v>NA</v>
      </c>
      <c r="M309" s="57" t="str">
        <f t="shared" si="31"/>
        <v>NA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236</v>
      </c>
      <c r="C310" s="51" t="s">
        <v>237</v>
      </c>
      <c r="D310" s="56">
        <v>1537929.1099999999</v>
      </c>
      <c r="E310" s="56">
        <v>1537929.1099999999</v>
      </c>
      <c r="F310" s="56">
        <v>119905.22</v>
      </c>
      <c r="G310" s="56">
        <v>1053507.8600000001</v>
      </c>
      <c r="H310" s="56">
        <v>0</v>
      </c>
      <c r="I310" s="56">
        <f t="shared" si="27"/>
        <v>1053507.8600000001</v>
      </c>
      <c r="J310" s="56">
        <f t="shared" si="28"/>
        <v>484421.24999999977</v>
      </c>
      <c r="K310" s="57">
        <f t="shared" si="29"/>
        <v>0.31498282128231503</v>
      </c>
      <c r="L310" s="57">
        <f t="shared" si="30"/>
        <v>-0.9220346248599196</v>
      </c>
      <c r="M310" s="57">
        <f t="shared" si="31"/>
        <v>-8.6643761709753464E-2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417</v>
      </c>
      <c r="C311" s="51" t="s">
        <v>418</v>
      </c>
      <c r="D311" s="56">
        <v>0</v>
      </c>
      <c r="E311" s="56">
        <v>0</v>
      </c>
      <c r="F311" s="56">
        <v>3068.04</v>
      </c>
      <c r="G311" s="56">
        <v>19942.259999999998</v>
      </c>
      <c r="H311" s="56">
        <v>0</v>
      </c>
      <c r="I311" s="56">
        <f t="shared" ref="I311:I336" si="37">SUM(G311:H311)</f>
        <v>19942.259999999998</v>
      </c>
      <c r="J311" s="56">
        <f t="shared" ref="J311:J336" si="38">E311-I311</f>
        <v>-19942.259999999998</v>
      </c>
      <c r="K311" s="57" t="str">
        <f t="shared" ref="K311:K336" si="39">IF(E311=0,"NA",J311/E311)</f>
        <v>NA</v>
      </c>
      <c r="L311" s="57" t="str">
        <f t="shared" ref="L311:L336" si="40">IF(E311=0,"NA",(  ( F311 - (E311/$L$6)) / (E311/$L$6)))</f>
        <v>NA</v>
      </c>
      <c r="M311" s="57" t="str">
        <f t="shared" ref="M311:M336" si="41">IF(E311=0,"NA",(  ( G311 - ($M$6*(E311/12))) / ($M$6*(E311/12))))</f>
        <v>NA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372</v>
      </c>
      <c r="C312" s="51" t="s">
        <v>373</v>
      </c>
      <c r="D312" s="56">
        <v>22000</v>
      </c>
      <c r="E312" s="56">
        <v>22000</v>
      </c>
      <c r="F312" s="56">
        <v>0</v>
      </c>
      <c r="G312" s="56">
        <v>0</v>
      </c>
      <c r="H312" s="56">
        <v>0</v>
      </c>
      <c r="I312" s="56">
        <f t="shared" si="37"/>
        <v>0</v>
      </c>
      <c r="J312" s="56">
        <f t="shared" si="38"/>
        <v>22000</v>
      </c>
      <c r="K312" s="57">
        <f t="shared" si="39"/>
        <v>1</v>
      </c>
      <c r="L312" s="57">
        <f t="shared" si="40"/>
        <v>-1</v>
      </c>
      <c r="M312" s="57">
        <f t="shared" si="41"/>
        <v>-1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248</v>
      </c>
      <c r="C313" s="51" t="s">
        <v>249</v>
      </c>
      <c r="D313" s="56">
        <v>0</v>
      </c>
      <c r="E313" s="56">
        <v>0</v>
      </c>
      <c r="F313" s="56">
        <v>2035.84</v>
      </c>
      <c r="G313" s="56">
        <v>13390.85</v>
      </c>
      <c r="H313" s="56">
        <v>0</v>
      </c>
      <c r="I313" s="56">
        <f t="shared" si="37"/>
        <v>13390.85</v>
      </c>
      <c r="J313" s="56">
        <f t="shared" si="38"/>
        <v>-13390.85</v>
      </c>
      <c r="K313" s="57" t="str">
        <f t="shared" si="39"/>
        <v>NA</v>
      </c>
      <c r="L313" s="57" t="str">
        <f t="shared" si="40"/>
        <v>NA</v>
      </c>
      <c r="M313" s="57" t="str">
        <f t="shared" si="41"/>
        <v>NA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250</v>
      </c>
      <c r="C314" s="51" t="s">
        <v>251</v>
      </c>
      <c r="D314" s="56">
        <v>204226.13</v>
      </c>
      <c r="E314" s="56">
        <v>204226.13</v>
      </c>
      <c r="F314" s="56">
        <v>13280.01</v>
      </c>
      <c r="G314" s="56">
        <v>140442.44</v>
      </c>
      <c r="H314" s="56">
        <v>0</v>
      </c>
      <c r="I314" s="56">
        <f t="shared" si="37"/>
        <v>140442.44</v>
      </c>
      <c r="J314" s="56">
        <f t="shared" si="38"/>
        <v>63783.69</v>
      </c>
      <c r="K314" s="57">
        <f t="shared" si="39"/>
        <v>0.31231894762927742</v>
      </c>
      <c r="L314" s="57">
        <f t="shared" si="40"/>
        <v>-0.93497399181975382</v>
      </c>
      <c r="M314" s="57">
        <f t="shared" si="41"/>
        <v>-8.3091930172369891E-2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252</v>
      </c>
      <c r="C315" s="51" t="s">
        <v>253</v>
      </c>
      <c r="D315" s="56">
        <v>3422400.13</v>
      </c>
      <c r="E315" s="56">
        <v>5310547.76</v>
      </c>
      <c r="F315" s="56">
        <v>412369.78</v>
      </c>
      <c r="G315" s="56">
        <v>3165635.66</v>
      </c>
      <c r="H315" s="56">
        <v>1500713.9100000001</v>
      </c>
      <c r="I315" s="56">
        <f t="shared" si="37"/>
        <v>4666349.57</v>
      </c>
      <c r="J315" s="56">
        <f t="shared" si="38"/>
        <v>644198.18999999948</v>
      </c>
      <c r="K315" s="57">
        <f t="shared" si="39"/>
        <v>0.12130541313500955</v>
      </c>
      <c r="L315" s="57">
        <f t="shared" si="40"/>
        <v>-0.92234891792028617</v>
      </c>
      <c r="M315" s="57">
        <f t="shared" si="41"/>
        <v>-0.20519544547572866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254</v>
      </c>
      <c r="C316" s="51" t="s">
        <v>255</v>
      </c>
      <c r="D316" s="56">
        <v>76820</v>
      </c>
      <c r="E316" s="56">
        <v>17283.12</v>
      </c>
      <c r="F316" s="56">
        <v>0</v>
      </c>
      <c r="G316" s="56">
        <v>0</v>
      </c>
      <c r="H316" s="56">
        <v>0</v>
      </c>
      <c r="I316" s="56">
        <f t="shared" si="37"/>
        <v>0</v>
      </c>
      <c r="J316" s="56">
        <f t="shared" si="38"/>
        <v>17283.12</v>
      </c>
      <c r="K316" s="57">
        <f t="shared" si="39"/>
        <v>1</v>
      </c>
      <c r="L316" s="57">
        <f t="shared" si="40"/>
        <v>-1</v>
      </c>
      <c r="M316" s="57">
        <f t="shared" si="41"/>
        <v>-1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264</v>
      </c>
      <c r="C317" s="51" t="s">
        <v>265</v>
      </c>
      <c r="D317" s="56">
        <v>0</v>
      </c>
      <c r="E317" s="56">
        <v>0</v>
      </c>
      <c r="F317" s="56">
        <v>0</v>
      </c>
      <c r="G317" s="56">
        <v>0</v>
      </c>
      <c r="H317" s="56">
        <v>0</v>
      </c>
      <c r="I317" s="56">
        <f t="shared" si="37"/>
        <v>0</v>
      </c>
      <c r="J317" s="56">
        <f t="shared" si="38"/>
        <v>0</v>
      </c>
      <c r="K317" s="57" t="str">
        <f t="shared" si="39"/>
        <v>NA</v>
      </c>
      <c r="L317" s="57" t="str">
        <f t="shared" si="40"/>
        <v>NA</v>
      </c>
      <c r="M317" s="57" t="str">
        <f t="shared" si="41"/>
        <v>NA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377</v>
      </c>
      <c r="C318" s="51" t="s">
        <v>378</v>
      </c>
      <c r="D318" s="56">
        <v>2066623.1</v>
      </c>
      <c r="E318" s="56">
        <v>2066623.1</v>
      </c>
      <c r="F318" s="56">
        <v>52</v>
      </c>
      <c r="G318" s="56">
        <v>1149288.1400000001</v>
      </c>
      <c r="H318" s="56">
        <v>0</v>
      </c>
      <c r="I318" s="56">
        <f t="shared" si="37"/>
        <v>1149288.1400000001</v>
      </c>
      <c r="J318" s="56">
        <f t="shared" si="38"/>
        <v>917334.96</v>
      </c>
      <c r="K318" s="57">
        <f t="shared" si="39"/>
        <v>0.44388111213892845</v>
      </c>
      <c r="L318" s="57">
        <f t="shared" si="40"/>
        <v>-0.99997483817925004</v>
      </c>
      <c r="M318" s="57">
        <f t="shared" si="41"/>
        <v>-0.25850814951857132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266</v>
      </c>
      <c r="C319" s="51" t="s">
        <v>267</v>
      </c>
      <c r="D319" s="56">
        <v>14400</v>
      </c>
      <c r="E319" s="56">
        <v>47600</v>
      </c>
      <c r="F319" s="56">
        <v>0</v>
      </c>
      <c r="G319" s="56">
        <v>34912.620000000003</v>
      </c>
      <c r="H319" s="56">
        <v>0</v>
      </c>
      <c r="I319" s="56">
        <f t="shared" si="37"/>
        <v>34912.620000000003</v>
      </c>
      <c r="J319" s="56">
        <f t="shared" si="38"/>
        <v>12687.379999999997</v>
      </c>
      <c r="K319" s="57">
        <f t="shared" si="39"/>
        <v>0.2665415966386554</v>
      </c>
      <c r="L319" s="57">
        <f t="shared" si="40"/>
        <v>-1</v>
      </c>
      <c r="M319" s="57">
        <f t="shared" si="41"/>
        <v>-2.2055462184873875E-2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268</v>
      </c>
      <c r="C320" s="51" t="s">
        <v>269</v>
      </c>
      <c r="D320" s="56">
        <v>0</v>
      </c>
      <c r="E320" s="56">
        <v>47055.08</v>
      </c>
      <c r="F320" s="56">
        <v>36625.08</v>
      </c>
      <c r="G320" s="56">
        <v>47055.08</v>
      </c>
      <c r="H320" s="56">
        <v>0</v>
      </c>
      <c r="I320" s="56">
        <f t="shared" si="37"/>
        <v>47055.08</v>
      </c>
      <c r="J320" s="56">
        <f t="shared" si="38"/>
        <v>0</v>
      </c>
      <c r="K320" s="57">
        <f t="shared" si="39"/>
        <v>0</v>
      </c>
      <c r="L320" s="57">
        <f t="shared" si="40"/>
        <v>-0.22165513266580356</v>
      </c>
      <c r="M320" s="57">
        <f t="shared" si="41"/>
        <v>0.33333333333333348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274</v>
      </c>
      <c r="C321" s="51" t="s">
        <v>275</v>
      </c>
      <c r="D321" s="56">
        <v>124691.4</v>
      </c>
      <c r="E321" s="56">
        <v>95276.89</v>
      </c>
      <c r="F321" s="56">
        <v>1211.43</v>
      </c>
      <c r="G321" s="56">
        <v>15756.96</v>
      </c>
      <c r="H321" s="56">
        <v>0</v>
      </c>
      <c r="I321" s="56">
        <f t="shared" si="37"/>
        <v>15756.96</v>
      </c>
      <c r="J321" s="56">
        <f t="shared" si="38"/>
        <v>79519.929999999993</v>
      </c>
      <c r="K321" s="57">
        <f t="shared" si="39"/>
        <v>0.83461928700653421</v>
      </c>
      <c r="L321" s="57">
        <f t="shared" si="40"/>
        <v>-0.98728516432473823</v>
      </c>
      <c r="M321" s="57">
        <f t="shared" si="41"/>
        <v>-0.77949238267537913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282</v>
      </c>
      <c r="C322" s="51" t="s">
        <v>283</v>
      </c>
      <c r="D322" s="56">
        <v>38480</v>
      </c>
      <c r="E322" s="56">
        <v>89340</v>
      </c>
      <c r="F322" s="56">
        <v>5405.41</v>
      </c>
      <c r="G322" s="56">
        <v>50736.87</v>
      </c>
      <c r="H322" s="56">
        <v>3681.4199999999996</v>
      </c>
      <c r="I322" s="56">
        <f t="shared" si="37"/>
        <v>54418.29</v>
      </c>
      <c r="J322" s="56">
        <f t="shared" si="38"/>
        <v>34921.71</v>
      </c>
      <c r="K322" s="57">
        <f t="shared" si="39"/>
        <v>0.39088549361987912</v>
      </c>
      <c r="L322" s="57">
        <f t="shared" si="40"/>
        <v>-0.93949619431385711</v>
      </c>
      <c r="M322" s="57">
        <f t="shared" si="41"/>
        <v>-0.24278979180658156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286</v>
      </c>
      <c r="C323" s="51" t="s">
        <v>287</v>
      </c>
      <c r="D323" s="56">
        <v>10000</v>
      </c>
      <c r="E323" s="56">
        <v>13040</v>
      </c>
      <c r="F323" s="56">
        <v>587.44999999999993</v>
      </c>
      <c r="G323" s="56">
        <v>9064.0400000000009</v>
      </c>
      <c r="H323" s="56">
        <v>1545.79</v>
      </c>
      <c r="I323" s="56">
        <f t="shared" si="37"/>
        <v>10609.830000000002</v>
      </c>
      <c r="J323" s="56">
        <f t="shared" si="38"/>
        <v>2430.1699999999983</v>
      </c>
      <c r="K323" s="57">
        <f t="shared" si="39"/>
        <v>0.18636273006134957</v>
      </c>
      <c r="L323" s="57">
        <f t="shared" si="40"/>
        <v>-0.95495015337423306</v>
      </c>
      <c r="M323" s="57">
        <f t="shared" si="41"/>
        <v>-7.3206543967280074E-2</v>
      </c>
      <c r="R323" s="53"/>
      <c r="S323" s="53"/>
      <c r="T323" s="53"/>
      <c r="U323" s="53"/>
      <c r="V323" s="53"/>
    </row>
    <row r="324" spans="1:22" s="51" customFormat="1" x14ac:dyDescent="0.2">
      <c r="B324" s="66" t="s">
        <v>288</v>
      </c>
      <c r="C324" s="51" t="s">
        <v>289</v>
      </c>
      <c r="D324" s="56">
        <v>418582</v>
      </c>
      <c r="E324" s="56">
        <v>178985.16</v>
      </c>
      <c r="F324" s="56">
        <v>4500</v>
      </c>
      <c r="G324" s="56">
        <v>4500</v>
      </c>
      <c r="H324" s="56">
        <v>14650</v>
      </c>
      <c r="I324" s="56">
        <f t="shared" si="37"/>
        <v>19150</v>
      </c>
      <c r="J324" s="56">
        <f t="shared" si="38"/>
        <v>159835.16</v>
      </c>
      <c r="K324" s="57">
        <f t="shared" si="39"/>
        <v>0.89300788959263444</v>
      </c>
      <c r="L324" s="57">
        <f t="shared" si="40"/>
        <v>-0.9748582508181125</v>
      </c>
      <c r="M324" s="57">
        <f t="shared" si="41"/>
        <v>-0.96647766775748334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290</v>
      </c>
      <c r="C325" s="51" t="s">
        <v>291</v>
      </c>
      <c r="D325" s="56">
        <v>12800</v>
      </c>
      <c r="E325" s="56">
        <v>10474.630000000001</v>
      </c>
      <c r="F325" s="56">
        <v>115.93</v>
      </c>
      <c r="G325" s="56">
        <v>1639.43</v>
      </c>
      <c r="H325" s="56">
        <v>9303.89</v>
      </c>
      <c r="I325" s="56">
        <f t="shared" si="37"/>
        <v>10943.32</v>
      </c>
      <c r="J325" s="56">
        <f t="shared" si="38"/>
        <v>-468.68999999999869</v>
      </c>
      <c r="K325" s="57">
        <f t="shared" si="39"/>
        <v>-4.4745255918347347E-2</v>
      </c>
      <c r="L325" s="57">
        <f t="shared" si="40"/>
        <v>-0.9889323059621199</v>
      </c>
      <c r="M325" s="57">
        <f t="shared" si="41"/>
        <v>-0.79131418802700748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294</v>
      </c>
      <c r="C326" s="51" t="s">
        <v>295</v>
      </c>
      <c r="D326" s="56">
        <v>1800</v>
      </c>
      <c r="E326" s="56">
        <v>19531.8</v>
      </c>
      <c r="F326" s="56">
        <v>592.41</v>
      </c>
      <c r="G326" s="56">
        <v>18042.2</v>
      </c>
      <c r="H326" s="56">
        <v>639.78</v>
      </c>
      <c r="I326" s="56">
        <f t="shared" si="37"/>
        <v>18681.98</v>
      </c>
      <c r="J326" s="56">
        <f t="shared" si="38"/>
        <v>849.81999999999971</v>
      </c>
      <c r="K326" s="57">
        <f t="shared" si="39"/>
        <v>4.3509558770824998E-2</v>
      </c>
      <c r="L326" s="57">
        <f t="shared" si="40"/>
        <v>-0.96966946210794702</v>
      </c>
      <c r="M326" s="57">
        <f t="shared" si="41"/>
        <v>0.23164617017718131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302</v>
      </c>
      <c r="C327" s="51" t="s">
        <v>303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f t="shared" si="37"/>
        <v>0</v>
      </c>
      <c r="J327" s="56">
        <f t="shared" si="38"/>
        <v>0</v>
      </c>
      <c r="K327" s="57" t="str">
        <f t="shared" si="39"/>
        <v>NA</v>
      </c>
      <c r="L327" s="57" t="str">
        <f t="shared" si="40"/>
        <v>NA</v>
      </c>
      <c r="M327" s="57" t="str">
        <f t="shared" si="41"/>
        <v>NA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308</v>
      </c>
      <c r="C328" s="51" t="s">
        <v>309</v>
      </c>
      <c r="D328" s="56">
        <v>155330</v>
      </c>
      <c r="E328" s="56">
        <v>141391.76</v>
      </c>
      <c r="F328" s="56">
        <v>0</v>
      </c>
      <c r="G328" s="56">
        <v>0</v>
      </c>
      <c r="H328" s="56">
        <v>0</v>
      </c>
      <c r="I328" s="56">
        <f t="shared" si="37"/>
        <v>0</v>
      </c>
      <c r="J328" s="56">
        <f t="shared" si="38"/>
        <v>141391.76</v>
      </c>
      <c r="K328" s="57">
        <f t="shared" si="39"/>
        <v>1</v>
      </c>
      <c r="L328" s="57">
        <f t="shared" si="40"/>
        <v>-1</v>
      </c>
      <c r="M328" s="57">
        <f t="shared" si="41"/>
        <v>-1</v>
      </c>
      <c r="R328" s="53"/>
      <c r="S328" s="53"/>
      <c r="T328" s="53"/>
      <c r="U328" s="53"/>
      <c r="V328" s="53"/>
    </row>
    <row r="329" spans="1:22" s="51" customFormat="1" x14ac:dyDescent="0.2">
      <c r="B329" s="66" t="s">
        <v>310</v>
      </c>
      <c r="C329" s="51" t="s">
        <v>311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f t="shared" si="37"/>
        <v>0</v>
      </c>
      <c r="J329" s="56">
        <f t="shared" si="38"/>
        <v>0</v>
      </c>
      <c r="K329" s="57" t="str">
        <f t="shared" si="39"/>
        <v>NA</v>
      </c>
      <c r="L329" s="57" t="str">
        <f t="shared" si="40"/>
        <v>NA</v>
      </c>
      <c r="M329" s="57" t="str">
        <f t="shared" si="41"/>
        <v>NA</v>
      </c>
      <c r="R329" s="53"/>
      <c r="S329" s="53"/>
      <c r="T329" s="53"/>
      <c r="U329" s="53"/>
      <c r="V329" s="53"/>
    </row>
    <row r="330" spans="1:22" s="51" customFormat="1" x14ac:dyDescent="0.2">
      <c r="B330" s="66" t="s">
        <v>312</v>
      </c>
      <c r="C330" s="51" t="s">
        <v>313</v>
      </c>
      <c r="D330" s="56">
        <v>9458627</v>
      </c>
      <c r="E330" s="56">
        <v>104729.22</v>
      </c>
      <c r="F330" s="56">
        <v>4355</v>
      </c>
      <c r="G330" s="56">
        <v>38851.629999999997</v>
      </c>
      <c r="H330" s="56">
        <v>2600</v>
      </c>
      <c r="I330" s="56">
        <f t="shared" si="37"/>
        <v>41451.629999999997</v>
      </c>
      <c r="J330" s="56">
        <f t="shared" si="38"/>
        <v>63277.590000000004</v>
      </c>
      <c r="K330" s="57">
        <f t="shared" si="39"/>
        <v>0.60420186457991387</v>
      </c>
      <c r="L330" s="57">
        <f t="shared" si="40"/>
        <v>-0.95841657180297912</v>
      </c>
      <c r="M330" s="57">
        <f t="shared" si="41"/>
        <v>-0.50537038914895638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314</v>
      </c>
      <c r="C331" s="51" t="s">
        <v>315</v>
      </c>
      <c r="D331" s="56">
        <v>900000</v>
      </c>
      <c r="E331" s="56">
        <v>604729.59</v>
      </c>
      <c r="F331" s="56">
        <v>0</v>
      </c>
      <c r="G331" s="56">
        <v>0</v>
      </c>
      <c r="H331" s="56">
        <v>0</v>
      </c>
      <c r="I331" s="56">
        <f t="shared" si="37"/>
        <v>0</v>
      </c>
      <c r="J331" s="56">
        <f t="shared" si="38"/>
        <v>604729.59</v>
      </c>
      <c r="K331" s="57">
        <f t="shared" si="39"/>
        <v>1</v>
      </c>
      <c r="L331" s="57">
        <f t="shared" si="40"/>
        <v>-1</v>
      </c>
      <c r="M331" s="57">
        <f t="shared" si="41"/>
        <v>-1</v>
      </c>
      <c r="R331" s="53"/>
      <c r="S331" s="53"/>
      <c r="T331" s="53"/>
      <c r="U331" s="53"/>
      <c r="V331" s="53"/>
    </row>
    <row r="332" spans="1:22" s="51" customFormat="1" x14ac:dyDescent="0.2">
      <c r="A332" s="63" t="s">
        <v>419</v>
      </c>
      <c r="B332" s="71"/>
      <c r="C332" s="63"/>
      <c r="D332" s="64">
        <v>27492238.539999999</v>
      </c>
      <c r="E332" s="64">
        <v>19709194.359999996</v>
      </c>
      <c r="F332" s="64">
        <v>1383644.0999999999</v>
      </c>
      <c r="G332" s="64">
        <v>12254689.659999998</v>
      </c>
      <c r="H332" s="64">
        <v>1533134.79</v>
      </c>
      <c r="I332" s="64">
        <f t="shared" si="37"/>
        <v>13787824.449999999</v>
      </c>
      <c r="J332" s="64">
        <f t="shared" si="38"/>
        <v>5921369.9099999964</v>
      </c>
      <c r="K332" s="65">
        <f t="shared" si="39"/>
        <v>0.30043693323241438</v>
      </c>
      <c r="L332" s="65">
        <f t="shared" si="40"/>
        <v>-0.92979702393071328</v>
      </c>
      <c r="M332" s="65">
        <f t="shared" si="41"/>
        <v>-0.17096630562968715</v>
      </c>
      <c r="R332" s="53"/>
      <c r="S332" s="53"/>
      <c r="T332" s="53"/>
      <c r="U332" s="53"/>
      <c r="V332" s="53"/>
    </row>
    <row r="333" spans="1:22" s="51" customFormat="1" x14ac:dyDescent="0.2">
      <c r="A333" s="51" t="s">
        <v>420</v>
      </c>
      <c r="B333" s="66" t="s">
        <v>195</v>
      </c>
      <c r="C333" s="51" t="s">
        <v>196</v>
      </c>
      <c r="D333" s="56">
        <v>0</v>
      </c>
      <c r="E333" s="56">
        <v>0</v>
      </c>
      <c r="F333" s="56">
        <v>0</v>
      </c>
      <c r="G333" s="56">
        <v>0</v>
      </c>
      <c r="H333" s="56">
        <v>0</v>
      </c>
      <c r="I333" s="56">
        <f t="shared" si="37"/>
        <v>0</v>
      </c>
      <c r="J333" s="56">
        <f t="shared" si="38"/>
        <v>0</v>
      </c>
      <c r="K333" s="57" t="str">
        <f t="shared" si="39"/>
        <v>NA</v>
      </c>
      <c r="L333" s="57" t="str">
        <f t="shared" si="40"/>
        <v>NA</v>
      </c>
      <c r="M333" s="57" t="str">
        <f t="shared" si="41"/>
        <v>NA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212</v>
      </c>
      <c r="C334" s="51" t="s">
        <v>213</v>
      </c>
      <c r="D334" s="56">
        <v>47132.45</v>
      </c>
      <c r="E334" s="56">
        <v>47132.45</v>
      </c>
      <c r="F334" s="56">
        <v>0</v>
      </c>
      <c r="G334" s="56">
        <v>0</v>
      </c>
      <c r="H334" s="56">
        <v>0</v>
      </c>
      <c r="I334" s="56">
        <f t="shared" si="37"/>
        <v>0</v>
      </c>
      <c r="J334" s="56">
        <f t="shared" si="38"/>
        <v>47132.45</v>
      </c>
      <c r="K334" s="57">
        <f t="shared" si="39"/>
        <v>1</v>
      </c>
      <c r="L334" s="57">
        <f t="shared" si="40"/>
        <v>-1</v>
      </c>
      <c r="M334" s="57">
        <f t="shared" si="41"/>
        <v>-1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415</v>
      </c>
      <c r="C335" s="51" t="s">
        <v>416</v>
      </c>
      <c r="D335" s="56">
        <v>22714963.669999998</v>
      </c>
      <c r="E335" s="56">
        <v>22570092.209999997</v>
      </c>
      <c r="F335" s="56">
        <v>1704812.7999999993</v>
      </c>
      <c r="G335" s="56">
        <v>15476370.020000001</v>
      </c>
      <c r="H335" s="56">
        <v>0</v>
      </c>
      <c r="I335" s="56">
        <f t="shared" si="37"/>
        <v>15476370.020000001</v>
      </c>
      <c r="J335" s="56">
        <f t="shared" si="38"/>
        <v>7093722.1899999958</v>
      </c>
      <c r="K335" s="57">
        <f t="shared" si="39"/>
        <v>0.3142974394609262</v>
      </c>
      <c r="L335" s="57">
        <f t="shared" si="40"/>
        <v>-0.92446584692087963</v>
      </c>
      <c r="M335" s="57">
        <f t="shared" si="41"/>
        <v>-8.5729919281234968E-2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409</v>
      </c>
      <c r="C336" s="51" t="s">
        <v>410</v>
      </c>
      <c r="D336" s="56">
        <v>29550733.15000001</v>
      </c>
      <c r="E336" s="56">
        <v>29550733.15000001</v>
      </c>
      <c r="F336" s="56">
        <v>1968960.3</v>
      </c>
      <c r="G336" s="56">
        <v>19610311.589999996</v>
      </c>
      <c r="H336" s="56">
        <v>0</v>
      </c>
      <c r="I336" s="56">
        <f t="shared" si="37"/>
        <v>19610311.589999996</v>
      </c>
      <c r="J336" s="56">
        <f t="shared" si="38"/>
        <v>9940421.5600000136</v>
      </c>
      <c r="K336" s="57">
        <f t="shared" si="39"/>
        <v>0.33638493872697739</v>
      </c>
      <c r="L336" s="57">
        <f t="shared" si="40"/>
        <v>-0.93337017088525265</v>
      </c>
      <c r="M336" s="57">
        <f t="shared" si="41"/>
        <v>-0.11517991830263659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224</v>
      </c>
      <c r="C337" s="51" t="s">
        <v>225</v>
      </c>
      <c r="D337" s="56">
        <v>5963288.8899999997</v>
      </c>
      <c r="E337" s="56">
        <v>6388663.4799999995</v>
      </c>
      <c r="F337" s="56">
        <v>381115.98</v>
      </c>
      <c r="G337" s="56">
        <v>3504950.59</v>
      </c>
      <c r="H337" s="56">
        <v>0</v>
      </c>
      <c r="I337" s="56">
        <f t="shared" si="27"/>
        <v>3504950.59</v>
      </c>
      <c r="J337" s="56">
        <f t="shared" si="28"/>
        <v>2883712.8899999997</v>
      </c>
      <c r="K337" s="57">
        <f t="shared" si="29"/>
        <v>0.4513796819988396</v>
      </c>
      <c r="L337" s="57">
        <f t="shared" si="30"/>
        <v>-0.94034495928716544</v>
      </c>
      <c r="M337" s="57">
        <f t="shared" si="31"/>
        <v>-0.26850624266511941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330</v>
      </c>
      <c r="C338" s="51" t="s">
        <v>331</v>
      </c>
      <c r="D338" s="56">
        <v>4165709.94</v>
      </c>
      <c r="E338" s="56">
        <v>4599039.8499999996</v>
      </c>
      <c r="F338" s="56">
        <v>371638.38999999996</v>
      </c>
      <c r="G338" s="56">
        <v>3345702.8000000003</v>
      </c>
      <c r="H338" s="56">
        <v>1164</v>
      </c>
      <c r="I338" s="56">
        <f t="shared" si="27"/>
        <v>3346866.8000000003</v>
      </c>
      <c r="J338" s="56">
        <f t="shared" si="28"/>
        <v>1252173.0499999993</v>
      </c>
      <c r="K338" s="57">
        <f t="shared" si="29"/>
        <v>0.2722683627105339</v>
      </c>
      <c r="L338" s="57">
        <f t="shared" si="30"/>
        <v>-0.91919217877618531</v>
      </c>
      <c r="M338" s="57">
        <f t="shared" si="31"/>
        <v>-3.002861202286225E-2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226</v>
      </c>
      <c r="C339" s="51" t="s">
        <v>227</v>
      </c>
      <c r="D339" s="56">
        <v>1893707.91</v>
      </c>
      <c r="E339" s="56">
        <v>1893707.91</v>
      </c>
      <c r="F339" s="56">
        <v>116984.70999999999</v>
      </c>
      <c r="G339" s="56">
        <v>1388751.26</v>
      </c>
      <c r="H339" s="56">
        <v>0</v>
      </c>
      <c r="I339" s="56">
        <f t="shared" si="27"/>
        <v>1388751.26</v>
      </c>
      <c r="J339" s="56">
        <f t="shared" si="28"/>
        <v>504956.64999999991</v>
      </c>
      <c r="K339" s="57">
        <f t="shared" si="29"/>
        <v>0.26664970206519334</v>
      </c>
      <c r="L339" s="57">
        <f t="shared" si="30"/>
        <v>-0.93822452270371515</v>
      </c>
      <c r="M339" s="57">
        <f t="shared" si="31"/>
        <v>-2.2199602753591056E-2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228</v>
      </c>
      <c r="C340" s="51" t="s">
        <v>229</v>
      </c>
      <c r="D340" s="56">
        <v>0</v>
      </c>
      <c r="E340" s="56">
        <v>0</v>
      </c>
      <c r="F340" s="56">
        <v>1610.46</v>
      </c>
      <c r="G340" s="56">
        <v>14491.25</v>
      </c>
      <c r="H340" s="56">
        <v>0</v>
      </c>
      <c r="I340" s="56">
        <f t="shared" si="27"/>
        <v>14491.25</v>
      </c>
      <c r="J340" s="56">
        <f t="shared" si="28"/>
        <v>-14491.25</v>
      </c>
      <c r="K340" s="57" t="str">
        <f t="shared" si="29"/>
        <v>NA</v>
      </c>
      <c r="L340" s="57" t="str">
        <f t="shared" si="30"/>
        <v>NA</v>
      </c>
      <c r="M340" s="57" t="str">
        <f t="shared" si="31"/>
        <v>NA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232</v>
      </c>
      <c r="C341" s="51" t="s">
        <v>233</v>
      </c>
      <c r="D341" s="56">
        <v>18785250</v>
      </c>
      <c r="E341" s="56">
        <v>18290737.150000002</v>
      </c>
      <c r="F341" s="56">
        <v>944918.73000000021</v>
      </c>
      <c r="G341" s="56">
        <v>7086161.7900000019</v>
      </c>
      <c r="H341" s="56">
        <v>0</v>
      </c>
      <c r="I341" s="56">
        <f t="shared" si="27"/>
        <v>7086161.7900000019</v>
      </c>
      <c r="J341" s="56">
        <f t="shared" si="28"/>
        <v>11204575.359999999</v>
      </c>
      <c r="K341" s="57">
        <f t="shared" si="29"/>
        <v>0.61258194615737493</v>
      </c>
      <c r="L341" s="57">
        <f t="shared" si="30"/>
        <v>-0.94833894761863113</v>
      </c>
      <c r="M341" s="57">
        <f t="shared" si="31"/>
        <v>-0.48344259487649999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234</v>
      </c>
      <c r="C342" s="51" t="s">
        <v>235</v>
      </c>
      <c r="D342" s="56">
        <v>0</v>
      </c>
      <c r="E342" s="56">
        <v>0</v>
      </c>
      <c r="F342" s="56">
        <v>51483.889999999992</v>
      </c>
      <c r="G342" s="56">
        <v>347999.50000000012</v>
      </c>
      <c r="H342" s="56">
        <v>0</v>
      </c>
      <c r="I342" s="56">
        <f t="shared" si="27"/>
        <v>347999.50000000012</v>
      </c>
      <c r="J342" s="56">
        <f t="shared" si="28"/>
        <v>-347999.50000000012</v>
      </c>
      <c r="K342" s="57" t="str">
        <f t="shared" si="29"/>
        <v>NA</v>
      </c>
      <c r="L342" s="57" t="str">
        <f t="shared" si="30"/>
        <v>NA</v>
      </c>
      <c r="M342" s="57" t="str">
        <f t="shared" si="31"/>
        <v>NA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236</v>
      </c>
      <c r="C343" s="51" t="s">
        <v>237</v>
      </c>
      <c r="D343" s="56">
        <v>12828051.710000006</v>
      </c>
      <c r="E343" s="56">
        <v>12416915.370000005</v>
      </c>
      <c r="F343" s="56">
        <v>473163.33</v>
      </c>
      <c r="G343" s="56">
        <v>4086545.6800000011</v>
      </c>
      <c r="H343" s="56">
        <v>0</v>
      </c>
      <c r="I343" s="56">
        <f t="shared" si="27"/>
        <v>4086545.6800000011</v>
      </c>
      <c r="J343" s="56">
        <f t="shared" si="28"/>
        <v>8330369.6900000032</v>
      </c>
      <c r="K343" s="57">
        <f t="shared" si="29"/>
        <v>0.67088881914478249</v>
      </c>
      <c r="L343" s="57">
        <f t="shared" si="30"/>
        <v>-0.96189364943702604</v>
      </c>
      <c r="M343" s="57">
        <f t="shared" si="31"/>
        <v>-0.56118509219304336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417</v>
      </c>
      <c r="C344" s="51" t="s">
        <v>418</v>
      </c>
      <c r="D344" s="56">
        <v>0</v>
      </c>
      <c r="E344" s="56">
        <v>0</v>
      </c>
      <c r="F344" s="56">
        <v>1899.38</v>
      </c>
      <c r="G344" s="56">
        <v>12345.96</v>
      </c>
      <c r="H344" s="56">
        <v>0</v>
      </c>
      <c r="I344" s="56">
        <f t="shared" si="27"/>
        <v>12345.96</v>
      </c>
      <c r="J344" s="56">
        <f t="shared" si="28"/>
        <v>-12345.96</v>
      </c>
      <c r="K344" s="57" t="str">
        <f t="shared" si="29"/>
        <v>NA</v>
      </c>
      <c r="L344" s="57" t="str">
        <f t="shared" si="30"/>
        <v>NA</v>
      </c>
      <c r="M344" s="57" t="str">
        <f t="shared" si="31"/>
        <v>NA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238</v>
      </c>
      <c r="C345" s="51" t="s">
        <v>239</v>
      </c>
      <c r="D345" s="56">
        <v>13125</v>
      </c>
      <c r="E345" s="56">
        <v>13125</v>
      </c>
      <c r="F345" s="56">
        <v>0</v>
      </c>
      <c r="G345" s="56">
        <v>0</v>
      </c>
      <c r="H345" s="56">
        <v>0</v>
      </c>
      <c r="I345" s="56">
        <f t="shared" si="27"/>
        <v>0</v>
      </c>
      <c r="J345" s="56">
        <f t="shared" si="28"/>
        <v>13125</v>
      </c>
      <c r="K345" s="57">
        <f t="shared" si="29"/>
        <v>1</v>
      </c>
      <c r="L345" s="57">
        <f t="shared" si="30"/>
        <v>-1</v>
      </c>
      <c r="M345" s="57">
        <f t="shared" si="31"/>
        <v>-1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372</v>
      </c>
      <c r="C346" s="51" t="s">
        <v>373</v>
      </c>
      <c r="D346" s="56">
        <v>750000</v>
      </c>
      <c r="E346" s="56">
        <v>750000</v>
      </c>
      <c r="F346" s="56">
        <v>0</v>
      </c>
      <c r="G346" s="56">
        <v>0</v>
      </c>
      <c r="H346" s="56">
        <v>0</v>
      </c>
      <c r="I346" s="56">
        <f t="shared" si="27"/>
        <v>0</v>
      </c>
      <c r="J346" s="56">
        <f t="shared" si="28"/>
        <v>750000</v>
      </c>
      <c r="K346" s="57">
        <f t="shared" si="29"/>
        <v>1</v>
      </c>
      <c r="L346" s="57">
        <f t="shared" si="30"/>
        <v>-1</v>
      </c>
      <c r="M346" s="57">
        <f t="shared" si="31"/>
        <v>-1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248</v>
      </c>
      <c r="C347" s="51" t="s">
        <v>249</v>
      </c>
      <c r="D347" s="56">
        <v>0</v>
      </c>
      <c r="E347" s="56">
        <v>0</v>
      </c>
      <c r="F347" s="56">
        <v>159585.38000000003</v>
      </c>
      <c r="G347" s="56">
        <v>1037100.2500000003</v>
      </c>
      <c r="H347" s="56">
        <v>0</v>
      </c>
      <c r="I347" s="56">
        <f t="shared" si="27"/>
        <v>1037100.2500000003</v>
      </c>
      <c r="J347" s="56">
        <f t="shared" si="28"/>
        <v>-1037100.2500000003</v>
      </c>
      <c r="K347" s="57" t="str">
        <f t="shared" si="29"/>
        <v>NA</v>
      </c>
      <c r="L347" s="57" t="str">
        <f t="shared" si="30"/>
        <v>NA</v>
      </c>
      <c r="M347" s="57" t="str">
        <f t="shared" si="31"/>
        <v>NA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250</v>
      </c>
      <c r="C348" s="51" t="s">
        <v>251</v>
      </c>
      <c r="D348" s="56">
        <v>1707417.8500000013</v>
      </c>
      <c r="E348" s="56">
        <v>1707417.8500000013</v>
      </c>
      <c r="F348" s="56">
        <v>81895.890000000014</v>
      </c>
      <c r="G348" s="56">
        <v>1263460.1700000004</v>
      </c>
      <c r="H348" s="56">
        <v>0</v>
      </c>
      <c r="I348" s="56">
        <f t="shared" si="27"/>
        <v>1263460.1700000004</v>
      </c>
      <c r="J348" s="56">
        <f t="shared" si="28"/>
        <v>443957.68000000087</v>
      </c>
      <c r="K348" s="57">
        <f t="shared" si="29"/>
        <v>0.26001700755324803</v>
      </c>
      <c r="L348" s="57">
        <f t="shared" si="30"/>
        <v>-0.95203523847428451</v>
      </c>
      <c r="M348" s="57">
        <f t="shared" si="31"/>
        <v>-1.3356010070997529E-2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252</v>
      </c>
      <c r="C349" s="51" t="s">
        <v>253</v>
      </c>
      <c r="D349" s="56">
        <v>1768963.29</v>
      </c>
      <c r="E349" s="56">
        <v>2357255.29</v>
      </c>
      <c r="F349" s="56">
        <v>67704.959999999992</v>
      </c>
      <c r="G349" s="56">
        <v>688044.5</v>
      </c>
      <c r="H349" s="56">
        <v>504660.07000000007</v>
      </c>
      <c r="I349" s="56">
        <f t="shared" si="27"/>
        <v>1192704.57</v>
      </c>
      <c r="J349" s="56">
        <f t="shared" si="28"/>
        <v>1164550.72</v>
      </c>
      <c r="K349" s="57">
        <f t="shared" si="29"/>
        <v>0.49402825605706879</v>
      </c>
      <c r="L349" s="57">
        <f t="shared" si="30"/>
        <v>-0.97127805363839059</v>
      </c>
      <c r="M349" s="57">
        <f t="shared" si="31"/>
        <v>-0.61082167444550872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421</v>
      </c>
      <c r="C350" s="51" t="s">
        <v>422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27"/>
        <v>0</v>
      </c>
      <c r="J350" s="56">
        <f t="shared" si="28"/>
        <v>0</v>
      </c>
      <c r="K350" s="57" t="str">
        <f t="shared" si="29"/>
        <v>NA</v>
      </c>
      <c r="L350" s="57" t="str">
        <f t="shared" si="30"/>
        <v>NA</v>
      </c>
      <c r="M350" s="57" t="str">
        <f t="shared" si="31"/>
        <v>NA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423</v>
      </c>
      <c r="C351" s="51" t="s">
        <v>424</v>
      </c>
      <c r="D351" s="56">
        <v>550000</v>
      </c>
      <c r="E351" s="56">
        <v>550000</v>
      </c>
      <c r="F351" s="56">
        <v>0</v>
      </c>
      <c r="G351" s="56">
        <v>0</v>
      </c>
      <c r="H351" s="56">
        <v>0</v>
      </c>
      <c r="I351" s="56">
        <f t="shared" si="27"/>
        <v>0</v>
      </c>
      <c r="J351" s="56">
        <f t="shared" si="28"/>
        <v>550000</v>
      </c>
      <c r="K351" s="57">
        <f t="shared" si="29"/>
        <v>1</v>
      </c>
      <c r="L351" s="57">
        <f t="shared" si="30"/>
        <v>-1</v>
      </c>
      <c r="M351" s="57">
        <f t="shared" si="31"/>
        <v>-1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425</v>
      </c>
      <c r="C352" s="51" t="s">
        <v>426</v>
      </c>
      <c r="D352" s="56">
        <v>800000</v>
      </c>
      <c r="E352" s="56">
        <v>800000</v>
      </c>
      <c r="F352" s="56">
        <v>0</v>
      </c>
      <c r="G352" s="56">
        <v>0</v>
      </c>
      <c r="H352" s="56">
        <v>0</v>
      </c>
      <c r="I352" s="56">
        <f t="shared" si="27"/>
        <v>0</v>
      </c>
      <c r="J352" s="56">
        <f t="shared" si="28"/>
        <v>800000</v>
      </c>
      <c r="K352" s="57">
        <f t="shared" si="29"/>
        <v>1</v>
      </c>
      <c r="L352" s="57">
        <f t="shared" si="30"/>
        <v>-1</v>
      </c>
      <c r="M352" s="57">
        <f t="shared" si="31"/>
        <v>-1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427</v>
      </c>
      <c r="C353" s="51" t="s">
        <v>428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27"/>
        <v>0</v>
      </c>
      <c r="J353" s="56">
        <f t="shared" si="28"/>
        <v>0</v>
      </c>
      <c r="K353" s="57" t="str">
        <f t="shared" si="29"/>
        <v>NA</v>
      </c>
      <c r="L353" s="57" t="str">
        <f t="shared" si="30"/>
        <v>NA</v>
      </c>
      <c r="M353" s="57" t="str">
        <f t="shared" si="31"/>
        <v>NA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429</v>
      </c>
      <c r="C354" s="51" t="s">
        <v>430</v>
      </c>
      <c r="D354" s="56">
        <v>0</v>
      </c>
      <c r="E354" s="56">
        <v>0</v>
      </c>
      <c r="F354" s="56">
        <v>0</v>
      </c>
      <c r="G354" s="56">
        <v>0</v>
      </c>
      <c r="H354" s="56">
        <v>0</v>
      </c>
      <c r="I354" s="56">
        <f t="shared" si="27"/>
        <v>0</v>
      </c>
      <c r="J354" s="56">
        <f t="shared" si="28"/>
        <v>0</v>
      </c>
      <c r="K354" s="57" t="str">
        <f t="shared" si="29"/>
        <v>NA</v>
      </c>
      <c r="L354" s="57" t="str">
        <f t="shared" si="30"/>
        <v>NA</v>
      </c>
      <c r="M354" s="57" t="str">
        <f t="shared" si="31"/>
        <v>NA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431</v>
      </c>
      <c r="C355" s="51" t="s">
        <v>432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27"/>
        <v>0</v>
      </c>
      <c r="J355" s="56">
        <f t="shared" si="28"/>
        <v>0</v>
      </c>
      <c r="K355" s="57" t="str">
        <f t="shared" si="29"/>
        <v>NA</v>
      </c>
      <c r="L355" s="57" t="str">
        <f t="shared" si="30"/>
        <v>NA</v>
      </c>
      <c r="M355" s="57" t="str">
        <f t="shared" si="31"/>
        <v>NA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433</v>
      </c>
      <c r="C356" s="51" t="s">
        <v>434</v>
      </c>
      <c r="D356" s="56">
        <v>5427000</v>
      </c>
      <c r="E356" s="56">
        <v>11767000</v>
      </c>
      <c r="F356" s="56">
        <v>222626.55</v>
      </c>
      <c r="G356" s="56">
        <v>6300427.71</v>
      </c>
      <c r="H356" s="56">
        <v>3873680.84</v>
      </c>
      <c r="I356" s="56">
        <f t="shared" si="27"/>
        <v>10174108.550000001</v>
      </c>
      <c r="J356" s="56">
        <f t="shared" si="28"/>
        <v>1592891.4499999993</v>
      </c>
      <c r="K356" s="57">
        <f t="shared" si="29"/>
        <v>0.13536937622163672</v>
      </c>
      <c r="L356" s="57">
        <f t="shared" si="30"/>
        <v>-0.98108043256564959</v>
      </c>
      <c r="M356" s="57">
        <f t="shared" si="31"/>
        <v>-0.28609073850599132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435</v>
      </c>
      <c r="C357" s="51" t="s">
        <v>436</v>
      </c>
      <c r="D357" s="56">
        <v>1670000</v>
      </c>
      <c r="E357" s="56">
        <v>1670000</v>
      </c>
      <c r="F357" s="56">
        <v>20400</v>
      </c>
      <c r="G357" s="56">
        <v>69430.5</v>
      </c>
      <c r="H357" s="56">
        <v>40672.5</v>
      </c>
      <c r="I357" s="56">
        <f t="shared" si="27"/>
        <v>110103</v>
      </c>
      <c r="J357" s="56">
        <f t="shared" si="28"/>
        <v>1559897</v>
      </c>
      <c r="K357" s="57">
        <f t="shared" si="29"/>
        <v>0.9340700598802395</v>
      </c>
      <c r="L357" s="57">
        <f t="shared" si="30"/>
        <v>-0.98778443113772452</v>
      </c>
      <c r="M357" s="57">
        <f t="shared" si="31"/>
        <v>-0.94456646706586822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437</v>
      </c>
      <c r="C358" s="51" t="s">
        <v>438</v>
      </c>
      <c r="D358" s="56">
        <v>1600000</v>
      </c>
      <c r="E358" s="56">
        <v>1600000</v>
      </c>
      <c r="F358" s="56">
        <v>0</v>
      </c>
      <c r="G358" s="56">
        <v>0</v>
      </c>
      <c r="H358" s="56">
        <v>0</v>
      </c>
      <c r="I358" s="56">
        <f t="shared" si="27"/>
        <v>0</v>
      </c>
      <c r="J358" s="56">
        <f t="shared" si="28"/>
        <v>1600000</v>
      </c>
      <c r="K358" s="57">
        <f t="shared" si="29"/>
        <v>1</v>
      </c>
      <c r="L358" s="57">
        <f t="shared" si="30"/>
        <v>-1</v>
      </c>
      <c r="M358" s="57">
        <f t="shared" si="31"/>
        <v>-1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260</v>
      </c>
      <c r="C359" s="51" t="s">
        <v>261</v>
      </c>
      <c r="D359" s="56">
        <v>10625500</v>
      </c>
      <c r="E359" s="56">
        <v>14919500</v>
      </c>
      <c r="F359" s="56">
        <v>1712350.24</v>
      </c>
      <c r="G359" s="56">
        <v>9912411.4900000002</v>
      </c>
      <c r="H359" s="56">
        <v>2482504.7800000003</v>
      </c>
      <c r="I359" s="56">
        <f t="shared" si="27"/>
        <v>12394916.27</v>
      </c>
      <c r="J359" s="56">
        <f t="shared" si="28"/>
        <v>2524583.7300000004</v>
      </c>
      <c r="K359" s="57">
        <f t="shared" si="29"/>
        <v>0.16921369549917895</v>
      </c>
      <c r="L359" s="57">
        <f t="shared" si="30"/>
        <v>-0.88522737089044534</v>
      </c>
      <c r="M359" s="57">
        <f t="shared" si="31"/>
        <v>-0.11414265536155142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439</v>
      </c>
      <c r="C360" s="51" t="s">
        <v>440</v>
      </c>
      <c r="D360" s="56">
        <v>300000</v>
      </c>
      <c r="E360" s="56">
        <v>300000</v>
      </c>
      <c r="F360" s="56">
        <v>15802.81</v>
      </c>
      <c r="G360" s="56">
        <v>181031.13</v>
      </c>
      <c r="H360" s="56">
        <v>29983.439999999999</v>
      </c>
      <c r="I360" s="56">
        <f t="shared" si="27"/>
        <v>211014.57</v>
      </c>
      <c r="J360" s="56">
        <f t="shared" si="28"/>
        <v>88985.43</v>
      </c>
      <c r="K360" s="57">
        <f t="shared" si="29"/>
        <v>0.2966181</v>
      </c>
      <c r="L360" s="57">
        <f t="shared" si="30"/>
        <v>-0.94732396666666663</v>
      </c>
      <c r="M360" s="57">
        <f t="shared" si="31"/>
        <v>-0.19541719999999999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441</v>
      </c>
      <c r="C361" s="51" t="s">
        <v>442</v>
      </c>
      <c r="D361" s="56">
        <v>300000</v>
      </c>
      <c r="E361" s="56">
        <v>300000</v>
      </c>
      <c r="F361" s="56">
        <v>0</v>
      </c>
      <c r="G361" s="56">
        <v>200897.37</v>
      </c>
      <c r="H361" s="56">
        <v>0</v>
      </c>
      <c r="I361" s="56">
        <f t="shared" si="27"/>
        <v>200897.37</v>
      </c>
      <c r="J361" s="56">
        <f t="shared" si="28"/>
        <v>99102.63</v>
      </c>
      <c r="K361" s="57">
        <f t="shared" si="29"/>
        <v>0.33034210000000003</v>
      </c>
      <c r="L361" s="57">
        <f t="shared" si="30"/>
        <v>-1</v>
      </c>
      <c r="M361" s="57">
        <f t="shared" si="31"/>
        <v>-0.10712280000000002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443</v>
      </c>
      <c r="C362" s="51" t="s">
        <v>444</v>
      </c>
      <c r="D362" s="56">
        <v>300000</v>
      </c>
      <c r="E362" s="56">
        <v>300000</v>
      </c>
      <c r="F362" s="56">
        <v>18880.91</v>
      </c>
      <c r="G362" s="56">
        <v>114344.17</v>
      </c>
      <c r="H362" s="56">
        <v>0</v>
      </c>
      <c r="I362" s="56">
        <f t="shared" si="27"/>
        <v>114344.17</v>
      </c>
      <c r="J362" s="56">
        <f t="shared" si="28"/>
        <v>185655.83000000002</v>
      </c>
      <c r="K362" s="57">
        <f t="shared" si="29"/>
        <v>0.61885276666666678</v>
      </c>
      <c r="L362" s="57">
        <f t="shared" si="30"/>
        <v>-0.93706363333333342</v>
      </c>
      <c r="M362" s="57">
        <f t="shared" si="31"/>
        <v>-0.49180368888888892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445</v>
      </c>
      <c r="C363" s="51" t="s">
        <v>446</v>
      </c>
      <c r="D363" s="56">
        <v>300000</v>
      </c>
      <c r="E363" s="56">
        <v>300000</v>
      </c>
      <c r="F363" s="56">
        <v>34213.58</v>
      </c>
      <c r="G363" s="56">
        <v>204192.01</v>
      </c>
      <c r="H363" s="56">
        <v>0</v>
      </c>
      <c r="I363" s="56">
        <f t="shared" si="27"/>
        <v>204192.01</v>
      </c>
      <c r="J363" s="56">
        <f t="shared" si="28"/>
        <v>95807.989999999991</v>
      </c>
      <c r="K363" s="57">
        <f t="shared" si="29"/>
        <v>0.31935996666666666</v>
      </c>
      <c r="L363" s="57">
        <f t="shared" si="30"/>
        <v>-0.8859547333333333</v>
      </c>
      <c r="M363" s="57">
        <f t="shared" si="31"/>
        <v>-9.2479955555555521E-2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447</v>
      </c>
      <c r="C364" s="51" t="s">
        <v>448</v>
      </c>
      <c r="D364" s="56">
        <v>300000</v>
      </c>
      <c r="E364" s="56">
        <v>300000</v>
      </c>
      <c r="F364" s="56">
        <v>0</v>
      </c>
      <c r="G364" s="56">
        <v>133455.37</v>
      </c>
      <c r="H364" s="56">
        <v>0</v>
      </c>
      <c r="I364" s="56">
        <f t="shared" si="27"/>
        <v>133455.37</v>
      </c>
      <c r="J364" s="56">
        <f t="shared" si="28"/>
        <v>166544.63</v>
      </c>
      <c r="K364" s="57">
        <f t="shared" si="29"/>
        <v>0.55514876666666668</v>
      </c>
      <c r="L364" s="57">
        <f t="shared" si="30"/>
        <v>-1</v>
      </c>
      <c r="M364" s="57">
        <f t="shared" si="31"/>
        <v>-0.40686502222222226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449</v>
      </c>
      <c r="C365" s="51" t="s">
        <v>450</v>
      </c>
      <c r="D365" s="56">
        <v>300000</v>
      </c>
      <c r="E365" s="56">
        <v>300000</v>
      </c>
      <c r="F365" s="56">
        <v>19295.02</v>
      </c>
      <c r="G365" s="56">
        <v>145343.96</v>
      </c>
      <c r="H365" s="56">
        <v>0</v>
      </c>
      <c r="I365" s="56">
        <f t="shared" si="27"/>
        <v>145343.96</v>
      </c>
      <c r="J365" s="56">
        <f t="shared" si="28"/>
        <v>154656.04</v>
      </c>
      <c r="K365" s="57">
        <f t="shared" si="29"/>
        <v>0.51552013333333335</v>
      </c>
      <c r="L365" s="57">
        <f t="shared" si="30"/>
        <v>-0.93568326666666657</v>
      </c>
      <c r="M365" s="57">
        <f t="shared" si="31"/>
        <v>-0.35402684444444449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451</v>
      </c>
      <c r="C366" s="51" t="s">
        <v>452</v>
      </c>
      <c r="D366" s="56">
        <v>300000</v>
      </c>
      <c r="E366" s="56">
        <v>300000</v>
      </c>
      <c r="F366" s="56">
        <v>49620.59</v>
      </c>
      <c r="G366" s="56">
        <v>146041.54999999999</v>
      </c>
      <c r="H366" s="56">
        <v>0</v>
      </c>
      <c r="I366" s="56">
        <f t="shared" si="27"/>
        <v>146041.54999999999</v>
      </c>
      <c r="J366" s="56">
        <f t="shared" si="28"/>
        <v>153958.45000000001</v>
      </c>
      <c r="K366" s="57">
        <f t="shared" si="29"/>
        <v>0.51319483333333338</v>
      </c>
      <c r="L366" s="57">
        <f t="shared" si="30"/>
        <v>-0.83459803333333338</v>
      </c>
      <c r="M366" s="57">
        <f t="shared" si="31"/>
        <v>-0.35092644444444449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453</v>
      </c>
      <c r="C367" s="51" t="s">
        <v>454</v>
      </c>
      <c r="D367" s="56">
        <v>2170000</v>
      </c>
      <c r="E367" s="56">
        <v>2170000</v>
      </c>
      <c r="F367" s="56">
        <v>0</v>
      </c>
      <c r="G367" s="56">
        <v>384157.94</v>
      </c>
      <c r="H367" s="56">
        <v>0</v>
      </c>
      <c r="I367" s="56">
        <f t="shared" si="27"/>
        <v>384157.94</v>
      </c>
      <c r="J367" s="56">
        <f t="shared" si="28"/>
        <v>1785842.06</v>
      </c>
      <c r="K367" s="57">
        <f t="shared" si="29"/>
        <v>0.82296869124423966</v>
      </c>
      <c r="L367" s="57">
        <f t="shared" si="30"/>
        <v>-1</v>
      </c>
      <c r="M367" s="57">
        <f t="shared" si="31"/>
        <v>-0.76395825499231951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455</v>
      </c>
      <c r="C368" s="51" t="s">
        <v>456</v>
      </c>
      <c r="D368" s="56">
        <v>25000000</v>
      </c>
      <c r="E368" s="56">
        <v>3937115</v>
      </c>
      <c r="F368" s="56">
        <v>50420</v>
      </c>
      <c r="G368" s="56">
        <v>2248088.0699999998</v>
      </c>
      <c r="H368" s="56">
        <v>47633.279999999999</v>
      </c>
      <c r="I368" s="56">
        <f t="shared" si="27"/>
        <v>2295721.3499999996</v>
      </c>
      <c r="J368" s="56">
        <f t="shared" si="28"/>
        <v>1641393.6500000004</v>
      </c>
      <c r="K368" s="57">
        <f t="shared" si="29"/>
        <v>0.41690264317907921</v>
      </c>
      <c r="L368" s="57">
        <f t="shared" si="30"/>
        <v>-0.98719366846028123</v>
      </c>
      <c r="M368" s="57">
        <f t="shared" si="31"/>
        <v>-0.23866822279765773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457</v>
      </c>
      <c r="C369" s="51" t="s">
        <v>458</v>
      </c>
      <c r="D369" s="56">
        <v>3500000</v>
      </c>
      <c r="E369" s="56">
        <v>3500000</v>
      </c>
      <c r="F369" s="56">
        <v>3082.28</v>
      </c>
      <c r="G369" s="56">
        <v>111009.06</v>
      </c>
      <c r="H369" s="56">
        <v>0</v>
      </c>
      <c r="I369" s="56">
        <f t="shared" si="27"/>
        <v>111009.06</v>
      </c>
      <c r="J369" s="56">
        <f t="shared" si="28"/>
        <v>3388990.94</v>
      </c>
      <c r="K369" s="57">
        <f t="shared" si="29"/>
        <v>0.96828312571428565</v>
      </c>
      <c r="L369" s="57">
        <f t="shared" si="30"/>
        <v>-0.99911934857142859</v>
      </c>
      <c r="M369" s="57">
        <f t="shared" si="31"/>
        <v>-0.95771083428571424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459</v>
      </c>
      <c r="C370" s="51" t="s">
        <v>460</v>
      </c>
      <c r="D370" s="56">
        <v>1500000</v>
      </c>
      <c r="E370" s="56">
        <v>1500000</v>
      </c>
      <c r="F370" s="56">
        <v>0</v>
      </c>
      <c r="G370" s="56">
        <v>0</v>
      </c>
      <c r="H370" s="56">
        <v>0</v>
      </c>
      <c r="I370" s="56">
        <f t="shared" si="27"/>
        <v>0</v>
      </c>
      <c r="J370" s="56">
        <f t="shared" si="28"/>
        <v>1500000</v>
      </c>
      <c r="K370" s="57">
        <f t="shared" si="29"/>
        <v>1</v>
      </c>
      <c r="L370" s="57">
        <f t="shared" si="30"/>
        <v>-1</v>
      </c>
      <c r="M370" s="57">
        <f t="shared" si="31"/>
        <v>-1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461</v>
      </c>
      <c r="C371" s="51" t="s">
        <v>462</v>
      </c>
      <c r="D371" s="56">
        <v>3500000</v>
      </c>
      <c r="E371" s="56">
        <v>1500000</v>
      </c>
      <c r="F371" s="56">
        <v>0</v>
      </c>
      <c r="G371" s="56">
        <v>133395</v>
      </c>
      <c r="H371" s="56">
        <v>0</v>
      </c>
      <c r="I371" s="56">
        <f t="shared" si="27"/>
        <v>133395</v>
      </c>
      <c r="J371" s="56">
        <f t="shared" si="28"/>
        <v>1366605</v>
      </c>
      <c r="K371" s="57">
        <f t="shared" si="29"/>
        <v>0.91107000000000005</v>
      </c>
      <c r="L371" s="57">
        <f t="shared" si="30"/>
        <v>-1</v>
      </c>
      <c r="M371" s="57">
        <f t="shared" si="31"/>
        <v>-0.88142666666666669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463</v>
      </c>
      <c r="C372" s="51" t="s">
        <v>464</v>
      </c>
      <c r="D372" s="56">
        <v>8000000</v>
      </c>
      <c r="E372" s="56">
        <v>8000000</v>
      </c>
      <c r="F372" s="56">
        <v>177819.77</v>
      </c>
      <c r="G372" s="56">
        <v>6199998.4199999999</v>
      </c>
      <c r="H372" s="56">
        <v>1114846.99</v>
      </c>
      <c r="I372" s="56">
        <f t="shared" si="27"/>
        <v>7314845.4100000001</v>
      </c>
      <c r="J372" s="56">
        <f t="shared" si="28"/>
        <v>685154.58999999985</v>
      </c>
      <c r="K372" s="57">
        <f t="shared" si="29"/>
        <v>8.5644323749999987E-2</v>
      </c>
      <c r="L372" s="57">
        <f t="shared" si="30"/>
        <v>-0.97777252875000009</v>
      </c>
      <c r="M372" s="57">
        <f t="shared" si="31"/>
        <v>3.3333069999999985E-2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465</v>
      </c>
      <c r="C373" s="51" t="s">
        <v>466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27"/>
        <v>0</v>
      </c>
      <c r="J373" s="56">
        <f t="shared" si="28"/>
        <v>0</v>
      </c>
      <c r="K373" s="57" t="str">
        <f t="shared" si="29"/>
        <v>NA</v>
      </c>
      <c r="L373" s="57" t="str">
        <f t="shared" si="30"/>
        <v>NA</v>
      </c>
      <c r="M373" s="57" t="str">
        <f t="shared" si="31"/>
        <v>NA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467</v>
      </c>
      <c r="C374" s="51" t="s">
        <v>468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27"/>
        <v>0</v>
      </c>
      <c r="J374" s="56">
        <f t="shared" si="28"/>
        <v>0</v>
      </c>
      <c r="K374" s="57" t="str">
        <f t="shared" si="29"/>
        <v>NA</v>
      </c>
      <c r="L374" s="57" t="str">
        <f t="shared" si="30"/>
        <v>NA</v>
      </c>
      <c r="M374" s="57" t="str">
        <f t="shared" si="31"/>
        <v>NA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469</v>
      </c>
      <c r="C375" s="51" t="s">
        <v>470</v>
      </c>
      <c r="D375" s="56">
        <v>500000</v>
      </c>
      <c r="E375" s="56">
        <v>500000</v>
      </c>
      <c r="F375" s="56">
        <v>0</v>
      </c>
      <c r="G375" s="56">
        <v>0</v>
      </c>
      <c r="H375" s="56">
        <v>0</v>
      </c>
      <c r="I375" s="56">
        <f t="shared" si="27"/>
        <v>0</v>
      </c>
      <c r="J375" s="56">
        <f t="shared" si="28"/>
        <v>500000</v>
      </c>
      <c r="K375" s="57">
        <f t="shared" si="29"/>
        <v>1</v>
      </c>
      <c r="L375" s="57">
        <f t="shared" si="30"/>
        <v>-1</v>
      </c>
      <c r="M375" s="57">
        <f t="shared" si="31"/>
        <v>-1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338</v>
      </c>
      <c r="C376" s="51" t="s">
        <v>339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27"/>
        <v>0</v>
      </c>
      <c r="J376" s="56">
        <f t="shared" si="28"/>
        <v>0</v>
      </c>
      <c r="K376" s="57" t="str">
        <f t="shared" si="29"/>
        <v>NA</v>
      </c>
      <c r="L376" s="57" t="str">
        <f t="shared" si="30"/>
        <v>NA</v>
      </c>
      <c r="M376" s="57" t="str">
        <f t="shared" si="31"/>
        <v>NA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262</v>
      </c>
      <c r="C377" s="51" t="s">
        <v>263</v>
      </c>
      <c r="D377" s="56">
        <v>166770</v>
      </c>
      <c r="E377" s="56">
        <v>245488</v>
      </c>
      <c r="F377" s="56">
        <v>5775</v>
      </c>
      <c r="G377" s="56">
        <v>53565</v>
      </c>
      <c r="H377" s="56">
        <v>13050</v>
      </c>
      <c r="I377" s="56">
        <f t="shared" ref="I377:I405" si="42">SUM(G377:H377)</f>
        <v>66615</v>
      </c>
      <c r="J377" s="56">
        <f t="shared" ref="J377:J405" si="43">E377-I377</f>
        <v>178873</v>
      </c>
      <c r="K377" s="57">
        <f t="shared" ref="K377:K405" si="44">IF(E377=0,"NA",J377/E377)</f>
        <v>0.72864254057224798</v>
      </c>
      <c r="L377" s="57">
        <f t="shared" ref="L377:L405" si="45">IF(E377=0,"NA",(  ( F377 - (E377/$L$6)) / (E377/$L$6)))</f>
        <v>-0.97647542853418501</v>
      </c>
      <c r="M377" s="57">
        <f t="shared" ref="M377:M405" si="46">IF(E377=0,"NA",(  ( G377 - ($M$6*(E377/12))) / ($M$6*(E377/12))))</f>
        <v>-0.70906928240891609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264</v>
      </c>
      <c r="C378" s="51" t="s">
        <v>265</v>
      </c>
      <c r="D378" s="56">
        <v>2202500</v>
      </c>
      <c r="E378" s="56">
        <v>2202500</v>
      </c>
      <c r="F378" s="56">
        <v>15834.6</v>
      </c>
      <c r="G378" s="56">
        <v>1318889.4099999999</v>
      </c>
      <c r="H378" s="56">
        <v>132073.81</v>
      </c>
      <c r="I378" s="56">
        <f t="shared" si="42"/>
        <v>1450963.22</v>
      </c>
      <c r="J378" s="56">
        <f t="shared" si="43"/>
        <v>751536.78</v>
      </c>
      <c r="K378" s="57">
        <f t="shared" si="44"/>
        <v>0.3412198774120318</v>
      </c>
      <c r="L378" s="57">
        <f t="shared" si="45"/>
        <v>-0.99281062429057887</v>
      </c>
      <c r="M378" s="57">
        <f t="shared" si="46"/>
        <v>-0.20158037987135835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340</v>
      </c>
      <c r="C379" s="51" t="s">
        <v>341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42"/>
        <v>0</v>
      </c>
      <c r="J379" s="56">
        <f t="shared" si="43"/>
        <v>0</v>
      </c>
      <c r="K379" s="57" t="str">
        <f t="shared" si="44"/>
        <v>NA</v>
      </c>
      <c r="L379" s="57" t="str">
        <f t="shared" si="45"/>
        <v>NA</v>
      </c>
      <c r="M379" s="57" t="str">
        <f t="shared" si="46"/>
        <v>NA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471</v>
      </c>
      <c r="C380" s="51" t="s">
        <v>472</v>
      </c>
      <c r="D380" s="56">
        <v>1433934</v>
      </c>
      <c r="E380" s="56">
        <v>3883934</v>
      </c>
      <c r="F380" s="56">
        <v>200215.42</v>
      </c>
      <c r="G380" s="56">
        <v>2201386.9</v>
      </c>
      <c r="H380" s="56">
        <v>220666.58</v>
      </c>
      <c r="I380" s="56">
        <f t="shared" si="42"/>
        <v>2422053.48</v>
      </c>
      <c r="J380" s="56">
        <f t="shared" si="43"/>
        <v>1461880.52</v>
      </c>
      <c r="K380" s="57">
        <f t="shared" si="44"/>
        <v>0.37639169975596909</v>
      </c>
      <c r="L380" s="57">
        <f t="shared" si="45"/>
        <v>-0.94845035471766515</v>
      </c>
      <c r="M380" s="57">
        <f t="shared" si="46"/>
        <v>-0.24427589826878285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377</v>
      </c>
      <c r="C381" s="51" t="s">
        <v>378</v>
      </c>
      <c r="D381" s="56">
        <v>2598922.4900000002</v>
      </c>
      <c r="E381" s="56">
        <v>3228714.49</v>
      </c>
      <c r="F381" s="56">
        <v>0</v>
      </c>
      <c r="G381" s="56">
        <v>3114746.64</v>
      </c>
      <c r="H381" s="56">
        <v>31580</v>
      </c>
      <c r="I381" s="56">
        <f t="shared" si="42"/>
        <v>3146326.64</v>
      </c>
      <c r="J381" s="56">
        <f t="shared" si="43"/>
        <v>82387.850000000093</v>
      </c>
      <c r="K381" s="57">
        <f t="shared" si="44"/>
        <v>2.5517229923913181E-2</v>
      </c>
      <c r="L381" s="57">
        <f t="shared" si="45"/>
        <v>-1</v>
      </c>
      <c r="M381" s="57">
        <f t="shared" si="46"/>
        <v>0.28626905007014103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266</v>
      </c>
      <c r="C382" s="51" t="s">
        <v>267</v>
      </c>
      <c r="D382" s="56">
        <v>35820</v>
      </c>
      <c r="E382" s="56">
        <v>35620</v>
      </c>
      <c r="F382" s="56">
        <v>0</v>
      </c>
      <c r="G382" s="56">
        <v>1855.94</v>
      </c>
      <c r="H382" s="56">
        <v>2265.6</v>
      </c>
      <c r="I382" s="56">
        <f t="shared" si="42"/>
        <v>4121.54</v>
      </c>
      <c r="J382" s="56">
        <f t="shared" si="43"/>
        <v>31498.46</v>
      </c>
      <c r="K382" s="57">
        <f t="shared" si="44"/>
        <v>0.88429140932060635</v>
      </c>
      <c r="L382" s="57">
        <f t="shared" si="45"/>
        <v>-1</v>
      </c>
      <c r="M382" s="57">
        <f t="shared" si="46"/>
        <v>-0.93052816769605096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268</v>
      </c>
      <c r="C383" s="51" t="s">
        <v>269</v>
      </c>
      <c r="D383" s="56">
        <v>0</v>
      </c>
      <c r="E383" s="56">
        <v>137385</v>
      </c>
      <c r="F383" s="56">
        <v>0</v>
      </c>
      <c r="G383" s="56">
        <v>135685</v>
      </c>
      <c r="H383" s="56">
        <v>0</v>
      </c>
      <c r="I383" s="56">
        <f t="shared" si="42"/>
        <v>135685</v>
      </c>
      <c r="J383" s="56">
        <f t="shared" si="43"/>
        <v>1700</v>
      </c>
      <c r="K383" s="57">
        <f t="shared" si="44"/>
        <v>1.2373985515158132E-2</v>
      </c>
      <c r="L383" s="57">
        <f t="shared" si="45"/>
        <v>-1</v>
      </c>
      <c r="M383" s="57">
        <f t="shared" si="46"/>
        <v>0.31683468597978914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274</v>
      </c>
      <c r="C384" s="51" t="s">
        <v>275</v>
      </c>
      <c r="D384" s="56">
        <v>380000</v>
      </c>
      <c r="E384" s="56">
        <v>430000</v>
      </c>
      <c r="F384" s="56">
        <v>2678.09</v>
      </c>
      <c r="G384" s="56">
        <v>60218.740000000005</v>
      </c>
      <c r="H384" s="56">
        <v>0</v>
      </c>
      <c r="I384" s="56">
        <f t="shared" si="42"/>
        <v>60218.740000000005</v>
      </c>
      <c r="J384" s="56">
        <f t="shared" si="43"/>
        <v>369781.26</v>
      </c>
      <c r="K384" s="57">
        <f t="shared" si="44"/>
        <v>0.85995641860465122</v>
      </c>
      <c r="L384" s="57">
        <f t="shared" si="45"/>
        <v>-0.99377188372093017</v>
      </c>
      <c r="M384" s="57">
        <f t="shared" si="46"/>
        <v>-0.81327522480620162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278</v>
      </c>
      <c r="C385" s="51" t="s">
        <v>279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42"/>
        <v>0</v>
      </c>
      <c r="J385" s="56">
        <f t="shared" si="43"/>
        <v>0</v>
      </c>
      <c r="K385" s="57" t="str">
        <f t="shared" si="44"/>
        <v>NA</v>
      </c>
      <c r="L385" s="57" t="str">
        <f t="shared" si="45"/>
        <v>NA</v>
      </c>
      <c r="M385" s="57" t="str">
        <f t="shared" si="46"/>
        <v>NA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280</v>
      </c>
      <c r="C386" s="51" t="s">
        <v>281</v>
      </c>
      <c r="D386" s="56">
        <v>90000</v>
      </c>
      <c r="E386" s="56">
        <v>90000</v>
      </c>
      <c r="F386" s="56">
        <v>0</v>
      </c>
      <c r="G386" s="56">
        <v>0</v>
      </c>
      <c r="H386" s="56">
        <v>0</v>
      </c>
      <c r="I386" s="56">
        <f t="shared" si="42"/>
        <v>0</v>
      </c>
      <c r="J386" s="56">
        <f t="shared" si="43"/>
        <v>90000</v>
      </c>
      <c r="K386" s="57">
        <f t="shared" si="44"/>
        <v>1</v>
      </c>
      <c r="L386" s="57">
        <f t="shared" si="45"/>
        <v>-1</v>
      </c>
      <c r="M386" s="57">
        <f t="shared" si="46"/>
        <v>-1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282</v>
      </c>
      <c r="C387" s="51" t="s">
        <v>283</v>
      </c>
      <c r="D387" s="56">
        <v>4702300</v>
      </c>
      <c r="E387" s="56">
        <v>4437000</v>
      </c>
      <c r="F387" s="56">
        <v>272982.74</v>
      </c>
      <c r="G387" s="56">
        <v>2176897.6599999997</v>
      </c>
      <c r="H387" s="56">
        <v>641789.6</v>
      </c>
      <c r="I387" s="56">
        <f t="shared" si="42"/>
        <v>2818687.26</v>
      </c>
      <c r="J387" s="56">
        <f t="shared" si="43"/>
        <v>1618312.7400000002</v>
      </c>
      <c r="K387" s="57">
        <f t="shared" si="44"/>
        <v>0.364731291413117</v>
      </c>
      <c r="L387" s="57">
        <f t="shared" si="45"/>
        <v>-0.9384758305161145</v>
      </c>
      <c r="M387" s="57">
        <f t="shared" si="46"/>
        <v>-0.34583497558410348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286</v>
      </c>
      <c r="C388" s="51" t="s">
        <v>287</v>
      </c>
      <c r="D388" s="56">
        <v>47700</v>
      </c>
      <c r="E388" s="56">
        <v>47200</v>
      </c>
      <c r="F388" s="56">
        <v>2336.6999999999998</v>
      </c>
      <c r="G388" s="56">
        <v>9576.84</v>
      </c>
      <c r="H388" s="56">
        <v>1566.23</v>
      </c>
      <c r="I388" s="56">
        <f t="shared" si="42"/>
        <v>11143.07</v>
      </c>
      <c r="J388" s="56">
        <f t="shared" si="43"/>
        <v>36056.93</v>
      </c>
      <c r="K388" s="57">
        <f t="shared" si="44"/>
        <v>0.76391800847457625</v>
      </c>
      <c r="L388" s="57">
        <f t="shared" si="45"/>
        <v>-0.95049364406779668</v>
      </c>
      <c r="M388" s="57">
        <f t="shared" si="46"/>
        <v>-0.72946779661016947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288</v>
      </c>
      <c r="C389" s="51" t="s">
        <v>289</v>
      </c>
      <c r="D389" s="56">
        <v>40770</v>
      </c>
      <c r="E389" s="56">
        <v>813770</v>
      </c>
      <c r="F389" s="56">
        <v>218000</v>
      </c>
      <c r="G389" s="56">
        <v>627480</v>
      </c>
      <c r="H389" s="56">
        <v>158000</v>
      </c>
      <c r="I389" s="56">
        <f t="shared" si="42"/>
        <v>785480</v>
      </c>
      <c r="J389" s="56">
        <f t="shared" si="43"/>
        <v>28290</v>
      </c>
      <c r="K389" s="57">
        <f t="shared" si="44"/>
        <v>3.4764122540767051E-2</v>
      </c>
      <c r="L389" s="57">
        <f t="shared" si="45"/>
        <v>-0.73211103874559147</v>
      </c>
      <c r="M389" s="57">
        <f t="shared" si="46"/>
        <v>2.8103763962790469E-2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290</v>
      </c>
      <c r="C390" s="51" t="s">
        <v>291</v>
      </c>
      <c r="D390" s="56">
        <v>3929500</v>
      </c>
      <c r="E390" s="56">
        <v>5919349.7999999998</v>
      </c>
      <c r="F390" s="56">
        <v>947574.62</v>
      </c>
      <c r="G390" s="56">
        <v>4411914.2299999995</v>
      </c>
      <c r="H390" s="56">
        <v>1112950.99</v>
      </c>
      <c r="I390" s="56">
        <f t="shared" si="42"/>
        <v>5524865.2199999997</v>
      </c>
      <c r="J390" s="56">
        <f t="shared" si="43"/>
        <v>394484.58000000007</v>
      </c>
      <c r="K390" s="57">
        <f t="shared" si="44"/>
        <v>6.6643228281592692E-2</v>
      </c>
      <c r="L390" s="57">
        <f t="shared" si="45"/>
        <v>-0.83991913774043225</v>
      </c>
      <c r="M390" s="57">
        <f t="shared" si="46"/>
        <v>-6.216475555023541E-3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294</v>
      </c>
      <c r="C391" s="51" t="s">
        <v>295</v>
      </c>
      <c r="D391" s="56">
        <v>40500</v>
      </c>
      <c r="E391" s="56">
        <v>122300</v>
      </c>
      <c r="F391" s="56">
        <v>14562.69</v>
      </c>
      <c r="G391" s="56">
        <v>38989.279999999999</v>
      </c>
      <c r="H391" s="56">
        <v>14618.08</v>
      </c>
      <c r="I391" s="56">
        <f t="shared" si="42"/>
        <v>53607.360000000001</v>
      </c>
      <c r="J391" s="56">
        <f t="shared" si="43"/>
        <v>68692.639999999999</v>
      </c>
      <c r="K391" s="57">
        <f t="shared" si="44"/>
        <v>0.56167326246933769</v>
      </c>
      <c r="L391" s="57">
        <f t="shared" si="45"/>
        <v>-0.88092649223221586</v>
      </c>
      <c r="M391" s="57">
        <f t="shared" si="46"/>
        <v>-0.57493289724720631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358</v>
      </c>
      <c r="C392" s="51" t="s">
        <v>359</v>
      </c>
      <c r="D392" s="56">
        <v>22500000</v>
      </c>
      <c r="E392" s="56">
        <v>22500000</v>
      </c>
      <c r="F392" s="56">
        <v>1432796.5</v>
      </c>
      <c r="G392" s="56">
        <v>14399424.33</v>
      </c>
      <c r="H392" s="56">
        <v>4793864.5199999996</v>
      </c>
      <c r="I392" s="56">
        <f t="shared" si="42"/>
        <v>19193288.850000001</v>
      </c>
      <c r="J392" s="56">
        <f t="shared" si="43"/>
        <v>3306711.1499999985</v>
      </c>
      <c r="K392" s="57">
        <f t="shared" si="44"/>
        <v>0.14696493999999993</v>
      </c>
      <c r="L392" s="57">
        <f t="shared" si="45"/>
        <v>-0.93632015555555559</v>
      </c>
      <c r="M392" s="57">
        <f t="shared" si="46"/>
        <v>-0.14670078044444443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473</v>
      </c>
      <c r="C393" s="51" t="s">
        <v>474</v>
      </c>
      <c r="D393" s="56">
        <v>2500000</v>
      </c>
      <c r="E393" s="56">
        <v>2500000</v>
      </c>
      <c r="F393" s="56">
        <v>255427.02</v>
      </c>
      <c r="G393" s="56">
        <v>1429729.56</v>
      </c>
      <c r="H393" s="56">
        <v>770270.44</v>
      </c>
      <c r="I393" s="56">
        <f t="shared" si="42"/>
        <v>2200000</v>
      </c>
      <c r="J393" s="56">
        <f t="shared" si="43"/>
        <v>300000</v>
      </c>
      <c r="K393" s="57">
        <f t="shared" si="44"/>
        <v>0.12</v>
      </c>
      <c r="L393" s="57">
        <f t="shared" si="45"/>
        <v>-0.897829192</v>
      </c>
      <c r="M393" s="57">
        <f t="shared" si="46"/>
        <v>-0.23747756799999997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475</v>
      </c>
      <c r="C394" s="51" t="s">
        <v>476</v>
      </c>
      <c r="D394" s="56">
        <v>0</v>
      </c>
      <c r="E394" s="56">
        <v>0</v>
      </c>
      <c r="F394" s="56">
        <v>0</v>
      </c>
      <c r="G394" s="56">
        <v>0</v>
      </c>
      <c r="H394" s="56">
        <v>0</v>
      </c>
      <c r="I394" s="56">
        <f t="shared" si="42"/>
        <v>0</v>
      </c>
      <c r="J394" s="56">
        <f t="shared" si="43"/>
        <v>0</v>
      </c>
      <c r="K394" s="57" t="str">
        <f t="shared" si="44"/>
        <v>NA</v>
      </c>
      <c r="L394" s="57" t="str">
        <f t="shared" si="45"/>
        <v>NA</v>
      </c>
      <c r="M394" s="57" t="str">
        <f t="shared" si="46"/>
        <v>NA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302</v>
      </c>
      <c r="C395" s="51" t="s">
        <v>303</v>
      </c>
      <c r="D395" s="56">
        <v>9000</v>
      </c>
      <c r="E395" s="56">
        <v>9000</v>
      </c>
      <c r="F395" s="56">
        <v>0</v>
      </c>
      <c r="G395" s="56">
        <v>0</v>
      </c>
      <c r="H395" s="56">
        <v>0</v>
      </c>
      <c r="I395" s="56">
        <f t="shared" si="42"/>
        <v>0</v>
      </c>
      <c r="J395" s="56">
        <f t="shared" si="43"/>
        <v>9000</v>
      </c>
      <c r="K395" s="57">
        <f t="shared" si="44"/>
        <v>1</v>
      </c>
      <c r="L395" s="57">
        <f t="shared" si="45"/>
        <v>-1</v>
      </c>
      <c r="M395" s="57">
        <f t="shared" si="46"/>
        <v>-1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477</v>
      </c>
      <c r="C396" s="51" t="s">
        <v>478</v>
      </c>
      <c r="D396" s="56">
        <v>0</v>
      </c>
      <c r="E396" s="56">
        <v>0</v>
      </c>
      <c r="F396" s="56">
        <v>0</v>
      </c>
      <c r="G396" s="56">
        <v>0</v>
      </c>
      <c r="H396" s="56">
        <v>0</v>
      </c>
      <c r="I396" s="56">
        <f t="shared" si="42"/>
        <v>0</v>
      </c>
      <c r="J396" s="56">
        <f t="shared" si="43"/>
        <v>0</v>
      </c>
      <c r="K396" s="57" t="str">
        <f t="shared" si="44"/>
        <v>NA</v>
      </c>
      <c r="L396" s="57" t="str">
        <f t="shared" si="45"/>
        <v>NA</v>
      </c>
      <c r="M396" s="57" t="str">
        <f t="shared" si="46"/>
        <v>NA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304</v>
      </c>
      <c r="C397" s="51" t="s">
        <v>305</v>
      </c>
      <c r="D397" s="56">
        <v>2225000</v>
      </c>
      <c r="E397" s="56">
        <v>2975000</v>
      </c>
      <c r="F397" s="56">
        <v>14375</v>
      </c>
      <c r="G397" s="56">
        <v>342304.38</v>
      </c>
      <c r="H397" s="56">
        <v>509778.27</v>
      </c>
      <c r="I397" s="56">
        <f t="shared" si="42"/>
        <v>852082.65</v>
      </c>
      <c r="J397" s="56">
        <f t="shared" si="43"/>
        <v>2122917.35</v>
      </c>
      <c r="K397" s="57">
        <f t="shared" si="44"/>
        <v>0.71358566386554623</v>
      </c>
      <c r="L397" s="57">
        <f t="shared" si="45"/>
        <v>-0.99516806722689077</v>
      </c>
      <c r="M397" s="57">
        <f t="shared" si="46"/>
        <v>-0.84658627226890759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306</v>
      </c>
      <c r="C398" s="51" t="s">
        <v>307</v>
      </c>
      <c r="D398" s="56">
        <v>0</v>
      </c>
      <c r="E398" s="56">
        <v>1229744</v>
      </c>
      <c r="F398" s="56">
        <v>0</v>
      </c>
      <c r="G398" s="56">
        <v>497148.38</v>
      </c>
      <c r="H398" s="56">
        <v>225136.49</v>
      </c>
      <c r="I398" s="56">
        <f t="shared" si="42"/>
        <v>722284.87</v>
      </c>
      <c r="J398" s="56">
        <f t="shared" si="43"/>
        <v>507459.13</v>
      </c>
      <c r="K398" s="57">
        <f t="shared" si="44"/>
        <v>0.41265428414369171</v>
      </c>
      <c r="L398" s="57">
        <f t="shared" si="45"/>
        <v>-1</v>
      </c>
      <c r="M398" s="57">
        <f t="shared" si="46"/>
        <v>-0.46097357932491095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308</v>
      </c>
      <c r="C399" s="51" t="s">
        <v>309</v>
      </c>
      <c r="D399" s="56">
        <v>6628000</v>
      </c>
      <c r="E399" s="56">
        <v>8244150.2000000002</v>
      </c>
      <c r="F399" s="56">
        <v>132410.48000000001</v>
      </c>
      <c r="G399" s="56">
        <v>1562446.49</v>
      </c>
      <c r="H399" s="56">
        <v>286397.96999999997</v>
      </c>
      <c r="I399" s="56">
        <f t="shared" si="42"/>
        <v>1848844.46</v>
      </c>
      <c r="J399" s="56">
        <f t="shared" si="43"/>
        <v>6395305.7400000002</v>
      </c>
      <c r="K399" s="57">
        <f t="shared" si="44"/>
        <v>0.77573862494644996</v>
      </c>
      <c r="L399" s="57">
        <f t="shared" si="45"/>
        <v>-0.98393885642694856</v>
      </c>
      <c r="M399" s="57">
        <f t="shared" si="46"/>
        <v>-0.74730421739930608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479</v>
      </c>
      <c r="C400" s="51" t="s">
        <v>480</v>
      </c>
      <c r="D400" s="56">
        <v>450000</v>
      </c>
      <c r="E400" s="56">
        <v>450000</v>
      </c>
      <c r="F400" s="56">
        <v>0</v>
      </c>
      <c r="G400" s="56">
        <v>0</v>
      </c>
      <c r="H400" s="56">
        <v>0</v>
      </c>
      <c r="I400" s="56">
        <f t="shared" si="42"/>
        <v>0</v>
      </c>
      <c r="J400" s="56">
        <f t="shared" si="43"/>
        <v>450000</v>
      </c>
      <c r="K400" s="57">
        <f t="shared" si="44"/>
        <v>1</v>
      </c>
      <c r="L400" s="57">
        <f t="shared" si="45"/>
        <v>-1</v>
      </c>
      <c r="M400" s="57">
        <f t="shared" si="46"/>
        <v>-1</v>
      </c>
      <c r="R400" s="53"/>
      <c r="S400" s="53"/>
      <c r="T400" s="53"/>
      <c r="U400" s="53"/>
      <c r="V400" s="53"/>
    </row>
    <row r="401" spans="1:22" s="51" customFormat="1" x14ac:dyDescent="0.2">
      <c r="B401" s="66" t="s">
        <v>481</v>
      </c>
      <c r="C401" s="51" t="s">
        <v>482</v>
      </c>
      <c r="D401" s="56">
        <v>450000</v>
      </c>
      <c r="E401" s="56">
        <v>450000</v>
      </c>
      <c r="F401" s="56">
        <v>0</v>
      </c>
      <c r="G401" s="56">
        <v>33941.449999999997</v>
      </c>
      <c r="H401" s="56">
        <v>0</v>
      </c>
      <c r="I401" s="56">
        <f t="shared" si="42"/>
        <v>33941.449999999997</v>
      </c>
      <c r="J401" s="56">
        <f t="shared" si="43"/>
        <v>416058.55</v>
      </c>
      <c r="K401" s="57">
        <f t="shared" si="44"/>
        <v>0.92457455555555557</v>
      </c>
      <c r="L401" s="57">
        <f t="shared" si="45"/>
        <v>-1</v>
      </c>
      <c r="M401" s="57">
        <f t="shared" si="46"/>
        <v>-0.89943274074074075</v>
      </c>
      <c r="R401" s="53"/>
      <c r="S401" s="53"/>
      <c r="T401" s="53"/>
      <c r="U401" s="53"/>
      <c r="V401" s="53"/>
    </row>
    <row r="402" spans="1:22" s="51" customFormat="1" x14ac:dyDescent="0.2">
      <c r="B402" s="66" t="s">
        <v>310</v>
      </c>
      <c r="C402" s="51" t="s">
        <v>311</v>
      </c>
      <c r="D402" s="56">
        <v>2880000</v>
      </c>
      <c r="E402" s="56">
        <v>1477513</v>
      </c>
      <c r="F402" s="56">
        <v>0</v>
      </c>
      <c r="G402" s="56">
        <v>48239.96</v>
      </c>
      <c r="H402" s="56">
        <v>864561</v>
      </c>
      <c r="I402" s="56">
        <f t="shared" si="42"/>
        <v>912800.96</v>
      </c>
      <c r="J402" s="56">
        <f t="shared" si="43"/>
        <v>564712.04</v>
      </c>
      <c r="K402" s="57">
        <f t="shared" si="44"/>
        <v>0.38220444760892125</v>
      </c>
      <c r="L402" s="57">
        <f t="shared" si="45"/>
        <v>-1</v>
      </c>
      <c r="M402" s="57">
        <f t="shared" si="46"/>
        <v>-0.95646742420089259</v>
      </c>
      <c r="R402" s="53"/>
      <c r="S402" s="53"/>
      <c r="T402" s="53"/>
      <c r="U402" s="53"/>
      <c r="V402" s="53"/>
    </row>
    <row r="403" spans="1:22" s="51" customFormat="1" x14ac:dyDescent="0.2">
      <c r="B403" s="66" t="s">
        <v>312</v>
      </c>
      <c r="C403" s="51" t="s">
        <v>313</v>
      </c>
      <c r="D403" s="56">
        <v>148500</v>
      </c>
      <c r="E403" s="56">
        <v>147500</v>
      </c>
      <c r="F403" s="56">
        <v>6348.08</v>
      </c>
      <c r="G403" s="56">
        <v>32154.99</v>
      </c>
      <c r="H403" s="56">
        <v>41964.5</v>
      </c>
      <c r="I403" s="56">
        <f t="shared" si="42"/>
        <v>74119.490000000005</v>
      </c>
      <c r="J403" s="56">
        <f t="shared" si="43"/>
        <v>73380.509999999995</v>
      </c>
      <c r="K403" s="57">
        <f t="shared" si="44"/>
        <v>0.49749498305084744</v>
      </c>
      <c r="L403" s="57">
        <f t="shared" si="45"/>
        <v>-0.95696216949152546</v>
      </c>
      <c r="M403" s="57">
        <f t="shared" si="46"/>
        <v>-0.70933342372881347</v>
      </c>
      <c r="R403" s="53"/>
      <c r="S403" s="53"/>
      <c r="T403" s="53"/>
      <c r="U403" s="53"/>
      <c r="V403" s="53"/>
    </row>
    <row r="404" spans="1:22" s="51" customFormat="1" x14ac:dyDescent="0.2">
      <c r="B404" s="66" t="s">
        <v>314</v>
      </c>
      <c r="C404" s="51" t="s">
        <v>315</v>
      </c>
      <c r="D404" s="56">
        <v>900000</v>
      </c>
      <c r="E404" s="56">
        <v>900000</v>
      </c>
      <c r="F404" s="56">
        <v>0</v>
      </c>
      <c r="G404" s="56">
        <v>0</v>
      </c>
      <c r="H404" s="56">
        <v>0</v>
      </c>
      <c r="I404" s="56">
        <f t="shared" si="42"/>
        <v>0</v>
      </c>
      <c r="J404" s="56">
        <f t="shared" si="43"/>
        <v>900000</v>
      </c>
      <c r="K404" s="57">
        <f t="shared" si="44"/>
        <v>1</v>
      </c>
      <c r="L404" s="57">
        <f t="shared" si="45"/>
        <v>-1</v>
      </c>
      <c r="M404" s="57">
        <f t="shared" si="46"/>
        <v>-1</v>
      </c>
      <c r="R404" s="53"/>
      <c r="S404" s="53"/>
      <c r="T404" s="53"/>
      <c r="U404" s="53"/>
      <c r="V404" s="53"/>
    </row>
    <row r="405" spans="1:22" s="51" customFormat="1" x14ac:dyDescent="0.2">
      <c r="A405" s="63" t="s">
        <v>483</v>
      </c>
      <c r="B405" s="71"/>
      <c r="C405" s="63"/>
      <c r="D405" s="64">
        <v>221490060.35000002</v>
      </c>
      <c r="E405" s="64">
        <v>217574603.20000002</v>
      </c>
      <c r="F405" s="64">
        <v>12171602.889999995</v>
      </c>
      <c r="G405" s="64">
        <v>116843054.28999998</v>
      </c>
      <c r="H405" s="64">
        <v>17915679.98</v>
      </c>
      <c r="I405" s="64">
        <f t="shared" si="42"/>
        <v>134758734.26999998</v>
      </c>
      <c r="J405" s="64">
        <f t="shared" si="43"/>
        <v>82815868.930000037</v>
      </c>
      <c r="K405" s="65">
        <f t="shared" si="44"/>
        <v>0.38063205774928438</v>
      </c>
      <c r="L405" s="65">
        <f t="shared" si="45"/>
        <v>-0.94405779575839766</v>
      </c>
      <c r="M405" s="65">
        <f t="shared" si="46"/>
        <v>-0.28396634183390163</v>
      </c>
      <c r="R405" s="53"/>
      <c r="S405" s="53"/>
      <c r="T405" s="53"/>
      <c r="U405" s="53"/>
      <c r="V405" s="53"/>
    </row>
    <row r="406" spans="1:22" s="51" customFormat="1" x14ac:dyDescent="0.2">
      <c r="A406" s="51" t="s">
        <v>484</v>
      </c>
      <c r="B406" s="66" t="s">
        <v>195</v>
      </c>
      <c r="C406" s="51" t="s">
        <v>196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27"/>
        <v>0</v>
      </c>
      <c r="J406" s="56">
        <f t="shared" si="28"/>
        <v>0</v>
      </c>
      <c r="K406" s="57" t="str">
        <f t="shared" si="29"/>
        <v>NA</v>
      </c>
      <c r="L406" s="57" t="str">
        <f t="shared" si="30"/>
        <v>NA</v>
      </c>
      <c r="M406" s="57" t="str">
        <f t="shared" si="31"/>
        <v>NA</v>
      </c>
      <c r="R406" s="53"/>
      <c r="S406" s="53"/>
      <c r="T406" s="53"/>
      <c r="U406" s="53"/>
      <c r="V406" s="53"/>
    </row>
    <row r="407" spans="1:22" s="51" customFormat="1" x14ac:dyDescent="0.2">
      <c r="B407" s="66" t="s">
        <v>202</v>
      </c>
      <c r="C407" s="51" t="s">
        <v>203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27"/>
        <v>0</v>
      </c>
      <c r="J407" s="56">
        <f t="shared" si="28"/>
        <v>0</v>
      </c>
      <c r="K407" s="57" t="str">
        <f t="shared" si="29"/>
        <v>NA</v>
      </c>
      <c r="L407" s="57" t="str">
        <f t="shared" si="30"/>
        <v>NA</v>
      </c>
      <c r="M407" s="57" t="str">
        <f t="shared" si="31"/>
        <v>NA</v>
      </c>
      <c r="R407" s="53"/>
      <c r="S407" s="53"/>
      <c r="T407" s="53"/>
      <c r="U407" s="53"/>
      <c r="V407" s="53"/>
    </row>
    <row r="408" spans="1:22" s="51" customFormat="1" x14ac:dyDescent="0.2">
      <c r="B408" s="66" t="s">
        <v>212</v>
      </c>
      <c r="C408" s="51" t="s">
        <v>213</v>
      </c>
      <c r="D408" s="56">
        <v>100464.32000000001</v>
      </c>
      <c r="E408" s="56">
        <v>100464.32000000001</v>
      </c>
      <c r="F408" s="56">
        <v>0</v>
      </c>
      <c r="G408" s="56">
        <v>0</v>
      </c>
      <c r="H408" s="56">
        <v>0</v>
      </c>
      <c r="I408" s="56">
        <f t="shared" si="27"/>
        <v>0</v>
      </c>
      <c r="J408" s="56">
        <f t="shared" si="28"/>
        <v>100464.32000000001</v>
      </c>
      <c r="K408" s="57">
        <f t="shared" si="29"/>
        <v>1</v>
      </c>
      <c r="L408" s="57">
        <f t="shared" si="30"/>
        <v>-1</v>
      </c>
      <c r="M408" s="57">
        <f t="shared" si="31"/>
        <v>-1</v>
      </c>
      <c r="R408" s="53"/>
      <c r="S408" s="53"/>
      <c r="T408" s="53"/>
      <c r="U408" s="53"/>
      <c r="V408" s="53"/>
    </row>
    <row r="409" spans="1:22" s="51" customFormat="1" x14ac:dyDescent="0.2">
      <c r="B409" s="66" t="s">
        <v>350</v>
      </c>
      <c r="C409" s="51" t="s">
        <v>351</v>
      </c>
      <c r="D409" s="56">
        <v>22863212.399999999</v>
      </c>
      <c r="E409" s="56">
        <v>20984582.550000001</v>
      </c>
      <c r="F409" s="56">
        <v>1827274.8399999999</v>
      </c>
      <c r="G409" s="56">
        <v>14814307.75</v>
      </c>
      <c r="H409" s="56">
        <v>27561.5</v>
      </c>
      <c r="I409" s="56">
        <f t="shared" si="27"/>
        <v>14841869.25</v>
      </c>
      <c r="J409" s="56">
        <f t="shared" si="28"/>
        <v>6142713.3000000007</v>
      </c>
      <c r="K409" s="57">
        <f t="shared" si="29"/>
        <v>0.29272506543143029</v>
      </c>
      <c r="L409" s="57">
        <f t="shared" si="30"/>
        <v>-0.91292298354536483</v>
      </c>
      <c r="M409" s="57">
        <f t="shared" si="31"/>
        <v>-5.8717976101300549E-2</v>
      </c>
      <c r="R409" s="53"/>
      <c r="S409" s="53"/>
      <c r="T409" s="53"/>
      <c r="U409" s="53"/>
      <c r="V409" s="53"/>
    </row>
    <row r="410" spans="1:22" s="51" customFormat="1" x14ac:dyDescent="0.2">
      <c r="B410" s="66" t="s">
        <v>415</v>
      </c>
      <c r="C410" s="51" t="s">
        <v>416</v>
      </c>
      <c r="D410" s="56">
        <v>6352581.2000000002</v>
      </c>
      <c r="E410" s="56">
        <v>6352581.2000000002</v>
      </c>
      <c r="F410" s="56">
        <v>1689661.2</v>
      </c>
      <c r="G410" s="56">
        <v>14350952.01</v>
      </c>
      <c r="H410" s="56">
        <v>0</v>
      </c>
      <c r="I410" s="56">
        <f t="shared" si="27"/>
        <v>14350952.01</v>
      </c>
      <c r="J410" s="56">
        <f t="shared" si="28"/>
        <v>-7998370.8099999996</v>
      </c>
      <c r="K410" s="57">
        <f t="shared" si="29"/>
        <v>-1.259074155557429</v>
      </c>
      <c r="L410" s="57">
        <f t="shared" si="30"/>
        <v>-0.73401973988148317</v>
      </c>
      <c r="M410" s="57">
        <f t="shared" si="31"/>
        <v>2.012098874076572</v>
      </c>
      <c r="R410" s="53"/>
      <c r="S410" s="53"/>
      <c r="T410" s="53"/>
      <c r="U410" s="53"/>
      <c r="V410" s="53"/>
    </row>
    <row r="411" spans="1:22" s="51" customFormat="1" x14ac:dyDescent="0.2">
      <c r="B411" s="66" t="s">
        <v>224</v>
      </c>
      <c r="C411" s="51" t="s">
        <v>225</v>
      </c>
      <c r="D411" s="56">
        <v>1724067.78</v>
      </c>
      <c r="E411" s="56">
        <v>1897773.3</v>
      </c>
      <c r="F411" s="56">
        <v>129077.24</v>
      </c>
      <c r="G411" s="56">
        <v>1730510.68</v>
      </c>
      <c r="H411" s="56">
        <v>0</v>
      </c>
      <c r="I411" s="56">
        <f t="shared" si="27"/>
        <v>1730510.68</v>
      </c>
      <c r="J411" s="56">
        <f t="shared" si="28"/>
        <v>167262.62000000011</v>
      </c>
      <c r="K411" s="57">
        <f t="shared" si="29"/>
        <v>8.8136248939744338E-2</v>
      </c>
      <c r="L411" s="57">
        <f t="shared" si="30"/>
        <v>-0.93198490040933757</v>
      </c>
      <c r="M411" s="57">
        <f t="shared" si="31"/>
        <v>0.21581833474700771</v>
      </c>
      <c r="R411" s="53"/>
      <c r="S411" s="53"/>
      <c r="T411" s="53"/>
      <c r="U411" s="53"/>
      <c r="V411" s="53"/>
    </row>
    <row r="412" spans="1:22" s="51" customFormat="1" x14ac:dyDescent="0.2">
      <c r="B412" s="66" t="s">
        <v>330</v>
      </c>
      <c r="C412" s="51" t="s">
        <v>331</v>
      </c>
      <c r="D412" s="56">
        <v>186456.07</v>
      </c>
      <c r="E412" s="56">
        <v>186456.07</v>
      </c>
      <c r="F412" s="56">
        <v>17212.62</v>
      </c>
      <c r="G412" s="56">
        <v>142026.43</v>
      </c>
      <c r="H412" s="56">
        <v>0</v>
      </c>
      <c r="I412" s="56">
        <f t="shared" si="27"/>
        <v>142026.43</v>
      </c>
      <c r="J412" s="56">
        <f t="shared" si="28"/>
        <v>44429.640000000014</v>
      </c>
      <c r="K412" s="57">
        <f t="shared" si="29"/>
        <v>0.23828476058730624</v>
      </c>
      <c r="L412" s="57">
        <f t="shared" si="30"/>
        <v>-0.90768538669725263</v>
      </c>
      <c r="M412" s="57">
        <f t="shared" si="31"/>
        <v>1.5620319216924916E-2</v>
      </c>
      <c r="R412" s="53"/>
      <c r="S412" s="53"/>
      <c r="T412" s="53"/>
      <c r="U412" s="53"/>
      <c r="V412" s="53"/>
    </row>
    <row r="413" spans="1:22" s="51" customFormat="1" x14ac:dyDescent="0.2">
      <c r="B413" s="66" t="s">
        <v>226</v>
      </c>
      <c r="C413" s="51" t="s">
        <v>227</v>
      </c>
      <c r="D413" s="56">
        <v>1015507.37</v>
      </c>
      <c r="E413" s="56">
        <v>1015507.37</v>
      </c>
      <c r="F413" s="56">
        <v>9186.25</v>
      </c>
      <c r="G413" s="56">
        <v>37961.25</v>
      </c>
      <c r="H413" s="56">
        <v>0</v>
      </c>
      <c r="I413" s="56">
        <f t="shared" si="27"/>
        <v>37961.25</v>
      </c>
      <c r="J413" s="56">
        <f t="shared" si="28"/>
        <v>977546.12</v>
      </c>
      <c r="K413" s="57">
        <f t="shared" si="29"/>
        <v>0.96261843968695171</v>
      </c>
      <c r="L413" s="57">
        <f t="shared" si="30"/>
        <v>-0.99095402921595732</v>
      </c>
      <c r="M413" s="57">
        <f t="shared" si="31"/>
        <v>-0.95015791958260232</v>
      </c>
      <c r="R413" s="53"/>
      <c r="S413" s="53"/>
      <c r="T413" s="53"/>
      <c r="U413" s="53"/>
      <c r="V413" s="53"/>
    </row>
    <row r="414" spans="1:22" s="51" customFormat="1" x14ac:dyDescent="0.2">
      <c r="B414" s="66" t="s">
        <v>228</v>
      </c>
      <c r="C414" s="51" t="s">
        <v>229</v>
      </c>
      <c r="D414" s="56">
        <v>0</v>
      </c>
      <c r="E414" s="56">
        <v>2820</v>
      </c>
      <c r="F414" s="56">
        <v>0</v>
      </c>
      <c r="G414" s="56">
        <v>0</v>
      </c>
      <c r="H414" s="56">
        <v>0</v>
      </c>
      <c r="I414" s="56">
        <f t="shared" si="27"/>
        <v>0</v>
      </c>
      <c r="J414" s="56">
        <f t="shared" si="28"/>
        <v>2820</v>
      </c>
      <c r="K414" s="57">
        <f t="shared" si="29"/>
        <v>1</v>
      </c>
      <c r="L414" s="57">
        <f t="shared" si="30"/>
        <v>-1</v>
      </c>
      <c r="M414" s="57">
        <f t="shared" si="31"/>
        <v>-1</v>
      </c>
      <c r="R414" s="53"/>
      <c r="S414" s="53"/>
      <c r="T414" s="53"/>
      <c r="U414" s="53"/>
      <c r="V414" s="53"/>
    </row>
    <row r="415" spans="1:22" s="51" customFormat="1" x14ac:dyDescent="0.2">
      <c r="B415" s="66" t="s">
        <v>232</v>
      </c>
      <c r="C415" s="51" t="s">
        <v>233</v>
      </c>
      <c r="D415" s="56">
        <v>13986000</v>
      </c>
      <c r="E415" s="56">
        <v>12449189.33</v>
      </c>
      <c r="F415" s="56">
        <v>618058.36</v>
      </c>
      <c r="G415" s="56">
        <v>4139901.28</v>
      </c>
      <c r="H415" s="56">
        <v>0</v>
      </c>
      <c r="I415" s="56">
        <f t="shared" si="27"/>
        <v>4139901.28</v>
      </c>
      <c r="J415" s="56">
        <f t="shared" si="28"/>
        <v>8309288.0500000007</v>
      </c>
      <c r="K415" s="57">
        <f t="shared" si="29"/>
        <v>0.66745615555675708</v>
      </c>
      <c r="L415" s="57">
        <f t="shared" si="30"/>
        <v>-0.95035352554960306</v>
      </c>
      <c r="M415" s="57">
        <f t="shared" si="31"/>
        <v>-0.55660820740900951</v>
      </c>
      <c r="R415" s="53"/>
      <c r="S415" s="53"/>
      <c r="T415" s="53"/>
      <c r="U415" s="53"/>
      <c r="V415" s="53"/>
    </row>
    <row r="416" spans="1:22" s="51" customFormat="1" x14ac:dyDescent="0.2">
      <c r="B416" s="66" t="s">
        <v>234</v>
      </c>
      <c r="C416" s="51" t="s">
        <v>235</v>
      </c>
      <c r="D416" s="56">
        <v>0</v>
      </c>
      <c r="E416" s="56">
        <v>0</v>
      </c>
      <c r="F416" s="56">
        <v>8091.3899999999994</v>
      </c>
      <c r="G416" s="56">
        <v>53286.939999999995</v>
      </c>
      <c r="H416" s="56">
        <v>0</v>
      </c>
      <c r="I416" s="56">
        <f t="shared" si="27"/>
        <v>53286.939999999995</v>
      </c>
      <c r="J416" s="56">
        <f t="shared" si="28"/>
        <v>-53286.939999999995</v>
      </c>
      <c r="K416" s="57" t="str">
        <f t="shared" si="29"/>
        <v>NA</v>
      </c>
      <c r="L416" s="57" t="str">
        <f t="shared" si="30"/>
        <v>NA</v>
      </c>
      <c r="M416" s="57" t="str">
        <f t="shared" si="31"/>
        <v>NA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236</v>
      </c>
      <c r="C417" s="51" t="s">
        <v>237</v>
      </c>
      <c r="D417" s="56">
        <v>6295608.3799999999</v>
      </c>
      <c r="E417" s="56">
        <v>5586679.7999999998</v>
      </c>
      <c r="F417" s="56">
        <v>128188.43999999999</v>
      </c>
      <c r="G417" s="56">
        <v>1199439.1000000001</v>
      </c>
      <c r="H417" s="56">
        <v>0</v>
      </c>
      <c r="I417" s="56">
        <f t="shared" si="27"/>
        <v>1199439.1000000001</v>
      </c>
      <c r="J417" s="56">
        <f t="shared" si="28"/>
        <v>4387240.6999999993</v>
      </c>
      <c r="K417" s="57">
        <f t="shared" si="29"/>
        <v>0.78530376843863492</v>
      </c>
      <c r="L417" s="57">
        <f t="shared" si="30"/>
        <v>-0.97705462911978591</v>
      </c>
      <c r="M417" s="57">
        <f t="shared" si="31"/>
        <v>-0.71373835791818008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238</v>
      </c>
      <c r="C418" s="51" t="s">
        <v>239</v>
      </c>
      <c r="D418" s="56">
        <v>210000</v>
      </c>
      <c r="E418" s="56">
        <v>210000</v>
      </c>
      <c r="F418" s="56">
        <v>0</v>
      </c>
      <c r="G418" s="56">
        <v>0</v>
      </c>
      <c r="H418" s="56">
        <v>0</v>
      </c>
      <c r="I418" s="56">
        <f t="shared" si="27"/>
        <v>0</v>
      </c>
      <c r="J418" s="56">
        <f t="shared" si="28"/>
        <v>210000</v>
      </c>
      <c r="K418" s="57">
        <f t="shared" si="29"/>
        <v>1</v>
      </c>
      <c r="L418" s="57">
        <f t="shared" si="30"/>
        <v>-1</v>
      </c>
      <c r="M418" s="57">
        <f t="shared" si="31"/>
        <v>-1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372</v>
      </c>
      <c r="C419" s="51" t="s">
        <v>373</v>
      </c>
      <c r="D419" s="56">
        <v>700000</v>
      </c>
      <c r="E419" s="56">
        <v>700000</v>
      </c>
      <c r="F419" s="56">
        <v>0</v>
      </c>
      <c r="G419" s="56">
        <v>0</v>
      </c>
      <c r="H419" s="56">
        <v>0</v>
      </c>
      <c r="I419" s="56">
        <f t="shared" ref="I419:I519" si="47">SUM(G419:H419)</f>
        <v>0</v>
      </c>
      <c r="J419" s="56">
        <f t="shared" ref="J419:J519" si="48">E419-I419</f>
        <v>700000</v>
      </c>
      <c r="K419" s="57">
        <f t="shared" ref="K419:K519" si="49">IF(E419=0,"NA",J419/E419)</f>
        <v>1</v>
      </c>
      <c r="L419" s="57">
        <f t="shared" ref="L419:L519" si="50">IF(E419=0,"NA",(  ( F419 - (E419/$L$6)) / (E419/$L$6)))</f>
        <v>-1</v>
      </c>
      <c r="M419" s="57">
        <f t="shared" ref="M419:M519" si="51">IF(E419=0,"NA",(  ( G419 - ($M$6*(E419/12))) / ($M$6*(E419/12))))</f>
        <v>-1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248</v>
      </c>
      <c r="C420" s="51" t="s">
        <v>249</v>
      </c>
      <c r="D420" s="56">
        <v>0</v>
      </c>
      <c r="E420" s="56">
        <v>0</v>
      </c>
      <c r="F420" s="56">
        <v>1384.15</v>
      </c>
      <c r="G420" s="56">
        <v>7739.51</v>
      </c>
      <c r="H420" s="56">
        <v>0</v>
      </c>
      <c r="I420" s="56">
        <f t="shared" si="47"/>
        <v>7739.51</v>
      </c>
      <c r="J420" s="56">
        <f t="shared" si="48"/>
        <v>-7739.51</v>
      </c>
      <c r="K420" s="57" t="str">
        <f t="shared" si="49"/>
        <v>NA</v>
      </c>
      <c r="L420" s="57" t="str">
        <f t="shared" si="50"/>
        <v>NA</v>
      </c>
      <c r="M420" s="57" t="str">
        <f t="shared" si="51"/>
        <v>NA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250</v>
      </c>
      <c r="C421" s="51" t="s">
        <v>251</v>
      </c>
      <c r="D421" s="56">
        <v>890627.10999999987</v>
      </c>
      <c r="E421" s="56">
        <v>890627.10999999987</v>
      </c>
      <c r="F421" s="56">
        <v>230442.43000000002</v>
      </c>
      <c r="G421" s="56">
        <v>1935659.5800000003</v>
      </c>
      <c r="H421" s="56">
        <v>0</v>
      </c>
      <c r="I421" s="56">
        <f t="shared" si="47"/>
        <v>1935659.5800000003</v>
      </c>
      <c r="J421" s="56">
        <f t="shared" si="48"/>
        <v>-1045032.4700000004</v>
      </c>
      <c r="K421" s="57">
        <f t="shared" si="49"/>
        <v>-1.1733670110266468</v>
      </c>
      <c r="L421" s="57">
        <f t="shared" si="50"/>
        <v>-0.74125823544715574</v>
      </c>
      <c r="M421" s="57">
        <f t="shared" si="51"/>
        <v>1.8978226813688626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252</v>
      </c>
      <c r="C422" s="51" t="s">
        <v>253</v>
      </c>
      <c r="D422" s="56">
        <v>1811630</v>
      </c>
      <c r="E422" s="56">
        <v>1564320</v>
      </c>
      <c r="F422" s="56">
        <v>1753</v>
      </c>
      <c r="G422" s="56">
        <v>159579</v>
      </c>
      <c r="H422" s="56">
        <v>36175</v>
      </c>
      <c r="I422" s="56">
        <f t="shared" si="47"/>
        <v>195754</v>
      </c>
      <c r="J422" s="56">
        <f t="shared" si="48"/>
        <v>1368566</v>
      </c>
      <c r="K422" s="57">
        <f t="shared" si="49"/>
        <v>0.87486319934540246</v>
      </c>
      <c r="L422" s="57">
        <f t="shared" si="50"/>
        <v>-0.99887938529201181</v>
      </c>
      <c r="M422" s="57">
        <f t="shared" si="51"/>
        <v>-0.8639843510279227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254</v>
      </c>
      <c r="C423" s="51" t="s">
        <v>255</v>
      </c>
      <c r="D423" s="56">
        <v>36000</v>
      </c>
      <c r="E423" s="56">
        <v>31400</v>
      </c>
      <c r="F423" s="56">
        <v>0</v>
      </c>
      <c r="G423" s="56">
        <v>0</v>
      </c>
      <c r="H423" s="56">
        <v>0</v>
      </c>
      <c r="I423" s="56">
        <f t="shared" si="47"/>
        <v>0</v>
      </c>
      <c r="J423" s="56">
        <f t="shared" si="48"/>
        <v>31400</v>
      </c>
      <c r="K423" s="57">
        <f t="shared" si="49"/>
        <v>1</v>
      </c>
      <c r="L423" s="57">
        <f t="shared" si="50"/>
        <v>-1</v>
      </c>
      <c r="M423" s="57">
        <f t="shared" si="51"/>
        <v>-1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375</v>
      </c>
      <c r="C424" s="51" t="s">
        <v>376</v>
      </c>
      <c r="D424" s="56">
        <v>25000</v>
      </c>
      <c r="E424" s="56">
        <v>25000</v>
      </c>
      <c r="F424" s="56">
        <v>0</v>
      </c>
      <c r="G424" s="56">
        <v>0</v>
      </c>
      <c r="H424" s="56">
        <v>0</v>
      </c>
      <c r="I424" s="56">
        <f t="shared" si="47"/>
        <v>0</v>
      </c>
      <c r="J424" s="56">
        <f t="shared" si="48"/>
        <v>25000</v>
      </c>
      <c r="K424" s="57">
        <f t="shared" si="49"/>
        <v>1</v>
      </c>
      <c r="L424" s="57">
        <f t="shared" si="50"/>
        <v>-1</v>
      </c>
      <c r="M424" s="57">
        <f t="shared" si="51"/>
        <v>-1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260</v>
      </c>
      <c r="C425" s="51" t="s">
        <v>261</v>
      </c>
      <c r="D425" s="56">
        <v>1948950</v>
      </c>
      <c r="E425" s="56">
        <v>248732</v>
      </c>
      <c r="F425" s="56">
        <v>-21120.59</v>
      </c>
      <c r="G425" s="56">
        <v>-59383</v>
      </c>
      <c r="H425" s="56">
        <v>6415.97</v>
      </c>
      <c r="I425" s="56">
        <f t="shared" si="47"/>
        <v>-52967.03</v>
      </c>
      <c r="J425" s="56">
        <f t="shared" si="48"/>
        <v>301699.03000000003</v>
      </c>
      <c r="K425" s="57">
        <f t="shared" si="49"/>
        <v>1.2129481932360935</v>
      </c>
      <c r="L425" s="57">
        <f t="shared" si="50"/>
        <v>-1.0849130389334707</v>
      </c>
      <c r="M425" s="57">
        <f t="shared" si="51"/>
        <v>-1.318323872012179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264</v>
      </c>
      <c r="C426" s="51" t="s">
        <v>265</v>
      </c>
      <c r="D426" s="56">
        <v>0</v>
      </c>
      <c r="E426" s="56">
        <v>0</v>
      </c>
      <c r="F426" s="56">
        <v>0</v>
      </c>
      <c r="G426" s="56">
        <v>0</v>
      </c>
      <c r="H426" s="56">
        <v>0</v>
      </c>
      <c r="I426" s="56">
        <f t="shared" si="47"/>
        <v>0</v>
      </c>
      <c r="J426" s="56">
        <f t="shared" si="48"/>
        <v>0</v>
      </c>
      <c r="K426" s="57" t="str">
        <f t="shared" si="49"/>
        <v>NA</v>
      </c>
      <c r="L426" s="57" t="str">
        <f t="shared" si="50"/>
        <v>NA</v>
      </c>
      <c r="M426" s="57" t="str">
        <f t="shared" si="51"/>
        <v>NA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342</v>
      </c>
      <c r="C427" s="51" t="s">
        <v>343</v>
      </c>
      <c r="D427" s="56">
        <v>832500</v>
      </c>
      <c r="E427" s="56">
        <v>1212047</v>
      </c>
      <c r="F427" s="56">
        <v>138300.04999999999</v>
      </c>
      <c r="G427" s="56">
        <v>632115.30000000005</v>
      </c>
      <c r="H427" s="56">
        <v>241176.51</v>
      </c>
      <c r="I427" s="56">
        <f t="shared" si="47"/>
        <v>873291.81</v>
      </c>
      <c r="J427" s="56">
        <f t="shared" si="48"/>
        <v>338755.18999999994</v>
      </c>
      <c r="K427" s="57">
        <f t="shared" si="49"/>
        <v>0.27949014353403784</v>
      </c>
      <c r="L427" s="57">
        <f t="shared" si="50"/>
        <v>-0.88589547270031599</v>
      </c>
      <c r="M427" s="57">
        <f t="shared" si="51"/>
        <v>-0.30463059600824055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266</v>
      </c>
      <c r="C428" s="51" t="s">
        <v>267</v>
      </c>
      <c r="D428" s="56">
        <v>167850</v>
      </c>
      <c r="E428" s="56">
        <v>168317</v>
      </c>
      <c r="F428" s="56">
        <v>611.49</v>
      </c>
      <c r="G428" s="56">
        <v>4656.84</v>
      </c>
      <c r="H428" s="56">
        <v>4098.47</v>
      </c>
      <c r="I428" s="56">
        <f t="shared" si="47"/>
        <v>8755.3100000000013</v>
      </c>
      <c r="J428" s="56">
        <f t="shared" si="48"/>
        <v>159561.69</v>
      </c>
      <c r="K428" s="57">
        <f t="shared" si="49"/>
        <v>0.94798321025208387</v>
      </c>
      <c r="L428" s="57">
        <f t="shared" si="50"/>
        <v>-0.99636703363296641</v>
      </c>
      <c r="M428" s="57">
        <f t="shared" si="51"/>
        <v>-0.96311055924238198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268</v>
      </c>
      <c r="C429" s="51" t="s">
        <v>269</v>
      </c>
      <c r="D429" s="56">
        <v>26550</v>
      </c>
      <c r="E429" s="56">
        <v>26550</v>
      </c>
      <c r="F429" s="56">
        <v>0</v>
      </c>
      <c r="G429" s="56">
        <v>10190</v>
      </c>
      <c r="H429" s="56">
        <v>0</v>
      </c>
      <c r="I429" s="56">
        <f t="shared" si="47"/>
        <v>10190</v>
      </c>
      <c r="J429" s="56">
        <f t="shared" si="48"/>
        <v>16360</v>
      </c>
      <c r="K429" s="57">
        <f t="shared" si="49"/>
        <v>0.61619585687382294</v>
      </c>
      <c r="L429" s="57">
        <f t="shared" si="50"/>
        <v>-1</v>
      </c>
      <c r="M429" s="57">
        <f t="shared" si="51"/>
        <v>-0.48826114249843061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274</v>
      </c>
      <c r="C430" s="51" t="s">
        <v>275</v>
      </c>
      <c r="D430" s="56">
        <v>130500</v>
      </c>
      <c r="E430" s="56">
        <v>127915</v>
      </c>
      <c r="F430" s="56">
        <v>2327.58</v>
      </c>
      <c r="G430" s="56">
        <v>37951.4</v>
      </c>
      <c r="H430" s="56">
        <v>0</v>
      </c>
      <c r="I430" s="56">
        <f t="shared" si="47"/>
        <v>37951.4</v>
      </c>
      <c r="J430" s="56">
        <f t="shared" si="48"/>
        <v>89963.6</v>
      </c>
      <c r="K430" s="57">
        <f t="shared" si="49"/>
        <v>0.70330766524645272</v>
      </c>
      <c r="L430" s="57">
        <f t="shared" si="50"/>
        <v>-0.9818036977680491</v>
      </c>
      <c r="M430" s="57">
        <f t="shared" si="51"/>
        <v>-0.60441022032860359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280</v>
      </c>
      <c r="C431" s="51" t="s">
        <v>281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f t="shared" si="47"/>
        <v>0</v>
      </c>
      <c r="J431" s="56">
        <f t="shared" si="48"/>
        <v>0</v>
      </c>
      <c r="K431" s="57" t="str">
        <f t="shared" si="49"/>
        <v>NA</v>
      </c>
      <c r="L431" s="57" t="str">
        <f t="shared" si="50"/>
        <v>NA</v>
      </c>
      <c r="M431" s="57" t="str">
        <f t="shared" si="51"/>
        <v>NA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282</v>
      </c>
      <c r="C432" s="51" t="s">
        <v>283</v>
      </c>
      <c r="D432" s="56">
        <v>517504</v>
      </c>
      <c r="E432" s="56">
        <v>559849</v>
      </c>
      <c r="F432" s="56">
        <v>23166.82</v>
      </c>
      <c r="G432" s="56">
        <v>307378.61</v>
      </c>
      <c r="H432" s="56">
        <v>103546.95999999999</v>
      </c>
      <c r="I432" s="56">
        <f t="shared" si="47"/>
        <v>410925.56999999995</v>
      </c>
      <c r="J432" s="56">
        <f t="shared" si="48"/>
        <v>148923.43000000005</v>
      </c>
      <c r="K432" s="57">
        <f t="shared" si="49"/>
        <v>0.26600642316053086</v>
      </c>
      <c r="L432" s="57">
        <f t="shared" si="50"/>
        <v>-0.95861952062073885</v>
      </c>
      <c r="M432" s="57">
        <f t="shared" si="51"/>
        <v>-0.26794877428258934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286</v>
      </c>
      <c r="C433" s="51" t="s">
        <v>287</v>
      </c>
      <c r="D433" s="56">
        <v>0</v>
      </c>
      <c r="E433" s="56">
        <v>5110</v>
      </c>
      <c r="F433" s="56">
        <v>-61.35</v>
      </c>
      <c r="G433" s="56">
        <v>2134.7600000000002</v>
      </c>
      <c r="H433" s="56">
        <v>1616.94</v>
      </c>
      <c r="I433" s="56">
        <f t="shared" si="47"/>
        <v>3751.7000000000003</v>
      </c>
      <c r="J433" s="56">
        <f t="shared" si="48"/>
        <v>1358.2999999999997</v>
      </c>
      <c r="K433" s="57">
        <f t="shared" si="49"/>
        <v>0.26581213307240698</v>
      </c>
      <c r="L433" s="57">
        <f t="shared" si="50"/>
        <v>-1.0120058708414874</v>
      </c>
      <c r="M433" s="57">
        <f t="shared" si="51"/>
        <v>-0.44298499673842134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288</v>
      </c>
      <c r="C434" s="51" t="s">
        <v>289</v>
      </c>
      <c r="D434" s="56">
        <v>884750</v>
      </c>
      <c r="E434" s="56">
        <v>891150</v>
      </c>
      <c r="F434" s="56">
        <v>5862</v>
      </c>
      <c r="G434" s="56">
        <v>870817</v>
      </c>
      <c r="H434" s="56">
        <v>0</v>
      </c>
      <c r="I434" s="56">
        <f t="shared" si="47"/>
        <v>870817</v>
      </c>
      <c r="J434" s="56">
        <f t="shared" si="48"/>
        <v>20333</v>
      </c>
      <c r="K434" s="57">
        <f t="shared" si="49"/>
        <v>2.2816585311114853E-2</v>
      </c>
      <c r="L434" s="57">
        <f t="shared" si="50"/>
        <v>-0.99342198283117322</v>
      </c>
      <c r="M434" s="57">
        <f t="shared" si="51"/>
        <v>0.30291121958518019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290</v>
      </c>
      <c r="C435" s="51" t="s">
        <v>291</v>
      </c>
      <c r="D435" s="56">
        <v>5535404.4700000007</v>
      </c>
      <c r="E435" s="56">
        <v>7019432.4700000007</v>
      </c>
      <c r="F435" s="56">
        <v>1256544.8699999999</v>
      </c>
      <c r="G435" s="56">
        <v>5148588.78</v>
      </c>
      <c r="H435" s="56">
        <v>479569.41</v>
      </c>
      <c r="I435" s="56">
        <f t="shared" si="47"/>
        <v>5628158.1900000004</v>
      </c>
      <c r="J435" s="56">
        <f t="shared" si="48"/>
        <v>1391274.2800000003</v>
      </c>
      <c r="K435" s="57">
        <f t="shared" si="49"/>
        <v>0.1982032430607599</v>
      </c>
      <c r="L435" s="57">
        <f t="shared" si="50"/>
        <v>-0.82099053230153807</v>
      </c>
      <c r="M435" s="57">
        <f t="shared" si="51"/>
        <v>-2.203132954992313E-2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294</v>
      </c>
      <c r="C436" s="51" t="s">
        <v>295</v>
      </c>
      <c r="D436" s="56">
        <v>66400.2</v>
      </c>
      <c r="E436" s="56">
        <v>60000.2</v>
      </c>
      <c r="F436" s="56">
        <v>189.77999999999997</v>
      </c>
      <c r="G436" s="56">
        <v>9018.07</v>
      </c>
      <c r="H436" s="56">
        <v>16000.97</v>
      </c>
      <c r="I436" s="56">
        <f t="shared" si="47"/>
        <v>25019.040000000001</v>
      </c>
      <c r="J436" s="56">
        <f t="shared" si="48"/>
        <v>34981.159999999996</v>
      </c>
      <c r="K436" s="57">
        <f t="shared" si="49"/>
        <v>0.58301738994203345</v>
      </c>
      <c r="L436" s="57">
        <f t="shared" si="50"/>
        <v>-0.99683701054329821</v>
      </c>
      <c r="M436" s="57">
        <f t="shared" si="51"/>
        <v>-0.79959911244740289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358</v>
      </c>
      <c r="C437" s="51" t="s">
        <v>359</v>
      </c>
      <c r="D437" s="56">
        <v>7290000</v>
      </c>
      <c r="E437" s="56">
        <v>13451276</v>
      </c>
      <c r="F437" s="56">
        <v>866628.51</v>
      </c>
      <c r="G437" s="56">
        <v>5646479.29</v>
      </c>
      <c r="H437" s="56">
        <v>1312064.81</v>
      </c>
      <c r="I437" s="56">
        <f t="shared" si="47"/>
        <v>6958544.0999999996</v>
      </c>
      <c r="J437" s="56">
        <f t="shared" si="48"/>
        <v>6492731.9000000004</v>
      </c>
      <c r="K437" s="57">
        <f t="shared" si="49"/>
        <v>0.48268520399105636</v>
      </c>
      <c r="L437" s="57">
        <f t="shared" si="50"/>
        <v>-0.93557276573612791</v>
      </c>
      <c r="M437" s="57">
        <f t="shared" si="51"/>
        <v>-0.44030298290412495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485</v>
      </c>
      <c r="C438" s="51" t="s">
        <v>486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47"/>
        <v>0</v>
      </c>
      <c r="J438" s="56">
        <f t="shared" si="48"/>
        <v>0</v>
      </c>
      <c r="K438" s="57" t="str">
        <f t="shared" si="49"/>
        <v>NA</v>
      </c>
      <c r="L438" s="57" t="str">
        <f t="shared" si="50"/>
        <v>NA</v>
      </c>
      <c r="M438" s="57" t="str">
        <f t="shared" si="51"/>
        <v>NA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304</v>
      </c>
      <c r="C439" s="51" t="s">
        <v>305</v>
      </c>
      <c r="D439" s="56">
        <v>675000</v>
      </c>
      <c r="E439" s="56">
        <v>0</v>
      </c>
      <c r="F439" s="56">
        <v>0</v>
      </c>
      <c r="G439" s="56">
        <v>0</v>
      </c>
      <c r="H439" s="56">
        <v>0</v>
      </c>
      <c r="I439" s="56">
        <f t="shared" si="47"/>
        <v>0</v>
      </c>
      <c r="J439" s="56">
        <f t="shared" si="48"/>
        <v>0</v>
      </c>
      <c r="K439" s="57" t="str">
        <f t="shared" si="49"/>
        <v>NA</v>
      </c>
      <c r="L439" s="57" t="str">
        <f t="shared" si="50"/>
        <v>NA</v>
      </c>
      <c r="M439" s="57" t="str">
        <f t="shared" si="51"/>
        <v>NA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308</v>
      </c>
      <c r="C440" s="51" t="s">
        <v>309</v>
      </c>
      <c r="D440" s="56">
        <v>1611737.7</v>
      </c>
      <c r="E440" s="56">
        <v>7321737.7000000002</v>
      </c>
      <c r="F440" s="56">
        <v>0</v>
      </c>
      <c r="G440" s="56">
        <v>1181710</v>
      </c>
      <c r="H440" s="56">
        <v>4521040</v>
      </c>
      <c r="I440" s="56">
        <f t="shared" si="47"/>
        <v>5702750</v>
      </c>
      <c r="J440" s="56">
        <f t="shared" si="48"/>
        <v>1618987.7000000002</v>
      </c>
      <c r="K440" s="57">
        <f t="shared" si="49"/>
        <v>0.2211206910621778</v>
      </c>
      <c r="L440" s="57">
        <f t="shared" si="50"/>
        <v>-1</v>
      </c>
      <c r="M440" s="57">
        <f t="shared" si="51"/>
        <v>-0.7848033625496672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487</v>
      </c>
      <c r="C441" s="51" t="s">
        <v>488</v>
      </c>
      <c r="D441" s="56">
        <v>2925000</v>
      </c>
      <c r="E441" s="56">
        <v>2925000</v>
      </c>
      <c r="F441" s="56">
        <v>0</v>
      </c>
      <c r="G441" s="56">
        <v>0</v>
      </c>
      <c r="H441" s="56">
        <v>1958990</v>
      </c>
      <c r="I441" s="56">
        <f t="shared" si="47"/>
        <v>1958990</v>
      </c>
      <c r="J441" s="56">
        <f t="shared" si="48"/>
        <v>966010</v>
      </c>
      <c r="K441" s="57">
        <f t="shared" si="49"/>
        <v>0.33025982905982904</v>
      </c>
      <c r="L441" s="57">
        <f t="shared" si="50"/>
        <v>-1</v>
      </c>
      <c r="M441" s="57">
        <f t="shared" si="51"/>
        <v>-1</v>
      </c>
      <c r="R441" s="53"/>
      <c r="S441" s="53"/>
      <c r="T441" s="53"/>
      <c r="U441" s="53"/>
      <c r="V441" s="53"/>
    </row>
    <row r="442" spans="1:22" s="51" customFormat="1" x14ac:dyDescent="0.2">
      <c r="B442" s="66" t="s">
        <v>310</v>
      </c>
      <c r="C442" s="51" t="s">
        <v>311</v>
      </c>
      <c r="D442" s="56">
        <v>27000</v>
      </c>
      <c r="E442" s="56">
        <v>18033</v>
      </c>
      <c r="F442" s="56">
        <v>0</v>
      </c>
      <c r="G442" s="56">
        <v>0</v>
      </c>
      <c r="H442" s="56">
        <v>14.13</v>
      </c>
      <c r="I442" s="56">
        <f t="shared" si="47"/>
        <v>14.13</v>
      </c>
      <c r="J442" s="56">
        <f t="shared" si="48"/>
        <v>18018.87</v>
      </c>
      <c r="K442" s="57">
        <f t="shared" si="49"/>
        <v>0.99921643653302272</v>
      </c>
      <c r="L442" s="57">
        <f t="shared" si="50"/>
        <v>-1</v>
      </c>
      <c r="M442" s="57">
        <f t="shared" si="51"/>
        <v>-1</v>
      </c>
      <c r="R442" s="53"/>
      <c r="S442" s="53"/>
      <c r="T442" s="53"/>
      <c r="U442" s="53"/>
      <c r="V442" s="53"/>
    </row>
    <row r="443" spans="1:22" s="51" customFormat="1" x14ac:dyDescent="0.2">
      <c r="B443" s="66" t="s">
        <v>312</v>
      </c>
      <c r="C443" s="51" t="s">
        <v>313</v>
      </c>
      <c r="D443" s="56">
        <v>150300</v>
      </c>
      <c r="E443" s="56">
        <v>153850</v>
      </c>
      <c r="F443" s="56">
        <v>2272.2399999999998</v>
      </c>
      <c r="G443" s="56">
        <v>18312.240000000002</v>
      </c>
      <c r="H443" s="56">
        <v>3196</v>
      </c>
      <c r="I443" s="56">
        <f t="shared" si="47"/>
        <v>21508.240000000002</v>
      </c>
      <c r="J443" s="56">
        <f t="shared" si="48"/>
        <v>132341.76000000001</v>
      </c>
      <c r="K443" s="57">
        <f t="shared" si="49"/>
        <v>0.86019993500162506</v>
      </c>
      <c r="L443" s="57">
        <f t="shared" si="50"/>
        <v>-0.98523080922976936</v>
      </c>
      <c r="M443" s="57">
        <f t="shared" si="51"/>
        <v>-0.8412978875528111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314</v>
      </c>
      <c r="C444" s="51" t="s">
        <v>315</v>
      </c>
      <c r="D444" s="56">
        <v>900000</v>
      </c>
      <c r="E444" s="56">
        <v>900000</v>
      </c>
      <c r="F444" s="56">
        <v>0</v>
      </c>
      <c r="G444" s="56">
        <v>0</v>
      </c>
      <c r="H444" s="56">
        <v>0</v>
      </c>
      <c r="I444" s="56">
        <f t="shared" si="47"/>
        <v>0</v>
      </c>
      <c r="J444" s="56">
        <f t="shared" si="48"/>
        <v>900000</v>
      </c>
      <c r="K444" s="57">
        <f t="shared" si="49"/>
        <v>1</v>
      </c>
      <c r="L444" s="57">
        <f t="shared" si="50"/>
        <v>-1</v>
      </c>
      <c r="M444" s="57">
        <f t="shared" si="51"/>
        <v>-1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489</v>
      </c>
      <c r="C445" s="51" t="s">
        <v>490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47"/>
        <v>0</v>
      </c>
      <c r="J445" s="56">
        <f t="shared" si="48"/>
        <v>0</v>
      </c>
      <c r="K445" s="57" t="str">
        <f t="shared" si="49"/>
        <v>NA</v>
      </c>
      <c r="L445" s="57" t="str">
        <f t="shared" si="50"/>
        <v>NA</v>
      </c>
      <c r="M445" s="57" t="str">
        <f t="shared" si="51"/>
        <v>NA</v>
      </c>
      <c r="R445" s="53"/>
      <c r="S445" s="53"/>
      <c r="T445" s="53"/>
      <c r="U445" s="53"/>
      <c r="V445" s="53"/>
    </row>
    <row r="446" spans="1:22" s="51" customFormat="1" x14ac:dyDescent="0.2">
      <c r="A446" s="63" t="s">
        <v>491</v>
      </c>
      <c r="B446" s="71"/>
      <c r="C446" s="63"/>
      <c r="D446" s="64">
        <v>79886601.000000015</v>
      </c>
      <c r="E446" s="64">
        <v>87086400.420000002</v>
      </c>
      <c r="F446" s="64">
        <v>6935051.3200000022</v>
      </c>
      <c r="G446" s="64">
        <v>52381332.819999993</v>
      </c>
      <c r="H446" s="64">
        <v>8711466.6699999999</v>
      </c>
      <c r="I446" s="64">
        <f t="shared" si="47"/>
        <v>61092799.489999995</v>
      </c>
      <c r="J446" s="64">
        <f t="shared" si="48"/>
        <v>25993600.930000007</v>
      </c>
      <c r="K446" s="65">
        <f t="shared" si="49"/>
        <v>0.29848059863122317</v>
      </c>
      <c r="L446" s="65">
        <f t="shared" si="50"/>
        <v>-0.92036585176843155</v>
      </c>
      <c r="M446" s="65">
        <f t="shared" si="51"/>
        <v>-0.1980174084989087</v>
      </c>
      <c r="R446" s="53"/>
      <c r="S446" s="53"/>
      <c r="T446" s="53"/>
      <c r="U446" s="53"/>
      <c r="V446" s="53"/>
    </row>
    <row r="447" spans="1:22" s="51" customFormat="1" x14ac:dyDescent="0.2">
      <c r="A447" s="51" t="s">
        <v>492</v>
      </c>
      <c r="B447" s="66" t="s">
        <v>199</v>
      </c>
      <c r="C447" s="51" t="s">
        <v>198</v>
      </c>
      <c r="D447" s="56">
        <v>853353.84</v>
      </c>
      <c r="E447" s="56">
        <v>853353.84</v>
      </c>
      <c r="F447" s="56">
        <v>70971.62</v>
      </c>
      <c r="G447" s="56">
        <v>558200.21</v>
      </c>
      <c r="H447" s="56">
        <v>0</v>
      </c>
      <c r="I447" s="56">
        <f t="shared" si="47"/>
        <v>558200.21</v>
      </c>
      <c r="J447" s="56">
        <f t="shared" si="48"/>
        <v>295153.63</v>
      </c>
      <c r="K447" s="57">
        <f t="shared" si="49"/>
        <v>0.34587484835130056</v>
      </c>
      <c r="L447" s="57">
        <f t="shared" si="50"/>
        <v>-0.91683213144034137</v>
      </c>
      <c r="M447" s="57">
        <f t="shared" si="51"/>
        <v>-0.12783313113506731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202</v>
      </c>
      <c r="C448" s="51" t="s">
        <v>203</v>
      </c>
      <c r="D448" s="56">
        <v>0</v>
      </c>
      <c r="E448" s="56">
        <v>0</v>
      </c>
      <c r="F448" s="56">
        <v>17750</v>
      </c>
      <c r="G448" s="56">
        <v>65550</v>
      </c>
      <c r="H448" s="56">
        <v>0</v>
      </c>
      <c r="I448" s="56">
        <f t="shared" si="47"/>
        <v>65550</v>
      </c>
      <c r="J448" s="56">
        <f t="shared" si="48"/>
        <v>-65550</v>
      </c>
      <c r="K448" s="57" t="str">
        <f t="shared" si="49"/>
        <v>NA</v>
      </c>
      <c r="L448" s="57" t="str">
        <f t="shared" si="50"/>
        <v>NA</v>
      </c>
      <c r="M448" s="57" t="str">
        <f t="shared" si="51"/>
        <v>NA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348</v>
      </c>
      <c r="C449" s="51" t="s">
        <v>349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47"/>
        <v>0</v>
      </c>
      <c r="J449" s="56">
        <f t="shared" si="48"/>
        <v>0</v>
      </c>
      <c r="K449" s="57" t="str">
        <f t="shared" si="49"/>
        <v>NA</v>
      </c>
      <c r="L449" s="57" t="str">
        <f t="shared" si="50"/>
        <v>NA</v>
      </c>
      <c r="M449" s="57" t="str">
        <f t="shared" si="51"/>
        <v>NA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212</v>
      </c>
      <c r="C450" s="51" t="s">
        <v>213</v>
      </c>
      <c r="D450" s="56">
        <v>1558934.17</v>
      </c>
      <c r="E450" s="56">
        <v>1558934.17</v>
      </c>
      <c r="F450" s="56">
        <v>133348.69</v>
      </c>
      <c r="G450" s="56">
        <v>1229856.5</v>
      </c>
      <c r="H450" s="56">
        <v>0</v>
      </c>
      <c r="I450" s="56">
        <f t="shared" si="47"/>
        <v>1229856.5</v>
      </c>
      <c r="J450" s="56">
        <f t="shared" si="48"/>
        <v>329077.66999999993</v>
      </c>
      <c r="K450" s="57">
        <f t="shared" si="49"/>
        <v>0.21109144717765724</v>
      </c>
      <c r="L450" s="57">
        <f t="shared" si="50"/>
        <v>-0.91446162861386249</v>
      </c>
      <c r="M450" s="57">
        <f t="shared" si="51"/>
        <v>5.1878070429790341E-2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493</v>
      </c>
      <c r="C451" s="51" t="s">
        <v>494</v>
      </c>
      <c r="D451" s="56">
        <v>0</v>
      </c>
      <c r="E451" s="56">
        <v>0</v>
      </c>
      <c r="F451" s="56">
        <v>10318.379999999999</v>
      </c>
      <c r="G451" s="56">
        <v>68069.47</v>
      </c>
      <c r="H451" s="56">
        <v>0</v>
      </c>
      <c r="I451" s="56">
        <f t="shared" si="47"/>
        <v>68069.47</v>
      </c>
      <c r="J451" s="56">
        <f t="shared" si="48"/>
        <v>-68069.47</v>
      </c>
      <c r="K451" s="57" t="str">
        <f t="shared" si="49"/>
        <v>NA</v>
      </c>
      <c r="L451" s="57" t="str">
        <f t="shared" si="50"/>
        <v>NA</v>
      </c>
      <c r="M451" s="57" t="str">
        <f t="shared" si="51"/>
        <v>NA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224</v>
      </c>
      <c r="C452" s="51" t="s">
        <v>225</v>
      </c>
      <c r="D452" s="56">
        <v>3278490.53</v>
      </c>
      <c r="E452" s="56">
        <v>3374193.4699999997</v>
      </c>
      <c r="F452" s="56">
        <v>262507.41000000003</v>
      </c>
      <c r="G452" s="56">
        <v>2299340.83</v>
      </c>
      <c r="H452" s="56">
        <v>0</v>
      </c>
      <c r="I452" s="56">
        <f t="shared" si="47"/>
        <v>2299340.83</v>
      </c>
      <c r="J452" s="56">
        <f t="shared" si="48"/>
        <v>1074852.6399999997</v>
      </c>
      <c r="K452" s="57">
        <f t="shared" si="49"/>
        <v>0.31855098101413837</v>
      </c>
      <c r="L452" s="57">
        <f t="shared" si="50"/>
        <v>-0.92220143499951701</v>
      </c>
      <c r="M452" s="57">
        <f t="shared" si="51"/>
        <v>-9.1401308018851116E-2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330</v>
      </c>
      <c r="C453" s="51" t="s">
        <v>331</v>
      </c>
      <c r="D453" s="56">
        <v>12540690.380000001</v>
      </c>
      <c r="E453" s="56">
        <v>13523014.41</v>
      </c>
      <c r="F453" s="56">
        <v>1035546.12</v>
      </c>
      <c r="G453" s="56">
        <v>9345573.3399999999</v>
      </c>
      <c r="H453" s="56">
        <v>0</v>
      </c>
      <c r="I453" s="56">
        <f t="shared" si="47"/>
        <v>9345573.3399999999</v>
      </c>
      <c r="J453" s="56">
        <f t="shared" si="48"/>
        <v>4177441.0700000003</v>
      </c>
      <c r="K453" s="57">
        <f t="shared" si="49"/>
        <v>0.30891345252955332</v>
      </c>
      <c r="L453" s="57">
        <f t="shared" si="50"/>
        <v>-0.92342342553194101</v>
      </c>
      <c r="M453" s="57">
        <f t="shared" si="51"/>
        <v>-7.855127003940432E-2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226</v>
      </c>
      <c r="C454" s="51" t="s">
        <v>227</v>
      </c>
      <c r="D454" s="56">
        <v>611260.42000000004</v>
      </c>
      <c r="E454" s="56">
        <v>611260.42000000004</v>
      </c>
      <c r="F454" s="56">
        <v>60802.5</v>
      </c>
      <c r="G454" s="56">
        <v>801251.39</v>
      </c>
      <c r="H454" s="56">
        <v>0</v>
      </c>
      <c r="I454" s="56">
        <f t="shared" si="47"/>
        <v>801251.39</v>
      </c>
      <c r="J454" s="56">
        <f t="shared" si="48"/>
        <v>-189990.96999999997</v>
      </c>
      <c r="K454" s="57">
        <f t="shared" si="49"/>
        <v>-0.31081837427000419</v>
      </c>
      <c r="L454" s="57">
        <f t="shared" si="50"/>
        <v>-0.90052930304239232</v>
      </c>
      <c r="M454" s="57">
        <f t="shared" si="51"/>
        <v>0.74775783236000548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228</v>
      </c>
      <c r="C455" s="51" t="s">
        <v>229</v>
      </c>
      <c r="D455" s="56">
        <v>0</v>
      </c>
      <c r="E455" s="56">
        <v>10000</v>
      </c>
      <c r="F455" s="56">
        <v>0</v>
      </c>
      <c r="G455" s="56">
        <v>1666.66</v>
      </c>
      <c r="H455" s="56">
        <v>0</v>
      </c>
      <c r="I455" s="56">
        <f t="shared" si="47"/>
        <v>1666.66</v>
      </c>
      <c r="J455" s="56">
        <f t="shared" si="48"/>
        <v>8333.34</v>
      </c>
      <c r="K455" s="57">
        <f t="shared" si="49"/>
        <v>0.83333400000000002</v>
      </c>
      <c r="L455" s="57">
        <f t="shared" si="50"/>
        <v>-1</v>
      </c>
      <c r="M455" s="57">
        <f t="shared" si="51"/>
        <v>-0.77777866666666673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232</v>
      </c>
      <c r="C456" s="51" t="s">
        <v>233</v>
      </c>
      <c r="D456" s="56">
        <v>2614950</v>
      </c>
      <c r="E456" s="56">
        <v>2628450</v>
      </c>
      <c r="F456" s="56">
        <v>204206.74</v>
      </c>
      <c r="G456" s="56">
        <v>1574484.89</v>
      </c>
      <c r="H456" s="56">
        <v>0</v>
      </c>
      <c r="I456" s="56">
        <f t="shared" si="47"/>
        <v>1574484.89</v>
      </c>
      <c r="J456" s="56">
        <f t="shared" si="48"/>
        <v>1053965.1100000001</v>
      </c>
      <c r="K456" s="57">
        <f t="shared" si="49"/>
        <v>0.40098351119481068</v>
      </c>
      <c r="L456" s="57">
        <f t="shared" si="50"/>
        <v>-0.92230906427742576</v>
      </c>
      <c r="M456" s="57">
        <f t="shared" si="51"/>
        <v>-0.20131134825974756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234</v>
      </c>
      <c r="C457" s="51" t="s">
        <v>235</v>
      </c>
      <c r="D457" s="56">
        <v>0</v>
      </c>
      <c r="E457" s="56">
        <v>0</v>
      </c>
      <c r="F457" s="56">
        <v>20103.41</v>
      </c>
      <c r="G457" s="56">
        <v>120631.71000000002</v>
      </c>
      <c r="H457" s="56">
        <v>0</v>
      </c>
      <c r="I457" s="56">
        <f t="shared" si="47"/>
        <v>120631.71000000002</v>
      </c>
      <c r="J457" s="56">
        <f t="shared" si="48"/>
        <v>-120631.71000000002</v>
      </c>
      <c r="K457" s="57" t="str">
        <f t="shared" si="49"/>
        <v>NA</v>
      </c>
      <c r="L457" s="57" t="str">
        <f t="shared" si="50"/>
        <v>NA</v>
      </c>
      <c r="M457" s="57" t="str">
        <f t="shared" si="51"/>
        <v>NA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236</v>
      </c>
      <c r="C458" s="51" t="s">
        <v>237</v>
      </c>
      <c r="D458" s="56">
        <v>3519320.8699999996</v>
      </c>
      <c r="E458" s="56">
        <v>3531408.5799999996</v>
      </c>
      <c r="F458" s="56">
        <v>273038.21000000002</v>
      </c>
      <c r="G458" s="56">
        <v>2459032.6499999994</v>
      </c>
      <c r="H458" s="56">
        <v>0</v>
      </c>
      <c r="I458" s="56">
        <f t="shared" si="47"/>
        <v>2459032.6499999994</v>
      </c>
      <c r="J458" s="56">
        <f t="shared" si="48"/>
        <v>1072375.9300000002</v>
      </c>
      <c r="K458" s="57">
        <f t="shared" si="49"/>
        <v>0.30366804228583494</v>
      </c>
      <c r="L458" s="57">
        <f t="shared" si="50"/>
        <v>-0.9226829170812062</v>
      </c>
      <c r="M458" s="57">
        <f t="shared" si="51"/>
        <v>-7.1557389714446529E-2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417</v>
      </c>
      <c r="C459" s="51" t="s">
        <v>418</v>
      </c>
      <c r="D459" s="56">
        <v>0</v>
      </c>
      <c r="E459" s="56">
        <v>0</v>
      </c>
      <c r="F459" s="56">
        <v>7330.18</v>
      </c>
      <c r="G459" s="56">
        <v>70994.67</v>
      </c>
      <c r="H459" s="56">
        <v>0</v>
      </c>
      <c r="I459" s="56">
        <f t="shared" si="47"/>
        <v>70994.67</v>
      </c>
      <c r="J459" s="56">
        <f t="shared" si="48"/>
        <v>-70994.67</v>
      </c>
      <c r="K459" s="57" t="str">
        <f t="shared" si="49"/>
        <v>NA</v>
      </c>
      <c r="L459" s="57" t="str">
        <f t="shared" si="50"/>
        <v>NA</v>
      </c>
      <c r="M459" s="57" t="str">
        <f t="shared" si="51"/>
        <v>NA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238</v>
      </c>
      <c r="C460" s="51" t="s">
        <v>239</v>
      </c>
      <c r="D460" s="56">
        <v>6250</v>
      </c>
      <c r="E460" s="56">
        <v>6250</v>
      </c>
      <c r="F460" s="56">
        <v>0</v>
      </c>
      <c r="G460" s="56">
        <v>0</v>
      </c>
      <c r="H460" s="56">
        <v>0</v>
      </c>
      <c r="I460" s="56">
        <f t="shared" si="47"/>
        <v>0</v>
      </c>
      <c r="J460" s="56">
        <f t="shared" si="48"/>
        <v>6250</v>
      </c>
      <c r="K460" s="57">
        <f t="shared" si="49"/>
        <v>1</v>
      </c>
      <c r="L460" s="57">
        <f t="shared" si="50"/>
        <v>-1</v>
      </c>
      <c r="M460" s="57">
        <f t="shared" si="51"/>
        <v>-1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372</v>
      </c>
      <c r="C461" s="51" t="s">
        <v>373</v>
      </c>
      <c r="D461" s="56">
        <v>185000</v>
      </c>
      <c r="E461" s="56">
        <v>185000</v>
      </c>
      <c r="F461" s="56">
        <v>0</v>
      </c>
      <c r="G461" s="56">
        <v>0</v>
      </c>
      <c r="H461" s="56">
        <v>0</v>
      </c>
      <c r="I461" s="56">
        <f t="shared" si="47"/>
        <v>0</v>
      </c>
      <c r="J461" s="56">
        <f t="shared" si="48"/>
        <v>185000</v>
      </c>
      <c r="K461" s="57">
        <f t="shared" si="49"/>
        <v>1</v>
      </c>
      <c r="L461" s="57">
        <f t="shared" si="50"/>
        <v>-1</v>
      </c>
      <c r="M461" s="57">
        <f t="shared" si="51"/>
        <v>-1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250</v>
      </c>
      <c r="C462" s="51" t="s">
        <v>251</v>
      </c>
      <c r="D462" s="56">
        <v>557432.24999999977</v>
      </c>
      <c r="E462" s="56">
        <v>559035.47999999986</v>
      </c>
      <c r="F462" s="56">
        <v>29343.200000000004</v>
      </c>
      <c r="G462" s="56">
        <v>358817.17</v>
      </c>
      <c r="H462" s="56">
        <v>0</v>
      </c>
      <c r="I462" s="56">
        <f t="shared" si="47"/>
        <v>358817.17</v>
      </c>
      <c r="J462" s="56">
        <f t="shared" si="48"/>
        <v>200218.30999999988</v>
      </c>
      <c r="K462" s="57">
        <f t="shared" si="49"/>
        <v>0.35814955787779323</v>
      </c>
      <c r="L462" s="57">
        <f t="shared" si="50"/>
        <v>-0.94751102380836372</v>
      </c>
      <c r="M462" s="57">
        <f t="shared" si="51"/>
        <v>-0.14419941050372428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252</v>
      </c>
      <c r="C463" s="51" t="s">
        <v>253</v>
      </c>
      <c r="D463" s="56">
        <v>1028904.26</v>
      </c>
      <c r="E463" s="56">
        <v>3651730.0100000002</v>
      </c>
      <c r="F463" s="56">
        <v>88614.22</v>
      </c>
      <c r="G463" s="56">
        <v>2364023.13</v>
      </c>
      <c r="H463" s="56">
        <v>823059.05999999994</v>
      </c>
      <c r="I463" s="56">
        <f t="shared" si="47"/>
        <v>3187082.19</v>
      </c>
      <c r="J463" s="56">
        <f t="shared" si="48"/>
        <v>464647.8200000003</v>
      </c>
      <c r="K463" s="57">
        <f t="shared" si="49"/>
        <v>0.12724046376035347</v>
      </c>
      <c r="L463" s="57">
        <f t="shared" si="50"/>
        <v>-0.97573363316637962</v>
      </c>
      <c r="M463" s="57">
        <f t="shared" si="51"/>
        <v>-0.13683902386858002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256</v>
      </c>
      <c r="C464" s="51" t="s">
        <v>257</v>
      </c>
      <c r="D464" s="56">
        <v>54000</v>
      </c>
      <c r="E464" s="56">
        <v>29000</v>
      </c>
      <c r="F464" s="56">
        <v>0</v>
      </c>
      <c r="G464" s="56">
        <v>6330.44</v>
      </c>
      <c r="H464" s="56">
        <v>4245</v>
      </c>
      <c r="I464" s="56">
        <f t="shared" si="47"/>
        <v>10575.439999999999</v>
      </c>
      <c r="J464" s="56">
        <f t="shared" si="48"/>
        <v>18424.560000000001</v>
      </c>
      <c r="K464" s="57">
        <f t="shared" si="49"/>
        <v>0.6353296551724138</v>
      </c>
      <c r="L464" s="57">
        <f t="shared" si="50"/>
        <v>-1</v>
      </c>
      <c r="M464" s="57">
        <f t="shared" si="51"/>
        <v>-0.7089452873563219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260</v>
      </c>
      <c r="C465" s="51" t="s">
        <v>261</v>
      </c>
      <c r="D465" s="56">
        <v>0</v>
      </c>
      <c r="E465" s="56">
        <v>0</v>
      </c>
      <c r="F465" s="56">
        <v>0</v>
      </c>
      <c r="G465" s="56">
        <v>795</v>
      </c>
      <c r="H465" s="56">
        <v>0</v>
      </c>
      <c r="I465" s="56">
        <f t="shared" si="47"/>
        <v>795</v>
      </c>
      <c r="J465" s="56">
        <f t="shared" si="48"/>
        <v>-795</v>
      </c>
      <c r="K465" s="57" t="str">
        <f t="shared" si="49"/>
        <v>NA</v>
      </c>
      <c r="L465" s="57" t="str">
        <f t="shared" si="50"/>
        <v>NA</v>
      </c>
      <c r="M465" s="57" t="str">
        <f t="shared" si="51"/>
        <v>NA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338</v>
      </c>
      <c r="C466" s="51" t="s">
        <v>339</v>
      </c>
      <c r="D466" s="56">
        <v>1811457.27</v>
      </c>
      <c r="E466" s="56">
        <v>2091246.27</v>
      </c>
      <c r="F466" s="56">
        <v>209212.5</v>
      </c>
      <c r="G466" s="56">
        <v>1721898.4</v>
      </c>
      <c r="H466" s="56">
        <v>363539.5</v>
      </c>
      <c r="I466" s="56">
        <f t="shared" si="47"/>
        <v>2085437.9</v>
      </c>
      <c r="J466" s="56">
        <f t="shared" si="48"/>
        <v>5808.3700000001118</v>
      </c>
      <c r="K466" s="57">
        <f t="shared" si="49"/>
        <v>2.7774681936432633E-3</v>
      </c>
      <c r="L466" s="57">
        <f t="shared" si="50"/>
        <v>-0.89995798055864551</v>
      </c>
      <c r="M466" s="57">
        <f t="shared" si="51"/>
        <v>9.7845130087588092E-2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262</v>
      </c>
      <c r="C467" s="51" t="s">
        <v>263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47"/>
        <v>0</v>
      </c>
      <c r="J467" s="56">
        <f t="shared" si="48"/>
        <v>0</v>
      </c>
      <c r="K467" s="57" t="str">
        <f t="shared" si="49"/>
        <v>NA</v>
      </c>
      <c r="L467" s="57" t="str">
        <f t="shared" si="50"/>
        <v>NA</v>
      </c>
      <c r="M467" s="57" t="str">
        <f t="shared" si="51"/>
        <v>NA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264</v>
      </c>
      <c r="C468" s="51" t="s">
        <v>265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47"/>
        <v>0</v>
      </c>
      <c r="J468" s="56">
        <f t="shared" si="48"/>
        <v>0</v>
      </c>
      <c r="K468" s="57" t="str">
        <f t="shared" si="49"/>
        <v>NA</v>
      </c>
      <c r="L468" s="57" t="str">
        <f t="shared" si="50"/>
        <v>NA</v>
      </c>
      <c r="M468" s="57" t="str">
        <f t="shared" si="51"/>
        <v>NA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377</v>
      </c>
      <c r="C469" s="51" t="s">
        <v>378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47"/>
        <v>0</v>
      </c>
      <c r="J469" s="56">
        <f t="shared" si="48"/>
        <v>0</v>
      </c>
      <c r="K469" s="57" t="str">
        <f t="shared" si="49"/>
        <v>NA</v>
      </c>
      <c r="L469" s="57" t="str">
        <f t="shared" si="50"/>
        <v>NA</v>
      </c>
      <c r="M469" s="57" t="str">
        <f t="shared" si="51"/>
        <v>NA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266</v>
      </c>
      <c r="C470" s="51" t="s">
        <v>267</v>
      </c>
      <c r="D470" s="56">
        <v>2676531.5499999998</v>
      </c>
      <c r="E470" s="56">
        <v>1858788.55</v>
      </c>
      <c r="F470" s="56">
        <v>204354.02</v>
      </c>
      <c r="G470" s="56">
        <v>1495164.6199999999</v>
      </c>
      <c r="H470" s="56">
        <v>277166.21999999997</v>
      </c>
      <c r="I470" s="56">
        <f t="shared" si="47"/>
        <v>1772330.8399999999</v>
      </c>
      <c r="J470" s="56">
        <f t="shared" si="48"/>
        <v>86457.710000000196</v>
      </c>
      <c r="K470" s="57">
        <f t="shared" si="49"/>
        <v>4.6512934459382267E-2</v>
      </c>
      <c r="L470" s="57">
        <f t="shared" si="50"/>
        <v>-0.89006064191647838</v>
      </c>
      <c r="M470" s="57">
        <f t="shared" si="51"/>
        <v>7.2501133421908781E-2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268</v>
      </c>
      <c r="C471" s="51" t="s">
        <v>269</v>
      </c>
      <c r="D471" s="56">
        <v>1134</v>
      </c>
      <c r="E471" s="56">
        <v>66619.399999999994</v>
      </c>
      <c r="F471" s="56">
        <v>6483</v>
      </c>
      <c r="G471" s="56">
        <v>21570.33</v>
      </c>
      <c r="H471" s="56">
        <v>2604</v>
      </c>
      <c r="I471" s="56">
        <f t="shared" si="47"/>
        <v>24174.33</v>
      </c>
      <c r="J471" s="56">
        <f t="shared" si="48"/>
        <v>42445.069999999992</v>
      </c>
      <c r="K471" s="57">
        <f t="shared" si="49"/>
        <v>0.63712777359147632</v>
      </c>
      <c r="L471" s="57">
        <f t="shared" si="50"/>
        <v>-0.90268600437710333</v>
      </c>
      <c r="M471" s="57">
        <f t="shared" si="51"/>
        <v>-0.5682873157068361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274</v>
      </c>
      <c r="C472" s="51" t="s">
        <v>275</v>
      </c>
      <c r="D472" s="56">
        <v>189000</v>
      </c>
      <c r="E472" s="56">
        <v>235500</v>
      </c>
      <c r="F472" s="56">
        <v>19606.98</v>
      </c>
      <c r="G472" s="56">
        <v>66929.55</v>
      </c>
      <c r="H472" s="56">
        <v>290</v>
      </c>
      <c r="I472" s="56">
        <f t="shared" si="47"/>
        <v>67219.55</v>
      </c>
      <c r="J472" s="56">
        <f t="shared" si="48"/>
        <v>168280.45</v>
      </c>
      <c r="K472" s="57">
        <f t="shared" si="49"/>
        <v>0.71456666666666668</v>
      </c>
      <c r="L472" s="57">
        <f t="shared" si="50"/>
        <v>-0.91674318471337579</v>
      </c>
      <c r="M472" s="57">
        <f t="shared" si="51"/>
        <v>-0.62106411889596602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282</v>
      </c>
      <c r="C473" s="51" t="s">
        <v>283</v>
      </c>
      <c r="D473" s="56">
        <v>588190</v>
      </c>
      <c r="E473" s="56">
        <v>615345.6</v>
      </c>
      <c r="F473" s="56">
        <v>7620.7499999999991</v>
      </c>
      <c r="G473" s="56">
        <v>53188.4</v>
      </c>
      <c r="H473" s="56">
        <v>55426.399999999994</v>
      </c>
      <c r="I473" s="56">
        <f t="shared" si="47"/>
        <v>108614.79999999999</v>
      </c>
      <c r="J473" s="56">
        <f t="shared" si="48"/>
        <v>506730.8</v>
      </c>
      <c r="K473" s="57">
        <f t="shared" si="49"/>
        <v>0.82348975925073653</v>
      </c>
      <c r="L473" s="57">
        <f t="shared" si="50"/>
        <v>-0.98761549607245103</v>
      </c>
      <c r="M473" s="57">
        <f t="shared" si="51"/>
        <v>-0.8847511598902037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284</v>
      </c>
      <c r="C474" s="51" t="s">
        <v>285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47"/>
        <v>0</v>
      </c>
      <c r="J474" s="56">
        <f t="shared" si="48"/>
        <v>0</v>
      </c>
      <c r="K474" s="57" t="str">
        <f t="shared" si="49"/>
        <v>NA</v>
      </c>
      <c r="L474" s="57" t="str">
        <f t="shared" si="50"/>
        <v>NA</v>
      </c>
      <c r="M474" s="57" t="str">
        <f t="shared" si="51"/>
        <v>NA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286</v>
      </c>
      <c r="C475" s="51" t="s">
        <v>287</v>
      </c>
      <c r="D475" s="56">
        <v>450</v>
      </c>
      <c r="E475" s="56">
        <v>9584</v>
      </c>
      <c r="F475" s="56">
        <v>678.69</v>
      </c>
      <c r="G475" s="56">
        <v>2455.58</v>
      </c>
      <c r="H475" s="56">
        <v>0</v>
      </c>
      <c r="I475" s="56">
        <f t="shared" si="47"/>
        <v>2455.58</v>
      </c>
      <c r="J475" s="56">
        <f t="shared" si="48"/>
        <v>7128.42</v>
      </c>
      <c r="K475" s="57">
        <f t="shared" si="49"/>
        <v>0.7437833889816361</v>
      </c>
      <c r="L475" s="57">
        <f t="shared" si="50"/>
        <v>-0.92918510016694489</v>
      </c>
      <c r="M475" s="57">
        <f t="shared" si="51"/>
        <v>-0.65837785197551479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288</v>
      </c>
      <c r="C476" s="51" t="s">
        <v>289</v>
      </c>
      <c r="D476" s="56">
        <v>586459.67000000004</v>
      </c>
      <c r="E476" s="56">
        <v>385005.67</v>
      </c>
      <c r="F476" s="56">
        <v>0</v>
      </c>
      <c r="G476" s="56">
        <v>344542</v>
      </c>
      <c r="H476" s="56">
        <v>0</v>
      </c>
      <c r="I476" s="56">
        <f t="shared" si="47"/>
        <v>344542</v>
      </c>
      <c r="J476" s="56">
        <f t="shared" si="48"/>
        <v>40463.669999999984</v>
      </c>
      <c r="K476" s="57">
        <f t="shared" si="49"/>
        <v>0.1050988937383701</v>
      </c>
      <c r="L476" s="57">
        <f t="shared" si="50"/>
        <v>-1</v>
      </c>
      <c r="M476" s="57">
        <f t="shared" si="51"/>
        <v>0.19320147501550647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290</v>
      </c>
      <c r="C477" s="51" t="s">
        <v>291</v>
      </c>
      <c r="D477" s="56">
        <v>119700</v>
      </c>
      <c r="E477" s="56">
        <v>127916.56</v>
      </c>
      <c r="F477" s="56">
        <v>7776.98</v>
      </c>
      <c r="G477" s="56">
        <v>24706.68</v>
      </c>
      <c r="H477" s="56">
        <v>447.98</v>
      </c>
      <c r="I477" s="56">
        <f t="shared" si="47"/>
        <v>25154.66</v>
      </c>
      <c r="J477" s="56">
        <f t="shared" si="48"/>
        <v>102761.9</v>
      </c>
      <c r="K477" s="57">
        <f t="shared" si="49"/>
        <v>0.80335102820150883</v>
      </c>
      <c r="L477" s="57">
        <f t="shared" si="50"/>
        <v>-0.93920271151757051</v>
      </c>
      <c r="M477" s="57">
        <f t="shared" si="51"/>
        <v>-0.74247087320046745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292</v>
      </c>
      <c r="C478" s="51" t="s">
        <v>293</v>
      </c>
      <c r="D478" s="56">
        <v>0</v>
      </c>
      <c r="E478" s="56">
        <v>0</v>
      </c>
      <c r="F478" s="56">
        <v>0</v>
      </c>
      <c r="G478" s="56">
        <v>0</v>
      </c>
      <c r="H478" s="56">
        <v>0</v>
      </c>
      <c r="I478" s="56">
        <f t="shared" si="47"/>
        <v>0</v>
      </c>
      <c r="J478" s="56">
        <f t="shared" si="48"/>
        <v>0</v>
      </c>
      <c r="K478" s="57" t="str">
        <f t="shared" si="49"/>
        <v>NA</v>
      </c>
      <c r="L478" s="57" t="str">
        <f t="shared" si="50"/>
        <v>NA</v>
      </c>
      <c r="M478" s="57" t="str">
        <f t="shared" si="51"/>
        <v>NA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294</v>
      </c>
      <c r="C479" s="51" t="s">
        <v>295</v>
      </c>
      <c r="D479" s="56">
        <v>37620</v>
      </c>
      <c r="E479" s="56">
        <v>63520</v>
      </c>
      <c r="F479" s="56">
        <v>4618</v>
      </c>
      <c r="G479" s="56">
        <v>29488.77</v>
      </c>
      <c r="H479" s="56">
        <v>6266.95</v>
      </c>
      <c r="I479" s="56">
        <f t="shared" si="47"/>
        <v>35755.72</v>
      </c>
      <c r="J479" s="56">
        <f t="shared" si="48"/>
        <v>27764.28</v>
      </c>
      <c r="K479" s="57">
        <f t="shared" si="49"/>
        <v>0.43709508816120907</v>
      </c>
      <c r="L479" s="57">
        <f t="shared" si="50"/>
        <v>-0.92729848866498743</v>
      </c>
      <c r="M479" s="57">
        <f t="shared" si="51"/>
        <v>-0.38100818639798489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296</v>
      </c>
      <c r="C480" s="51" t="s">
        <v>297</v>
      </c>
      <c r="D480" s="56">
        <v>0</v>
      </c>
      <c r="E480" s="56">
        <v>0</v>
      </c>
      <c r="F480" s="56">
        <v>0</v>
      </c>
      <c r="G480" s="56">
        <v>0</v>
      </c>
      <c r="H480" s="56">
        <v>0</v>
      </c>
      <c r="I480" s="56">
        <f t="shared" si="47"/>
        <v>0</v>
      </c>
      <c r="J480" s="56">
        <f t="shared" si="48"/>
        <v>0</v>
      </c>
      <c r="K480" s="57" t="str">
        <f t="shared" si="49"/>
        <v>NA</v>
      </c>
      <c r="L480" s="57" t="str">
        <f t="shared" si="50"/>
        <v>NA</v>
      </c>
      <c r="M480" s="57" t="str">
        <f t="shared" si="51"/>
        <v>NA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302</v>
      </c>
      <c r="C481" s="51" t="s">
        <v>303</v>
      </c>
      <c r="D481" s="56">
        <v>2250</v>
      </c>
      <c r="E481" s="56">
        <v>2250</v>
      </c>
      <c r="F481" s="56">
        <v>70.45</v>
      </c>
      <c r="G481" s="56">
        <v>70.45</v>
      </c>
      <c r="H481" s="56">
        <v>0</v>
      </c>
      <c r="I481" s="56">
        <f t="shared" si="47"/>
        <v>70.45</v>
      </c>
      <c r="J481" s="56">
        <f t="shared" si="48"/>
        <v>2179.5500000000002</v>
      </c>
      <c r="K481" s="57">
        <f t="shared" si="49"/>
        <v>0.96868888888888893</v>
      </c>
      <c r="L481" s="57">
        <f t="shared" si="50"/>
        <v>-0.96868888888888893</v>
      </c>
      <c r="M481" s="57">
        <f t="shared" si="51"/>
        <v>-0.9582518518518518</v>
      </c>
      <c r="R481" s="53"/>
      <c r="S481" s="53"/>
      <c r="T481" s="53"/>
      <c r="U481" s="53"/>
      <c r="V481" s="53"/>
    </row>
    <row r="482" spans="1:22" s="51" customFormat="1" x14ac:dyDescent="0.2">
      <c r="B482" s="66" t="s">
        <v>308</v>
      </c>
      <c r="C482" s="51" t="s">
        <v>309</v>
      </c>
      <c r="D482" s="56">
        <v>40500</v>
      </c>
      <c r="E482" s="56">
        <v>54985.4</v>
      </c>
      <c r="F482" s="56">
        <v>19767.96</v>
      </c>
      <c r="G482" s="56">
        <v>29188.81</v>
      </c>
      <c r="H482" s="56">
        <v>0</v>
      </c>
      <c r="I482" s="56">
        <f t="shared" si="47"/>
        <v>29188.81</v>
      </c>
      <c r="J482" s="56">
        <f t="shared" si="48"/>
        <v>25796.59</v>
      </c>
      <c r="K482" s="57">
        <f t="shared" si="49"/>
        <v>0.46915344800619802</v>
      </c>
      <c r="L482" s="57">
        <f t="shared" si="50"/>
        <v>-0.64048711112404388</v>
      </c>
      <c r="M482" s="57">
        <f t="shared" si="51"/>
        <v>-0.29220459734159737</v>
      </c>
      <c r="R482" s="53"/>
      <c r="S482" s="53"/>
      <c r="T482" s="53"/>
      <c r="U482" s="53"/>
      <c r="V482" s="53"/>
    </row>
    <row r="483" spans="1:22" s="51" customFormat="1" x14ac:dyDescent="0.2">
      <c r="B483" s="66" t="s">
        <v>344</v>
      </c>
      <c r="C483" s="51" t="s">
        <v>345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47"/>
        <v>0</v>
      </c>
      <c r="J483" s="56">
        <f t="shared" si="48"/>
        <v>0</v>
      </c>
      <c r="K483" s="57" t="str">
        <f t="shared" si="49"/>
        <v>NA</v>
      </c>
      <c r="L483" s="57" t="str">
        <f t="shared" si="50"/>
        <v>NA</v>
      </c>
      <c r="M483" s="57" t="str">
        <f t="shared" si="51"/>
        <v>NA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312</v>
      </c>
      <c r="C484" s="51" t="s">
        <v>313</v>
      </c>
      <c r="D484" s="56">
        <v>279782.08999999997</v>
      </c>
      <c r="E484" s="56">
        <v>298132.08999999997</v>
      </c>
      <c r="F484" s="56">
        <v>5067.99</v>
      </c>
      <c r="G484" s="56">
        <v>62089.89</v>
      </c>
      <c r="H484" s="56">
        <v>14302.119999999999</v>
      </c>
      <c r="I484" s="56">
        <f t="shared" si="47"/>
        <v>76392.009999999995</v>
      </c>
      <c r="J484" s="56">
        <f t="shared" si="48"/>
        <v>221740.07999999996</v>
      </c>
      <c r="K484" s="57">
        <f t="shared" si="49"/>
        <v>0.74376455080699289</v>
      </c>
      <c r="L484" s="57">
        <f t="shared" si="50"/>
        <v>-0.9830008571033062</v>
      </c>
      <c r="M484" s="57">
        <f t="shared" si="51"/>
        <v>-0.72231597074974385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314</v>
      </c>
      <c r="C485" s="51" t="s">
        <v>315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47"/>
        <v>0</v>
      </c>
      <c r="J485" s="56">
        <f t="shared" si="48"/>
        <v>0</v>
      </c>
      <c r="K485" s="57" t="str">
        <f t="shared" si="49"/>
        <v>NA</v>
      </c>
      <c r="L485" s="57" t="str">
        <f t="shared" si="50"/>
        <v>NA</v>
      </c>
      <c r="M485" s="57" t="str">
        <f t="shared" si="51"/>
        <v>NA</v>
      </c>
      <c r="R485" s="53"/>
      <c r="S485" s="53"/>
      <c r="T485" s="53"/>
      <c r="U485" s="53"/>
      <c r="V485" s="53"/>
    </row>
    <row r="486" spans="1:22" s="51" customFormat="1" x14ac:dyDescent="0.2">
      <c r="A486" s="63" t="s">
        <v>495</v>
      </c>
      <c r="B486" s="71"/>
      <c r="C486" s="63"/>
      <c r="D486" s="64">
        <v>33141661.300000008</v>
      </c>
      <c r="E486" s="64">
        <v>36330523.920000009</v>
      </c>
      <c r="F486" s="64">
        <v>2699138.0000000005</v>
      </c>
      <c r="G486" s="64">
        <v>25175911.539999999</v>
      </c>
      <c r="H486" s="64">
        <v>1547347.23</v>
      </c>
      <c r="I486" s="64">
        <f t="shared" si="47"/>
        <v>26723258.77</v>
      </c>
      <c r="J486" s="64">
        <f t="shared" si="48"/>
        <v>9607265.1500000097</v>
      </c>
      <c r="K486" s="65">
        <f t="shared" si="49"/>
        <v>0.26444058916285529</v>
      </c>
      <c r="L486" s="65">
        <f t="shared" si="50"/>
        <v>-0.92570605351182067</v>
      </c>
      <c r="M486" s="65">
        <f t="shared" si="51"/>
        <v>-7.6041894489328743E-2</v>
      </c>
      <c r="R486" s="53"/>
      <c r="S486" s="53"/>
      <c r="T486" s="53"/>
      <c r="U486" s="53"/>
      <c r="V486" s="53"/>
    </row>
    <row r="487" spans="1:22" s="51" customFormat="1" x14ac:dyDescent="0.2">
      <c r="A487" s="51" t="s">
        <v>496</v>
      </c>
      <c r="B487" s="66" t="s">
        <v>212</v>
      </c>
      <c r="C487" s="51" t="s">
        <v>213</v>
      </c>
      <c r="D487" s="56">
        <v>38508.870000000003</v>
      </c>
      <c r="E487" s="56">
        <v>38508.870000000003</v>
      </c>
      <c r="F487" s="56">
        <v>0</v>
      </c>
      <c r="G487" s="56">
        <v>0</v>
      </c>
      <c r="H487" s="56">
        <v>0</v>
      </c>
      <c r="I487" s="56">
        <f t="shared" si="47"/>
        <v>0</v>
      </c>
      <c r="J487" s="56">
        <f t="shared" si="48"/>
        <v>38508.870000000003</v>
      </c>
      <c r="K487" s="57">
        <f t="shared" si="49"/>
        <v>1</v>
      </c>
      <c r="L487" s="57">
        <f t="shared" si="50"/>
        <v>-1</v>
      </c>
      <c r="M487" s="57">
        <f t="shared" si="51"/>
        <v>-1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328</v>
      </c>
      <c r="C488" s="51" t="s">
        <v>329</v>
      </c>
      <c r="D488" s="56">
        <v>0</v>
      </c>
      <c r="E488" s="56">
        <v>0</v>
      </c>
      <c r="F488" s="56">
        <v>0</v>
      </c>
      <c r="G488" s="56">
        <v>22010.51</v>
      </c>
      <c r="H488" s="56">
        <v>0</v>
      </c>
      <c r="I488" s="56">
        <f t="shared" si="47"/>
        <v>22010.51</v>
      </c>
      <c r="J488" s="56">
        <f t="shared" si="48"/>
        <v>-22010.51</v>
      </c>
      <c r="K488" s="57" t="str">
        <f t="shared" si="49"/>
        <v>NA</v>
      </c>
      <c r="L488" s="57" t="str">
        <f t="shared" si="50"/>
        <v>NA</v>
      </c>
      <c r="M488" s="57" t="str">
        <f t="shared" si="51"/>
        <v>NA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224</v>
      </c>
      <c r="C489" s="51" t="s">
        <v>225</v>
      </c>
      <c r="D489" s="56">
        <v>1013901.27</v>
      </c>
      <c r="E489" s="56">
        <v>1013901.27</v>
      </c>
      <c r="F489" s="56">
        <v>0</v>
      </c>
      <c r="G489" s="56">
        <v>0</v>
      </c>
      <c r="H489" s="56">
        <v>0</v>
      </c>
      <c r="I489" s="56">
        <f t="shared" si="47"/>
        <v>0</v>
      </c>
      <c r="J489" s="56">
        <f t="shared" si="48"/>
        <v>1013901.27</v>
      </c>
      <c r="K489" s="57">
        <f t="shared" si="49"/>
        <v>1</v>
      </c>
      <c r="L489" s="57">
        <f t="shared" si="50"/>
        <v>-1</v>
      </c>
      <c r="M489" s="57">
        <f t="shared" si="51"/>
        <v>-1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226</v>
      </c>
      <c r="C490" s="51" t="s">
        <v>227</v>
      </c>
      <c r="D490" s="56">
        <v>1261655.8599999999</v>
      </c>
      <c r="E490" s="56">
        <v>1201030.1099999999</v>
      </c>
      <c r="F490" s="56">
        <v>111202.02</v>
      </c>
      <c r="G490" s="56">
        <v>875915.99</v>
      </c>
      <c r="H490" s="56">
        <v>0</v>
      </c>
      <c r="I490" s="56">
        <f t="shared" si="47"/>
        <v>875915.99</v>
      </c>
      <c r="J490" s="56">
        <f t="shared" si="48"/>
        <v>325114.11999999988</v>
      </c>
      <c r="K490" s="57">
        <f t="shared" si="49"/>
        <v>0.27069606106711175</v>
      </c>
      <c r="L490" s="57">
        <f t="shared" si="50"/>
        <v>-0.9074111306002145</v>
      </c>
      <c r="M490" s="57">
        <f t="shared" si="51"/>
        <v>-2.7594748089482302E-2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228</v>
      </c>
      <c r="C491" s="51" t="s">
        <v>229</v>
      </c>
      <c r="D491" s="56">
        <v>0</v>
      </c>
      <c r="E491" s="56">
        <v>30000</v>
      </c>
      <c r="F491" s="56">
        <v>0</v>
      </c>
      <c r="G491" s="56">
        <v>24888</v>
      </c>
      <c r="H491" s="56">
        <v>0</v>
      </c>
      <c r="I491" s="56">
        <f t="shared" si="47"/>
        <v>24888</v>
      </c>
      <c r="J491" s="56">
        <f t="shared" si="48"/>
        <v>5112</v>
      </c>
      <c r="K491" s="57">
        <f t="shared" si="49"/>
        <v>0.1704</v>
      </c>
      <c r="L491" s="57">
        <f t="shared" si="50"/>
        <v>-1</v>
      </c>
      <c r="M491" s="57">
        <f t="shared" si="51"/>
        <v>0.10613333333333333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232</v>
      </c>
      <c r="C492" s="51" t="s">
        <v>233</v>
      </c>
      <c r="D492" s="56">
        <v>13500</v>
      </c>
      <c r="E492" s="56">
        <v>13500</v>
      </c>
      <c r="F492" s="56">
        <v>653.49</v>
      </c>
      <c r="G492" s="56">
        <v>11950.99</v>
      </c>
      <c r="H492" s="56">
        <v>0</v>
      </c>
      <c r="I492" s="56">
        <f t="shared" si="47"/>
        <v>11950.99</v>
      </c>
      <c r="J492" s="56">
        <f t="shared" si="48"/>
        <v>1549.0100000000002</v>
      </c>
      <c r="K492" s="57">
        <f t="shared" si="49"/>
        <v>0.1147414814814815</v>
      </c>
      <c r="L492" s="57">
        <f t="shared" si="50"/>
        <v>-0.9515933333333334</v>
      </c>
      <c r="M492" s="57">
        <f t="shared" si="51"/>
        <v>0.18034469135802467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234</v>
      </c>
      <c r="C493" s="51" t="s">
        <v>235</v>
      </c>
      <c r="D493" s="56">
        <v>0</v>
      </c>
      <c r="E493" s="56">
        <v>0</v>
      </c>
      <c r="F493" s="56">
        <v>283.83999999999997</v>
      </c>
      <c r="G493" s="56">
        <v>1956.93</v>
      </c>
      <c r="H493" s="56">
        <v>0</v>
      </c>
      <c r="I493" s="56">
        <f t="shared" si="47"/>
        <v>1956.93</v>
      </c>
      <c r="J493" s="56">
        <f t="shared" si="48"/>
        <v>-1956.93</v>
      </c>
      <c r="K493" s="57" t="str">
        <f t="shared" si="49"/>
        <v>NA</v>
      </c>
      <c r="L493" s="57" t="str">
        <f t="shared" si="50"/>
        <v>NA</v>
      </c>
      <c r="M493" s="57" t="str">
        <f t="shared" si="51"/>
        <v>NA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236</v>
      </c>
      <c r="C494" s="51" t="s">
        <v>237</v>
      </c>
      <c r="D494" s="56">
        <v>7962.75</v>
      </c>
      <c r="E494" s="56">
        <v>7962.75</v>
      </c>
      <c r="F494" s="56">
        <v>3997.9</v>
      </c>
      <c r="G494" s="56">
        <v>30345.23</v>
      </c>
      <c r="H494" s="56">
        <v>0</v>
      </c>
      <c r="I494" s="56">
        <f t="shared" si="47"/>
        <v>30345.23</v>
      </c>
      <c r="J494" s="56">
        <f t="shared" si="48"/>
        <v>-22382.48</v>
      </c>
      <c r="K494" s="57">
        <f t="shared" si="49"/>
        <v>-2.8108982449530626</v>
      </c>
      <c r="L494" s="57">
        <f t="shared" si="50"/>
        <v>-0.49792471193997045</v>
      </c>
      <c r="M494" s="57">
        <f t="shared" si="51"/>
        <v>4.0811976599374171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372</v>
      </c>
      <c r="C495" s="51" t="s">
        <v>373</v>
      </c>
      <c r="D495" s="56">
        <v>14000</v>
      </c>
      <c r="E495" s="56">
        <v>14000</v>
      </c>
      <c r="F495" s="56">
        <v>0</v>
      </c>
      <c r="G495" s="56">
        <v>0</v>
      </c>
      <c r="H495" s="56">
        <v>0</v>
      </c>
      <c r="I495" s="56">
        <f t="shared" si="47"/>
        <v>0</v>
      </c>
      <c r="J495" s="56">
        <f t="shared" si="48"/>
        <v>14000</v>
      </c>
      <c r="K495" s="57">
        <f t="shared" si="49"/>
        <v>1</v>
      </c>
      <c r="L495" s="57">
        <f t="shared" si="50"/>
        <v>-1</v>
      </c>
      <c r="M495" s="57">
        <f t="shared" si="51"/>
        <v>-1</v>
      </c>
      <c r="R495" s="53"/>
      <c r="S495" s="53"/>
      <c r="T495" s="53"/>
      <c r="U495" s="53"/>
      <c r="V495" s="53"/>
    </row>
    <row r="496" spans="1:22" s="51" customFormat="1" x14ac:dyDescent="0.2">
      <c r="B496" s="66" t="s">
        <v>250</v>
      </c>
      <c r="C496" s="51" t="s">
        <v>251</v>
      </c>
      <c r="D496" s="56">
        <v>127887.72</v>
      </c>
      <c r="E496" s="56">
        <v>127887.72</v>
      </c>
      <c r="F496" s="56">
        <v>7314.44</v>
      </c>
      <c r="G496" s="56">
        <v>59649.760000000002</v>
      </c>
      <c r="H496" s="56">
        <v>0</v>
      </c>
      <c r="I496" s="56">
        <f t="shared" si="47"/>
        <v>59649.760000000002</v>
      </c>
      <c r="J496" s="56">
        <f t="shared" si="48"/>
        <v>68237.959999999992</v>
      </c>
      <c r="K496" s="57">
        <f t="shared" si="49"/>
        <v>0.53357710967088934</v>
      </c>
      <c r="L496" s="57">
        <f t="shared" si="50"/>
        <v>-0.94280576743412114</v>
      </c>
      <c r="M496" s="57">
        <f t="shared" si="51"/>
        <v>-0.37810281289451919</v>
      </c>
      <c r="R496" s="53"/>
      <c r="S496" s="53"/>
      <c r="T496" s="53"/>
      <c r="U496" s="53"/>
      <c r="V496" s="53"/>
    </row>
    <row r="497" spans="1:22" s="51" customFormat="1" x14ac:dyDescent="0.2">
      <c r="B497" s="66" t="s">
        <v>252</v>
      </c>
      <c r="C497" s="51" t="s">
        <v>253</v>
      </c>
      <c r="D497" s="56">
        <v>0</v>
      </c>
      <c r="E497" s="56">
        <v>0</v>
      </c>
      <c r="F497" s="56">
        <v>0</v>
      </c>
      <c r="G497" s="56">
        <v>0</v>
      </c>
      <c r="H497" s="56">
        <v>0</v>
      </c>
      <c r="I497" s="56">
        <f t="shared" si="47"/>
        <v>0</v>
      </c>
      <c r="J497" s="56">
        <f t="shared" si="48"/>
        <v>0</v>
      </c>
      <c r="K497" s="57" t="str">
        <f t="shared" si="49"/>
        <v>NA</v>
      </c>
      <c r="L497" s="57" t="str">
        <f t="shared" si="50"/>
        <v>NA</v>
      </c>
      <c r="M497" s="57" t="str">
        <f t="shared" si="51"/>
        <v>NA</v>
      </c>
      <c r="R497" s="53"/>
      <c r="S497" s="53"/>
      <c r="T497" s="53"/>
      <c r="U497" s="53"/>
      <c r="V497" s="53"/>
    </row>
    <row r="498" spans="1:22" s="51" customFormat="1" x14ac:dyDescent="0.2">
      <c r="B498" s="66" t="s">
        <v>282</v>
      </c>
      <c r="C498" s="51" t="s">
        <v>283</v>
      </c>
      <c r="D498" s="56">
        <v>54000</v>
      </c>
      <c r="E498" s="56">
        <v>54000</v>
      </c>
      <c r="F498" s="56">
        <v>0</v>
      </c>
      <c r="G498" s="56">
        <v>0</v>
      </c>
      <c r="H498" s="56">
        <v>0</v>
      </c>
      <c r="I498" s="56">
        <f t="shared" si="47"/>
        <v>0</v>
      </c>
      <c r="J498" s="56">
        <f t="shared" si="48"/>
        <v>54000</v>
      </c>
      <c r="K498" s="57">
        <f t="shared" si="49"/>
        <v>1</v>
      </c>
      <c r="L498" s="57">
        <f t="shared" si="50"/>
        <v>-1</v>
      </c>
      <c r="M498" s="57">
        <f t="shared" si="51"/>
        <v>-1</v>
      </c>
      <c r="R498" s="53"/>
      <c r="S498" s="53"/>
      <c r="T498" s="53"/>
      <c r="U498" s="53"/>
      <c r="V498" s="53"/>
    </row>
    <row r="499" spans="1:22" s="51" customFormat="1" x14ac:dyDescent="0.2">
      <c r="B499" s="66" t="s">
        <v>314</v>
      </c>
      <c r="C499" s="51" t="s">
        <v>315</v>
      </c>
      <c r="D499" s="56">
        <v>900000</v>
      </c>
      <c r="E499" s="56">
        <v>789000</v>
      </c>
      <c r="F499" s="56">
        <v>0</v>
      </c>
      <c r="G499" s="56">
        <v>0</v>
      </c>
      <c r="H499" s="56">
        <v>0</v>
      </c>
      <c r="I499" s="56">
        <f t="shared" si="47"/>
        <v>0</v>
      </c>
      <c r="J499" s="56">
        <f t="shared" si="48"/>
        <v>789000</v>
      </c>
      <c r="K499" s="57">
        <f t="shared" si="49"/>
        <v>1</v>
      </c>
      <c r="L499" s="57">
        <f t="shared" si="50"/>
        <v>-1</v>
      </c>
      <c r="M499" s="57">
        <f t="shared" si="51"/>
        <v>-1</v>
      </c>
      <c r="R499" s="53"/>
      <c r="S499" s="53"/>
      <c r="T499" s="53"/>
      <c r="U499" s="53"/>
      <c r="V499" s="53"/>
    </row>
    <row r="500" spans="1:22" s="51" customFormat="1" x14ac:dyDescent="0.2">
      <c r="A500" s="63" t="s">
        <v>497</v>
      </c>
      <c r="B500" s="71"/>
      <c r="C500" s="63"/>
      <c r="D500" s="64">
        <v>3431416.47</v>
      </c>
      <c r="E500" s="64">
        <v>3289790.72</v>
      </c>
      <c r="F500" s="64">
        <v>123451.69</v>
      </c>
      <c r="G500" s="64">
        <v>1026717.41</v>
      </c>
      <c r="H500" s="64">
        <v>0</v>
      </c>
      <c r="I500" s="64">
        <f t="shared" si="47"/>
        <v>1026717.41</v>
      </c>
      <c r="J500" s="64">
        <f t="shared" si="48"/>
        <v>2263073.31</v>
      </c>
      <c r="K500" s="65">
        <f t="shared" si="49"/>
        <v>0.68790798643872397</v>
      </c>
      <c r="L500" s="65">
        <f t="shared" si="50"/>
        <v>-0.96247430292465541</v>
      </c>
      <c r="M500" s="65">
        <f t="shared" si="51"/>
        <v>-0.58387731525163189</v>
      </c>
      <c r="R500" s="53"/>
      <c r="S500" s="53"/>
      <c r="T500" s="53"/>
      <c r="U500" s="53"/>
      <c r="V500" s="53"/>
    </row>
    <row r="501" spans="1:22" s="51" customFormat="1" x14ac:dyDescent="0.2">
      <c r="A501" s="51" t="s">
        <v>498</v>
      </c>
      <c r="B501" s="66" t="s">
        <v>226</v>
      </c>
      <c r="C501" s="51" t="s">
        <v>227</v>
      </c>
      <c r="D501" s="56">
        <v>0</v>
      </c>
      <c r="E501" s="56">
        <v>0</v>
      </c>
      <c r="F501" s="56">
        <v>0</v>
      </c>
      <c r="G501" s="56">
        <v>4500</v>
      </c>
      <c r="H501" s="56">
        <v>0</v>
      </c>
      <c r="I501" s="56">
        <f t="shared" si="47"/>
        <v>4500</v>
      </c>
      <c r="J501" s="56">
        <f t="shared" si="48"/>
        <v>-4500</v>
      </c>
      <c r="K501" s="57" t="str">
        <f t="shared" si="49"/>
        <v>NA</v>
      </c>
      <c r="L501" s="57" t="str">
        <f t="shared" si="50"/>
        <v>NA</v>
      </c>
      <c r="M501" s="57" t="str">
        <f t="shared" si="51"/>
        <v>NA</v>
      </c>
      <c r="R501" s="53"/>
      <c r="S501" s="53"/>
      <c r="T501" s="53"/>
      <c r="U501" s="53"/>
      <c r="V501" s="53"/>
    </row>
    <row r="502" spans="1:22" s="51" customFormat="1" x14ac:dyDescent="0.2">
      <c r="B502" s="66" t="s">
        <v>372</v>
      </c>
      <c r="C502" s="51" t="s">
        <v>373</v>
      </c>
      <c r="D502" s="56">
        <v>335000</v>
      </c>
      <c r="E502" s="56">
        <v>335000</v>
      </c>
      <c r="F502" s="56">
        <v>0</v>
      </c>
      <c r="G502" s="56">
        <v>0</v>
      </c>
      <c r="H502" s="56">
        <v>0</v>
      </c>
      <c r="I502" s="56">
        <f t="shared" si="47"/>
        <v>0</v>
      </c>
      <c r="J502" s="56">
        <f t="shared" si="48"/>
        <v>335000</v>
      </c>
      <c r="K502" s="57">
        <f t="shared" si="49"/>
        <v>1</v>
      </c>
      <c r="L502" s="57">
        <f t="shared" si="50"/>
        <v>-1</v>
      </c>
      <c r="M502" s="57">
        <f t="shared" si="51"/>
        <v>-1</v>
      </c>
      <c r="R502" s="53"/>
      <c r="S502" s="53"/>
      <c r="T502" s="53"/>
      <c r="U502" s="53"/>
      <c r="V502" s="53"/>
    </row>
    <row r="503" spans="1:22" s="51" customFormat="1" x14ac:dyDescent="0.2">
      <c r="B503" s="66" t="s">
        <v>250</v>
      </c>
      <c r="C503" s="51" t="s">
        <v>251</v>
      </c>
      <c r="D503" s="56">
        <v>0</v>
      </c>
      <c r="E503" s="56">
        <v>0</v>
      </c>
      <c r="F503" s="56">
        <v>0</v>
      </c>
      <c r="G503" s="56">
        <v>299.24999999999994</v>
      </c>
      <c r="H503" s="56">
        <v>0</v>
      </c>
      <c r="I503" s="56">
        <f t="shared" si="47"/>
        <v>299.24999999999994</v>
      </c>
      <c r="J503" s="56">
        <f t="shared" si="48"/>
        <v>-299.24999999999994</v>
      </c>
      <c r="K503" s="57" t="str">
        <f t="shared" si="49"/>
        <v>NA</v>
      </c>
      <c r="L503" s="57" t="str">
        <f t="shared" si="50"/>
        <v>NA</v>
      </c>
      <c r="M503" s="57" t="str">
        <f t="shared" si="51"/>
        <v>NA</v>
      </c>
      <c r="R503" s="53"/>
      <c r="S503" s="53"/>
      <c r="T503" s="53"/>
      <c r="U503" s="53"/>
      <c r="V503" s="53"/>
    </row>
    <row r="504" spans="1:22" s="51" customFormat="1" x14ac:dyDescent="0.2">
      <c r="B504" s="66" t="s">
        <v>308</v>
      </c>
      <c r="C504" s="51" t="s">
        <v>309</v>
      </c>
      <c r="D504" s="56">
        <v>0</v>
      </c>
      <c r="E504" s="56">
        <v>0</v>
      </c>
      <c r="F504" s="56">
        <v>0</v>
      </c>
      <c r="G504" s="56">
        <v>0</v>
      </c>
      <c r="H504" s="56">
        <v>0</v>
      </c>
      <c r="I504" s="56">
        <f t="shared" si="47"/>
        <v>0</v>
      </c>
      <c r="J504" s="56">
        <f t="shared" si="48"/>
        <v>0</v>
      </c>
      <c r="K504" s="57" t="str">
        <f t="shared" si="49"/>
        <v>NA</v>
      </c>
      <c r="L504" s="57" t="str">
        <f t="shared" si="50"/>
        <v>NA</v>
      </c>
      <c r="M504" s="57" t="str">
        <f t="shared" si="51"/>
        <v>NA</v>
      </c>
      <c r="R504" s="53"/>
      <c r="S504" s="53"/>
      <c r="T504" s="53"/>
      <c r="U504" s="53"/>
      <c r="V504" s="53"/>
    </row>
    <row r="505" spans="1:22" s="51" customFormat="1" x14ac:dyDescent="0.2">
      <c r="A505" s="63" t="s">
        <v>499</v>
      </c>
      <c r="B505" s="71"/>
      <c r="C505" s="63"/>
      <c r="D505" s="64">
        <v>335000</v>
      </c>
      <c r="E505" s="64">
        <v>335000</v>
      </c>
      <c r="F505" s="64">
        <v>0</v>
      </c>
      <c r="G505" s="64">
        <v>4799.25</v>
      </c>
      <c r="H505" s="64">
        <v>0</v>
      </c>
      <c r="I505" s="64">
        <f t="shared" si="47"/>
        <v>4799.25</v>
      </c>
      <c r="J505" s="64">
        <f t="shared" si="48"/>
        <v>330200.75</v>
      </c>
      <c r="K505" s="65">
        <f t="shared" si="49"/>
        <v>0.98567388059701488</v>
      </c>
      <c r="L505" s="65">
        <f t="shared" si="50"/>
        <v>-1</v>
      </c>
      <c r="M505" s="65">
        <f t="shared" si="51"/>
        <v>-0.98089850746268659</v>
      </c>
      <c r="R505" s="53"/>
      <c r="S505" s="53"/>
      <c r="T505" s="53"/>
      <c r="U505" s="53"/>
      <c r="V505" s="53"/>
    </row>
    <row r="506" spans="1:22" s="51" customFormat="1" x14ac:dyDescent="0.2">
      <c r="A506" s="51" t="s">
        <v>500</v>
      </c>
      <c r="B506" s="66" t="s">
        <v>415</v>
      </c>
      <c r="C506" s="51" t="s">
        <v>416</v>
      </c>
      <c r="D506" s="56">
        <v>39282.44</v>
      </c>
      <c r="E506" s="56">
        <v>39282.44</v>
      </c>
      <c r="F506" s="56">
        <v>0</v>
      </c>
      <c r="G506" s="56">
        <v>0</v>
      </c>
      <c r="H506" s="56">
        <v>0</v>
      </c>
      <c r="I506" s="56">
        <f t="shared" si="47"/>
        <v>0</v>
      </c>
      <c r="J506" s="56">
        <f t="shared" si="48"/>
        <v>39282.44</v>
      </c>
      <c r="K506" s="57">
        <f t="shared" si="49"/>
        <v>1</v>
      </c>
      <c r="L506" s="57">
        <f t="shared" si="50"/>
        <v>-1</v>
      </c>
      <c r="M506" s="57">
        <f t="shared" si="51"/>
        <v>-1</v>
      </c>
      <c r="R506" s="53"/>
      <c r="S506" s="53"/>
      <c r="T506" s="53"/>
      <c r="U506" s="53"/>
      <c r="V506" s="53"/>
    </row>
    <row r="507" spans="1:22" s="51" customFormat="1" x14ac:dyDescent="0.2">
      <c r="B507" s="66" t="s">
        <v>226</v>
      </c>
      <c r="C507" s="51" t="s">
        <v>227</v>
      </c>
      <c r="D507" s="56">
        <v>0</v>
      </c>
      <c r="E507" s="56">
        <v>0</v>
      </c>
      <c r="F507" s="56">
        <v>60368.75</v>
      </c>
      <c r="G507" s="56">
        <v>473611.48</v>
      </c>
      <c r="H507" s="56">
        <v>0</v>
      </c>
      <c r="I507" s="56">
        <f t="shared" si="47"/>
        <v>473611.48</v>
      </c>
      <c r="J507" s="56">
        <f t="shared" si="48"/>
        <v>-473611.48</v>
      </c>
      <c r="K507" s="57" t="str">
        <f t="shared" si="49"/>
        <v>NA</v>
      </c>
      <c r="L507" s="57" t="str">
        <f t="shared" si="50"/>
        <v>NA</v>
      </c>
      <c r="M507" s="57" t="str">
        <f t="shared" si="51"/>
        <v>NA</v>
      </c>
      <c r="R507" s="53"/>
      <c r="S507" s="53"/>
      <c r="T507" s="53"/>
      <c r="U507" s="53"/>
      <c r="V507" s="53"/>
    </row>
    <row r="508" spans="1:22" s="51" customFormat="1" x14ac:dyDescent="0.2">
      <c r="B508" s="66" t="s">
        <v>232</v>
      </c>
      <c r="C508" s="51" t="s">
        <v>233</v>
      </c>
      <c r="D508" s="56">
        <v>13500</v>
      </c>
      <c r="E508" s="56">
        <v>13500</v>
      </c>
      <c r="F508" s="56">
        <v>9918.98</v>
      </c>
      <c r="G508" s="56">
        <v>42235.68</v>
      </c>
      <c r="H508" s="56">
        <v>0</v>
      </c>
      <c r="I508" s="56">
        <f t="shared" si="47"/>
        <v>42235.68</v>
      </c>
      <c r="J508" s="56">
        <f t="shared" si="48"/>
        <v>-28735.68</v>
      </c>
      <c r="K508" s="57">
        <f t="shared" si="49"/>
        <v>-2.1285688888888887</v>
      </c>
      <c r="L508" s="57">
        <f t="shared" si="50"/>
        <v>-0.2652607407407408</v>
      </c>
      <c r="M508" s="57">
        <f t="shared" si="51"/>
        <v>3.1714251851851851</v>
      </c>
      <c r="R508" s="53"/>
      <c r="S508" s="53"/>
      <c r="T508" s="53"/>
      <c r="U508" s="53"/>
      <c r="V508" s="53"/>
    </row>
    <row r="509" spans="1:22" s="51" customFormat="1" x14ac:dyDescent="0.2">
      <c r="B509" s="66" t="s">
        <v>234</v>
      </c>
      <c r="C509" s="51" t="s">
        <v>235</v>
      </c>
      <c r="D509" s="56">
        <v>0</v>
      </c>
      <c r="E509" s="56">
        <v>0</v>
      </c>
      <c r="F509" s="56">
        <v>836.94</v>
      </c>
      <c r="G509" s="56">
        <v>6632.48</v>
      </c>
      <c r="H509" s="56">
        <v>0</v>
      </c>
      <c r="I509" s="56">
        <f t="shared" si="47"/>
        <v>6632.48</v>
      </c>
      <c r="J509" s="56">
        <f t="shared" si="48"/>
        <v>-6632.48</v>
      </c>
      <c r="K509" s="57" t="str">
        <f t="shared" si="49"/>
        <v>NA</v>
      </c>
      <c r="L509" s="57" t="str">
        <f t="shared" si="50"/>
        <v>NA</v>
      </c>
      <c r="M509" s="57" t="str">
        <f t="shared" si="51"/>
        <v>NA</v>
      </c>
      <c r="R509" s="53"/>
      <c r="S509" s="53"/>
      <c r="T509" s="53"/>
      <c r="U509" s="53"/>
      <c r="V509" s="53"/>
    </row>
    <row r="510" spans="1:22" s="51" customFormat="1" x14ac:dyDescent="0.2">
      <c r="B510" s="66" t="s">
        <v>236</v>
      </c>
      <c r="C510" s="51" t="s">
        <v>237</v>
      </c>
      <c r="D510" s="56">
        <v>7848.63</v>
      </c>
      <c r="E510" s="56">
        <v>7848.63</v>
      </c>
      <c r="F510" s="56">
        <v>4710.53</v>
      </c>
      <c r="G510" s="56">
        <v>4710.53</v>
      </c>
      <c r="H510" s="56">
        <v>0</v>
      </c>
      <c r="I510" s="56">
        <f t="shared" si="47"/>
        <v>4710.53</v>
      </c>
      <c r="J510" s="56">
        <f t="shared" si="48"/>
        <v>3138.1000000000004</v>
      </c>
      <c r="K510" s="57">
        <f t="shared" si="49"/>
        <v>0.39982774063753806</v>
      </c>
      <c r="L510" s="57">
        <f t="shared" si="50"/>
        <v>-0.39982774063753806</v>
      </c>
      <c r="M510" s="57">
        <f t="shared" si="51"/>
        <v>-0.19977032085005073</v>
      </c>
      <c r="R510" s="53"/>
      <c r="S510" s="53"/>
      <c r="T510" s="53"/>
      <c r="U510" s="53"/>
      <c r="V510" s="53"/>
    </row>
    <row r="511" spans="1:22" s="51" customFormat="1" x14ac:dyDescent="0.2">
      <c r="B511" s="66" t="s">
        <v>250</v>
      </c>
      <c r="C511" s="51" t="s">
        <v>251</v>
      </c>
      <c r="D511" s="56">
        <v>1040.98</v>
      </c>
      <c r="E511" s="56">
        <v>1040.98</v>
      </c>
      <c r="F511" s="56">
        <v>191.29</v>
      </c>
      <c r="G511" s="56">
        <v>2425.0300000000002</v>
      </c>
      <c r="H511" s="56">
        <v>0</v>
      </c>
      <c r="I511" s="56">
        <f t="shared" si="47"/>
        <v>2425.0300000000002</v>
      </c>
      <c r="J511" s="56">
        <f t="shared" si="48"/>
        <v>-1384.0500000000002</v>
      </c>
      <c r="K511" s="57">
        <f t="shared" si="49"/>
        <v>-1.3295644488847049</v>
      </c>
      <c r="L511" s="57">
        <f t="shared" si="50"/>
        <v>-0.81624046571499942</v>
      </c>
      <c r="M511" s="57">
        <f t="shared" si="51"/>
        <v>2.1060859318462732</v>
      </c>
      <c r="R511" s="53"/>
      <c r="S511" s="53"/>
      <c r="T511" s="53"/>
      <c r="U511" s="53"/>
      <c r="V511" s="53"/>
    </row>
    <row r="512" spans="1:22" s="51" customFormat="1" x14ac:dyDescent="0.2">
      <c r="A512" s="63" t="s">
        <v>501</v>
      </c>
      <c r="B512" s="71"/>
      <c r="C512" s="63"/>
      <c r="D512" s="64">
        <v>61672.05</v>
      </c>
      <c r="E512" s="64">
        <v>61672.05</v>
      </c>
      <c r="F512" s="64">
        <v>76026.489999999991</v>
      </c>
      <c r="G512" s="64">
        <v>529615.19999999995</v>
      </c>
      <c r="H512" s="64">
        <v>0</v>
      </c>
      <c r="I512" s="64">
        <f t="shared" si="47"/>
        <v>529615.19999999995</v>
      </c>
      <c r="J512" s="64">
        <f t="shared" si="48"/>
        <v>-467943.14999999997</v>
      </c>
      <c r="K512" s="65">
        <f t="shared" si="49"/>
        <v>-7.5876049198948294</v>
      </c>
      <c r="L512" s="65">
        <f t="shared" si="50"/>
        <v>0.2327543838740562</v>
      </c>
      <c r="M512" s="65">
        <f t="shared" si="51"/>
        <v>10.450139893193105</v>
      </c>
      <c r="R512" s="53"/>
      <c r="S512" s="53"/>
      <c r="T512" s="53"/>
      <c r="U512" s="53"/>
      <c r="V512" s="53"/>
    </row>
    <row r="513" spans="1:25" s="51" customFormat="1" x14ac:dyDescent="0.2">
      <c r="A513" s="51" t="s">
        <v>32</v>
      </c>
      <c r="B513" s="66" t="s">
        <v>314</v>
      </c>
      <c r="C513" s="51" t="s">
        <v>315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47"/>
        <v>0</v>
      </c>
      <c r="J513" s="56">
        <f t="shared" si="48"/>
        <v>0</v>
      </c>
      <c r="K513" s="57" t="str">
        <f t="shared" si="49"/>
        <v>NA</v>
      </c>
      <c r="L513" s="57" t="str">
        <f t="shared" si="50"/>
        <v>NA</v>
      </c>
      <c r="M513" s="57" t="str">
        <f t="shared" si="51"/>
        <v>NA</v>
      </c>
      <c r="R513" s="53"/>
      <c r="S513" s="53"/>
      <c r="T513" s="53"/>
      <c r="U513" s="53"/>
      <c r="V513" s="53"/>
    </row>
    <row r="514" spans="1:25" s="51" customFormat="1" x14ac:dyDescent="0.2">
      <c r="B514" s="66" t="s">
        <v>33</v>
      </c>
      <c r="C514" s="51" t="s">
        <v>34</v>
      </c>
      <c r="D514" s="56">
        <v>8341293.6000000006</v>
      </c>
      <c r="E514" s="56">
        <v>7841293.6000000006</v>
      </c>
      <c r="F514" s="56">
        <v>0</v>
      </c>
      <c r="G514" s="56">
        <v>1500000</v>
      </c>
      <c r="H514" s="56">
        <v>0</v>
      </c>
      <c r="I514" s="56">
        <f t="shared" si="47"/>
        <v>1500000</v>
      </c>
      <c r="J514" s="56">
        <f t="shared" si="48"/>
        <v>6341293.6000000006</v>
      </c>
      <c r="K514" s="57">
        <f t="shared" si="49"/>
        <v>0.80870503305730068</v>
      </c>
      <c r="L514" s="57">
        <f t="shared" si="50"/>
        <v>-1</v>
      </c>
      <c r="M514" s="57">
        <f t="shared" si="51"/>
        <v>-0.74494004407640091</v>
      </c>
      <c r="R514" s="53"/>
      <c r="S514" s="53"/>
      <c r="T514" s="53"/>
      <c r="U514" s="53"/>
      <c r="V514" s="53"/>
    </row>
    <row r="515" spans="1:25" s="51" customFormat="1" x14ac:dyDescent="0.2">
      <c r="B515" s="66" t="s">
        <v>489</v>
      </c>
      <c r="C515" s="51" t="s">
        <v>490</v>
      </c>
      <c r="D515" s="56">
        <v>0</v>
      </c>
      <c r="E515" s="56">
        <v>0</v>
      </c>
      <c r="F515" s="56">
        <v>0</v>
      </c>
      <c r="G515" s="56">
        <v>0</v>
      </c>
      <c r="H515" s="56">
        <v>0</v>
      </c>
      <c r="I515" s="56">
        <f t="shared" si="47"/>
        <v>0</v>
      </c>
      <c r="J515" s="56">
        <f t="shared" si="48"/>
        <v>0</v>
      </c>
      <c r="K515" s="57" t="str">
        <f t="shared" si="49"/>
        <v>NA</v>
      </c>
      <c r="L515" s="57" t="str">
        <f t="shared" si="50"/>
        <v>NA</v>
      </c>
      <c r="M515" s="57" t="str">
        <f t="shared" si="51"/>
        <v>NA</v>
      </c>
      <c r="R515" s="53"/>
      <c r="S515" s="53"/>
      <c r="T515" s="53"/>
      <c r="U515" s="53"/>
      <c r="V515" s="53"/>
    </row>
    <row r="516" spans="1:25" s="51" customFormat="1" x14ac:dyDescent="0.2">
      <c r="A516" s="63" t="s">
        <v>35</v>
      </c>
      <c r="B516" s="71"/>
      <c r="C516" s="63"/>
      <c r="D516" s="64">
        <v>8341293.6000000006</v>
      </c>
      <c r="E516" s="64">
        <v>7841293.6000000006</v>
      </c>
      <c r="F516" s="64">
        <v>0</v>
      </c>
      <c r="G516" s="64">
        <v>1500000</v>
      </c>
      <c r="H516" s="64">
        <v>0</v>
      </c>
      <c r="I516" s="64">
        <f t="shared" si="47"/>
        <v>1500000</v>
      </c>
      <c r="J516" s="64">
        <f t="shared" si="48"/>
        <v>6341293.6000000006</v>
      </c>
      <c r="K516" s="65">
        <f t="shared" si="49"/>
        <v>0.80870503305730068</v>
      </c>
      <c r="L516" s="65">
        <f t="shared" si="50"/>
        <v>-1</v>
      </c>
      <c r="M516" s="65">
        <f t="shared" si="51"/>
        <v>-0.74494004407640091</v>
      </c>
      <c r="R516" s="53"/>
      <c r="S516" s="53"/>
      <c r="T516" s="53"/>
      <c r="U516" s="53"/>
      <c r="V516" s="53"/>
    </row>
    <row r="517" spans="1:25" s="51" customFormat="1" x14ac:dyDescent="0.2">
      <c r="A517" s="51" t="s">
        <v>36</v>
      </c>
      <c r="B517" s="66" t="s">
        <v>30</v>
      </c>
      <c r="C517" s="51" t="s">
        <v>31</v>
      </c>
      <c r="D517" s="56">
        <v>0</v>
      </c>
      <c r="E517" s="56">
        <v>0</v>
      </c>
      <c r="F517" s="56">
        <v>0</v>
      </c>
      <c r="G517" s="56">
        <v>0</v>
      </c>
      <c r="H517" s="56">
        <v>0</v>
      </c>
      <c r="I517" s="56">
        <f t="shared" si="47"/>
        <v>0</v>
      </c>
      <c r="J517" s="56">
        <f t="shared" si="48"/>
        <v>0</v>
      </c>
      <c r="K517" s="57" t="str">
        <f t="shared" si="49"/>
        <v>NA</v>
      </c>
      <c r="L517" s="57" t="str">
        <f t="shared" si="50"/>
        <v>NA</v>
      </c>
      <c r="M517" s="57" t="str">
        <f t="shared" si="51"/>
        <v>NA</v>
      </c>
      <c r="R517" s="53"/>
      <c r="S517" s="53"/>
      <c r="T517" s="53"/>
      <c r="U517" s="53"/>
      <c r="V517" s="53"/>
    </row>
    <row r="518" spans="1:25" s="51" customFormat="1" x14ac:dyDescent="0.2">
      <c r="B518" s="66" t="s">
        <v>37</v>
      </c>
      <c r="C518" s="51" t="s">
        <v>38</v>
      </c>
      <c r="D518" s="56">
        <v>0</v>
      </c>
      <c r="E518" s="56">
        <v>0</v>
      </c>
      <c r="F518" s="56">
        <v>0</v>
      </c>
      <c r="G518" s="56">
        <v>0</v>
      </c>
      <c r="H518" s="56">
        <v>0</v>
      </c>
      <c r="I518" s="56">
        <f t="shared" si="47"/>
        <v>0</v>
      </c>
      <c r="J518" s="56">
        <f t="shared" si="48"/>
        <v>0</v>
      </c>
      <c r="K518" s="57" t="str">
        <f t="shared" si="49"/>
        <v>NA</v>
      </c>
      <c r="L518" s="57" t="str">
        <f t="shared" si="50"/>
        <v>NA</v>
      </c>
      <c r="M518" s="57" t="str">
        <f t="shared" si="51"/>
        <v>NA</v>
      </c>
      <c r="R518" s="53"/>
      <c r="S518" s="53"/>
      <c r="T518" s="53"/>
      <c r="U518" s="53"/>
      <c r="V518" s="53"/>
    </row>
    <row r="519" spans="1:25" s="51" customFormat="1" x14ac:dyDescent="0.2">
      <c r="A519" s="63" t="s">
        <v>39</v>
      </c>
      <c r="B519" s="71"/>
      <c r="C519" s="63"/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f t="shared" si="47"/>
        <v>0</v>
      </c>
      <c r="J519" s="64">
        <f t="shared" si="48"/>
        <v>0</v>
      </c>
      <c r="K519" s="65" t="str">
        <f t="shared" si="49"/>
        <v>NA</v>
      </c>
      <c r="L519" s="65" t="str">
        <f t="shared" si="50"/>
        <v>NA</v>
      </c>
      <c r="M519" s="65" t="str">
        <f t="shared" si="51"/>
        <v>NA</v>
      </c>
      <c r="R519" s="53"/>
      <c r="S519" s="53"/>
      <c r="T519" s="53"/>
      <c r="U519" s="53"/>
      <c r="V519" s="53"/>
    </row>
    <row r="520" spans="1:25" s="17" customFormat="1" x14ac:dyDescent="0.2">
      <c r="A520" s="23"/>
      <c r="B520" s="31"/>
      <c r="C520" s="23"/>
      <c r="D520" s="18"/>
      <c r="E520" s="18"/>
      <c r="F520" s="18"/>
      <c r="G520" s="18"/>
      <c r="H520" s="18"/>
      <c r="I520" s="18"/>
      <c r="J520" s="18"/>
      <c r="K520" s="37"/>
      <c r="L520" s="37"/>
      <c r="M520" s="37"/>
      <c r="O520" s="51"/>
      <c r="P520" s="51"/>
      <c r="Q520" s="51"/>
      <c r="R520" s="51"/>
      <c r="S520" s="51"/>
      <c r="T520" s="51"/>
      <c r="U520" s="51"/>
      <c r="V520" s="51"/>
      <c r="W520" s="51"/>
      <c r="X520" s="51"/>
      <c r="Y520" s="51"/>
    </row>
    <row r="521" spans="1:25" ht="15.75" x14ac:dyDescent="0.25">
      <c r="A521" s="25" t="s">
        <v>11</v>
      </c>
      <c r="B521" s="32"/>
      <c r="C521" s="25"/>
      <c r="D521" s="6">
        <f>+D105+D155+D193+D207+D229+D279+D299+D332+D405+D446+D486+D500+D505+D512+D516+D519</f>
        <v>1474367167.4399989</v>
      </c>
      <c r="E521" s="6">
        <f t="shared" ref="E521:J521" si="52">+E105+E155+E193+E207+E229+E279+E299+E332+E405+E446+E486+E500+E505+E512+E516+E519</f>
        <v>1479761191.3599989</v>
      </c>
      <c r="F521" s="6">
        <f t="shared" si="52"/>
        <v>125329009.00000001</v>
      </c>
      <c r="G521" s="6">
        <f t="shared" si="52"/>
        <v>994211905.79000008</v>
      </c>
      <c r="H521" s="6">
        <f t="shared" si="52"/>
        <v>35846197.039999999</v>
      </c>
      <c r="I521" s="6">
        <f t="shared" si="52"/>
        <v>1030058102.8300002</v>
      </c>
      <c r="J521" s="6">
        <f t="shared" si="52"/>
        <v>449703088.52999896</v>
      </c>
      <c r="K521" s="38">
        <f>IF(E521=0,"NA",J521/E521)</f>
        <v>0.30390247504510637</v>
      </c>
      <c r="L521" s="38">
        <f>IF(E521=0,"NA",(  ( F521 - (E521/$L$6)) / (E521/$L$6)))</f>
        <v>-0.91530457094579276</v>
      </c>
      <c r="M521" s="38">
        <f>IF(E521=0,"NA",(  ( G521 - ($M$6*(E521/12))) / ($M$6*(E521/12))))</f>
        <v>-0.10416904962324525</v>
      </c>
    </row>
    <row r="523" spans="1:25" x14ac:dyDescent="0.2">
      <c r="B523" s="67" t="s">
        <v>20</v>
      </c>
      <c r="C523" s="52" t="s">
        <v>21</v>
      </c>
    </row>
    <row r="526" spans="1:25" s="19" customFormat="1" x14ac:dyDescent="0.2">
      <c r="A526" s="24"/>
      <c r="B526" s="33"/>
      <c r="D526" s="33"/>
      <c r="L526" s="68"/>
      <c r="M526" s="68"/>
      <c r="O526" s="53"/>
      <c r="P526" s="53"/>
      <c r="Q526" s="53"/>
      <c r="R526" s="53"/>
      <c r="S526" s="53"/>
      <c r="T526" s="53"/>
      <c r="U526" s="53"/>
      <c r="V526" s="53"/>
      <c r="W526" s="69"/>
      <c r="X526" s="69"/>
      <c r="Y526" s="69"/>
    </row>
    <row r="527" spans="1:25" s="19" customFormat="1" x14ac:dyDescent="0.2">
      <c r="A527" s="24"/>
      <c r="B527" s="33"/>
      <c r="D527" s="33"/>
      <c r="L527" s="68"/>
      <c r="M527" s="68"/>
      <c r="O527" s="53"/>
      <c r="P527" s="53"/>
      <c r="Q527" s="53"/>
      <c r="R527" s="53"/>
      <c r="S527" s="53"/>
      <c r="T527" s="53"/>
      <c r="U527" s="53"/>
      <c r="V527" s="53"/>
      <c r="W527" s="69"/>
      <c r="X527" s="69"/>
      <c r="Y527" s="69"/>
    </row>
    <row r="528" spans="1:25" s="19" customFormat="1" x14ac:dyDescent="0.2">
      <c r="A528" s="24"/>
      <c r="B528" s="33"/>
      <c r="K528" s="70"/>
      <c r="L528" s="68"/>
      <c r="M528" s="68"/>
      <c r="O528" s="53"/>
      <c r="P528" s="53"/>
      <c r="Q528" s="53"/>
      <c r="R528" s="53"/>
      <c r="S528" s="53"/>
      <c r="T528" s="53"/>
      <c r="U528" s="53"/>
      <c r="V528" s="53"/>
      <c r="W528" s="69"/>
      <c r="X528" s="69"/>
      <c r="Y528" s="69"/>
    </row>
    <row r="529" spans="1:25" s="19" customFormat="1" x14ac:dyDescent="0.2">
      <c r="A529" s="24"/>
      <c r="B529" s="33"/>
      <c r="K529" s="70"/>
      <c r="L529" s="68"/>
      <c r="M529" s="68"/>
      <c r="O529" s="53"/>
      <c r="P529" s="53"/>
      <c r="Q529" s="53"/>
      <c r="R529" s="53"/>
      <c r="S529" s="53"/>
      <c r="T529" s="53"/>
      <c r="U529" s="53"/>
      <c r="V529" s="53"/>
      <c r="W529" s="69"/>
      <c r="X529" s="69"/>
      <c r="Y529" s="69"/>
    </row>
    <row r="530" spans="1:25" s="19" customFormat="1" x14ac:dyDescent="0.2">
      <c r="A530" s="24"/>
      <c r="B530" s="33"/>
      <c r="K530" s="70"/>
      <c r="L530" s="68"/>
      <c r="M530" s="68"/>
      <c r="O530" s="53"/>
      <c r="P530" s="53"/>
      <c r="Q530" s="53"/>
      <c r="R530" s="53"/>
      <c r="S530" s="53"/>
      <c r="T530" s="53"/>
      <c r="U530" s="53"/>
      <c r="V530" s="53"/>
      <c r="W530" s="69"/>
      <c r="X530" s="69"/>
      <c r="Y530" s="69"/>
    </row>
    <row r="531" spans="1:25" s="19" customFormat="1" x14ac:dyDescent="0.2">
      <c r="A531" s="24"/>
      <c r="B531" s="33"/>
      <c r="K531" s="70"/>
      <c r="L531" s="68"/>
      <c r="M531" s="68"/>
      <c r="O531" s="53"/>
      <c r="P531" s="53"/>
      <c r="Q531" s="53"/>
      <c r="R531" s="53"/>
      <c r="S531" s="53"/>
      <c r="T531" s="53"/>
      <c r="U531" s="53"/>
      <c r="V531" s="53"/>
      <c r="W531" s="69"/>
      <c r="X531" s="69"/>
      <c r="Y531" s="69"/>
    </row>
    <row r="532" spans="1:25" x14ac:dyDescent="0.2">
      <c r="K532" s="14"/>
    </row>
    <row r="533" spans="1:25" x14ac:dyDescent="0.2">
      <c r="K533" s="14"/>
    </row>
  </sheetData>
  <autoFilter ref="A7:M521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501"/>
  <sheetViews>
    <sheetView tabSelected="1" workbookViewId="0">
      <pane ySplit="7" topLeftCell="A8" activePane="bottomLeft" state="frozen"/>
      <selection activeCell="C12" sqref="C12"/>
      <selection pane="bottomLeft" activeCell="C12" sqref="C12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3" t="s">
        <v>44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4">
        <v>45382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46</v>
      </c>
      <c r="B8" s="51" t="s">
        <v>100</v>
      </c>
      <c r="C8" s="51" t="s">
        <v>101</v>
      </c>
      <c r="D8" s="56">
        <v>0</v>
      </c>
      <c r="E8" s="56">
        <v>0</v>
      </c>
      <c r="F8" s="56">
        <v>14644.6</v>
      </c>
      <c r="G8" s="56">
        <v>117479.23</v>
      </c>
      <c r="H8" s="56">
        <v>0</v>
      </c>
      <c r="I8" s="56">
        <f t="shared" ref="I8" si="0">SUM(G8:H8)</f>
        <v>117479.23</v>
      </c>
      <c r="J8" s="56">
        <f t="shared" ref="J8" si="1">E8-I8</f>
        <v>-117479.23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102</v>
      </c>
      <c r="C9" s="51" t="s">
        <v>103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32" si="2">SUM(G9:H9)</f>
        <v>0</v>
      </c>
      <c r="J9" s="56">
        <f t="shared" ref="J9:J32" si="3">E9-I9</f>
        <v>0</v>
      </c>
      <c r="K9" s="57" t="str">
        <f t="shared" ref="K9:K32" si="4">IF(E9=0,"NA",J9/E9)</f>
        <v>NA</v>
      </c>
      <c r="L9" s="57" t="str">
        <f t="shared" ref="L9:L32" si="5">IF(E9=0,"NA",(  ( F9 - (E9/$L$6)) / (E9/$L$6)))</f>
        <v>NA</v>
      </c>
      <c r="M9" s="57" t="str">
        <f t="shared" ref="M9:M32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58038.68</v>
      </c>
      <c r="E10" s="56">
        <v>58038.68</v>
      </c>
      <c r="F10" s="56">
        <v>83087.430000000008</v>
      </c>
      <c r="G10" s="56">
        <v>277860.12</v>
      </c>
      <c r="H10" s="56">
        <v>0</v>
      </c>
      <c r="I10" s="56">
        <f t="shared" si="2"/>
        <v>277860.12</v>
      </c>
      <c r="J10" s="56">
        <f t="shared" si="3"/>
        <v>-219821.44</v>
      </c>
      <c r="K10" s="57">
        <f t="shared" si="4"/>
        <v>-3.7874989575917302</v>
      </c>
      <c r="L10" s="57">
        <f t="shared" si="5"/>
        <v>0.43158717600055702</v>
      </c>
      <c r="M10" s="57">
        <f t="shared" si="6"/>
        <v>6.1812484363875955</v>
      </c>
      <c r="R10" s="53"/>
      <c r="S10" s="53"/>
      <c r="T10" s="53"/>
      <c r="U10" s="53"/>
      <c r="V10" s="53"/>
    </row>
    <row r="11" spans="1:22" s="51" customFormat="1" x14ac:dyDescent="0.2">
      <c r="B11" s="51" t="s">
        <v>104</v>
      </c>
      <c r="C11" s="51" t="s">
        <v>105</v>
      </c>
      <c r="D11" s="56">
        <v>0</v>
      </c>
      <c r="E11" s="56">
        <v>0</v>
      </c>
      <c r="F11" s="56">
        <v>51088.35</v>
      </c>
      <c r="G11" s="56">
        <v>440375.4</v>
      </c>
      <c r="H11" s="56">
        <v>0</v>
      </c>
      <c r="I11" s="56">
        <f t="shared" si="2"/>
        <v>440375.4</v>
      </c>
      <c r="J11" s="56">
        <f t="shared" si="3"/>
        <v>-440375.4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106</v>
      </c>
      <c r="C12" s="51" t="s">
        <v>107</v>
      </c>
      <c r="D12" s="56">
        <v>0</v>
      </c>
      <c r="E12" s="56">
        <v>0</v>
      </c>
      <c r="F12" s="56">
        <v>210</v>
      </c>
      <c r="G12" s="56">
        <v>44351.34</v>
      </c>
      <c r="H12" s="56">
        <v>0</v>
      </c>
      <c r="I12" s="56">
        <f t="shared" si="2"/>
        <v>44351.34</v>
      </c>
      <c r="J12" s="56">
        <f t="shared" si="3"/>
        <v>-44351.34</v>
      </c>
      <c r="K12" s="57" t="str">
        <f t="shared" si="4"/>
        <v>NA</v>
      </c>
      <c r="L12" s="57" t="str">
        <f t="shared" si="5"/>
        <v>NA</v>
      </c>
      <c r="M12" s="57" t="str">
        <f t="shared" si="6"/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57</v>
      </c>
      <c r="C13" s="51" t="s">
        <v>58</v>
      </c>
      <c r="D13" s="56">
        <v>0</v>
      </c>
      <c r="E13" s="56">
        <v>0</v>
      </c>
      <c r="F13" s="56">
        <v>32385</v>
      </c>
      <c r="G13" s="56">
        <v>179828.16</v>
      </c>
      <c r="H13" s="56">
        <v>0</v>
      </c>
      <c r="I13" s="56">
        <f t="shared" si="2"/>
        <v>179828.16</v>
      </c>
      <c r="J13" s="56">
        <f t="shared" si="3"/>
        <v>-179828.16</v>
      </c>
      <c r="K13" s="57" t="str">
        <f t="shared" si="4"/>
        <v>NA</v>
      </c>
      <c r="L13" s="57" t="str">
        <f t="shared" si="5"/>
        <v>NA</v>
      </c>
      <c r="M13" s="57" t="str">
        <f t="shared" si="6"/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108</v>
      </c>
      <c r="C14" s="51" t="s">
        <v>109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2"/>
        <v>0</v>
      </c>
      <c r="J14" s="56">
        <f t="shared" si="3"/>
        <v>0</v>
      </c>
      <c r="K14" s="57" t="str">
        <f t="shared" si="4"/>
        <v>NA</v>
      </c>
      <c r="L14" s="57" t="str">
        <f t="shared" si="5"/>
        <v>NA</v>
      </c>
      <c r="M14" s="57" t="str">
        <f t="shared" si="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110</v>
      </c>
      <c r="C15" s="51" t="s">
        <v>111</v>
      </c>
      <c r="D15" s="56">
        <v>5650</v>
      </c>
      <c r="E15" s="56">
        <v>5650</v>
      </c>
      <c r="F15" s="56">
        <v>0</v>
      </c>
      <c r="G15" s="56">
        <v>0</v>
      </c>
      <c r="H15" s="56">
        <v>0</v>
      </c>
      <c r="I15" s="56">
        <f t="shared" si="2"/>
        <v>0</v>
      </c>
      <c r="J15" s="56">
        <f t="shared" si="3"/>
        <v>5650</v>
      </c>
      <c r="K15" s="57">
        <f t="shared" si="4"/>
        <v>1</v>
      </c>
      <c r="L15" s="57">
        <f t="shared" si="5"/>
        <v>-1</v>
      </c>
      <c r="M15" s="57">
        <f t="shared" si="6"/>
        <v>-1</v>
      </c>
      <c r="R15" s="53"/>
      <c r="S15" s="53"/>
      <c r="T15" s="53"/>
      <c r="U15" s="53"/>
      <c r="V15" s="53"/>
    </row>
    <row r="16" spans="1:22" s="51" customFormat="1" x14ac:dyDescent="0.2">
      <c r="B16" s="51" t="s">
        <v>59</v>
      </c>
      <c r="C16" s="51" t="s">
        <v>60</v>
      </c>
      <c r="D16" s="56">
        <v>0</v>
      </c>
      <c r="E16" s="56">
        <v>0</v>
      </c>
      <c r="F16" s="56">
        <v>3171.4</v>
      </c>
      <c r="G16" s="56">
        <v>16683.3</v>
      </c>
      <c r="H16" s="56">
        <v>0</v>
      </c>
      <c r="I16" s="56">
        <f t="shared" si="2"/>
        <v>16683.3</v>
      </c>
      <c r="J16" s="56">
        <f t="shared" si="3"/>
        <v>-16683.3</v>
      </c>
      <c r="K16" s="57" t="str">
        <f t="shared" si="4"/>
        <v>NA</v>
      </c>
      <c r="L16" s="57" t="str">
        <f t="shared" si="5"/>
        <v>NA</v>
      </c>
      <c r="M16" s="57" t="str">
        <f t="shared" si="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112</v>
      </c>
      <c r="C17" s="51" t="s">
        <v>113</v>
      </c>
      <c r="D17" s="56">
        <v>0</v>
      </c>
      <c r="E17" s="56">
        <v>0</v>
      </c>
      <c r="F17" s="56">
        <v>44390</v>
      </c>
      <c r="G17" s="56">
        <v>100172.4</v>
      </c>
      <c r="H17" s="56">
        <v>0</v>
      </c>
      <c r="I17" s="56">
        <f t="shared" si="2"/>
        <v>100172.4</v>
      </c>
      <c r="J17" s="56">
        <f t="shared" si="3"/>
        <v>-100172.4</v>
      </c>
      <c r="K17" s="57" t="str">
        <f t="shared" si="4"/>
        <v>NA</v>
      </c>
      <c r="L17" s="57" t="str">
        <f t="shared" si="5"/>
        <v>NA</v>
      </c>
      <c r="M17" s="57" t="str">
        <f t="shared" si="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114</v>
      </c>
      <c r="C18" s="51" t="s">
        <v>115</v>
      </c>
      <c r="D18" s="56">
        <v>0</v>
      </c>
      <c r="E18" s="56">
        <v>0</v>
      </c>
      <c r="F18" s="56">
        <v>600</v>
      </c>
      <c r="G18" s="56">
        <v>795</v>
      </c>
      <c r="H18" s="56">
        <v>0</v>
      </c>
      <c r="I18" s="56">
        <f t="shared" si="2"/>
        <v>795</v>
      </c>
      <c r="J18" s="56">
        <f t="shared" si="3"/>
        <v>-795</v>
      </c>
      <c r="K18" s="57" t="str">
        <f t="shared" si="4"/>
        <v>NA</v>
      </c>
      <c r="L18" s="57" t="str">
        <f t="shared" si="5"/>
        <v>NA</v>
      </c>
      <c r="M18" s="57" t="str">
        <f t="shared" si="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116</v>
      </c>
      <c r="C19" s="51" t="s">
        <v>117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"/>
        <v>0</v>
      </c>
      <c r="J19" s="56">
        <f t="shared" si="3"/>
        <v>0</v>
      </c>
      <c r="K19" s="57" t="str">
        <f t="shared" si="4"/>
        <v>NA</v>
      </c>
      <c r="L19" s="57" t="str">
        <f t="shared" si="5"/>
        <v>NA</v>
      </c>
      <c r="M19" s="57" t="str">
        <f t="shared" si="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61</v>
      </c>
      <c r="C20" s="51" t="s">
        <v>62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2"/>
        <v>0</v>
      </c>
      <c r="J20" s="56">
        <f t="shared" si="3"/>
        <v>16800</v>
      </c>
      <c r="K20" s="57">
        <f t="shared" si="4"/>
        <v>1</v>
      </c>
      <c r="L20" s="57">
        <f t="shared" si="5"/>
        <v>-1</v>
      </c>
      <c r="M20" s="57">
        <f t="shared" si="6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118</v>
      </c>
      <c r="C21" s="51" t="s">
        <v>119</v>
      </c>
      <c r="D21" s="56">
        <v>0</v>
      </c>
      <c r="E21" s="56">
        <v>0</v>
      </c>
      <c r="F21" s="56">
        <v>6519.61</v>
      </c>
      <c r="G21" s="56">
        <v>18270.36</v>
      </c>
      <c r="H21" s="56">
        <v>0</v>
      </c>
      <c r="I21" s="56">
        <f t="shared" si="2"/>
        <v>18270.36</v>
      </c>
      <c r="J21" s="56">
        <f t="shared" si="3"/>
        <v>-18270.36</v>
      </c>
      <c r="K21" s="57" t="str">
        <f t="shared" si="4"/>
        <v>NA</v>
      </c>
      <c r="L21" s="57" t="str">
        <f t="shared" si="5"/>
        <v>NA</v>
      </c>
      <c r="M21" s="57" t="str">
        <f t="shared" si="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69</v>
      </c>
      <c r="C22" s="51" t="s">
        <v>70</v>
      </c>
      <c r="D22" s="56">
        <v>10353167.550000001</v>
      </c>
      <c r="E22" s="56">
        <v>11618688.58</v>
      </c>
      <c r="F22" s="56">
        <v>1692638.0999999996</v>
      </c>
      <c r="G22" s="56">
        <v>25354547.040000003</v>
      </c>
      <c r="H22" s="56">
        <v>0</v>
      </c>
      <c r="I22" s="56">
        <f t="shared" si="2"/>
        <v>25354547.040000003</v>
      </c>
      <c r="J22" s="56">
        <f t="shared" si="3"/>
        <v>-13735858.460000003</v>
      </c>
      <c r="K22" s="57">
        <f t="shared" si="4"/>
        <v>-1.1822210712872039</v>
      </c>
      <c r="L22" s="57">
        <f t="shared" si="5"/>
        <v>-0.85431762902108876</v>
      </c>
      <c r="M22" s="57">
        <f t="shared" si="6"/>
        <v>2.2733316069308058</v>
      </c>
      <c r="R22" s="53"/>
      <c r="S22" s="53"/>
      <c r="T22" s="53"/>
      <c r="U22" s="53"/>
      <c r="V22" s="53"/>
    </row>
    <row r="23" spans="1:22" s="51" customFormat="1" x14ac:dyDescent="0.2">
      <c r="B23" s="51" t="s">
        <v>120</v>
      </c>
      <c r="C23" s="51" t="s">
        <v>121</v>
      </c>
      <c r="D23" s="56">
        <v>412268</v>
      </c>
      <c r="E23" s="56">
        <v>412268</v>
      </c>
      <c r="F23" s="56">
        <v>51203.320000000014</v>
      </c>
      <c r="G23" s="56">
        <v>422952.35000000009</v>
      </c>
      <c r="H23" s="56">
        <v>0</v>
      </c>
      <c r="I23" s="56">
        <f t="shared" si="2"/>
        <v>422952.35000000009</v>
      </c>
      <c r="J23" s="56">
        <f t="shared" si="3"/>
        <v>-10684.350000000093</v>
      </c>
      <c r="K23" s="57">
        <f t="shared" si="4"/>
        <v>-2.5916030349190558E-2</v>
      </c>
      <c r="L23" s="57">
        <f t="shared" si="5"/>
        <v>-0.87580088680178914</v>
      </c>
      <c r="M23" s="57">
        <f t="shared" si="6"/>
        <v>0.53887404552378593</v>
      </c>
      <c r="R23" s="53"/>
      <c r="S23" s="53"/>
      <c r="T23" s="53"/>
      <c r="U23" s="53"/>
      <c r="V23" s="53"/>
    </row>
    <row r="24" spans="1:22" s="51" customFormat="1" x14ac:dyDescent="0.2">
      <c r="A24" s="63" t="s">
        <v>73</v>
      </c>
      <c r="B24" s="63"/>
      <c r="C24" s="63"/>
      <c r="D24" s="64">
        <v>10830924.23</v>
      </c>
      <c r="E24" s="64">
        <v>12111445.26</v>
      </c>
      <c r="F24" s="64">
        <v>1979937.8099999996</v>
      </c>
      <c r="G24" s="64">
        <v>26973314.700000003</v>
      </c>
      <c r="H24" s="64">
        <v>0</v>
      </c>
      <c r="I24" s="64">
        <f t="shared" si="2"/>
        <v>26973314.700000003</v>
      </c>
      <c r="J24" s="64">
        <f t="shared" si="3"/>
        <v>-14861869.440000003</v>
      </c>
      <c r="K24" s="65">
        <f t="shared" si="4"/>
        <v>-1.2270929786623999</v>
      </c>
      <c r="L24" s="65">
        <f t="shared" si="5"/>
        <v>-0.83652340678621862</v>
      </c>
      <c r="M24" s="65">
        <f t="shared" si="6"/>
        <v>2.3406394679935998</v>
      </c>
      <c r="R24" s="53"/>
      <c r="S24" s="53"/>
      <c r="T24" s="53"/>
      <c r="U24" s="53"/>
      <c r="V24" s="53"/>
    </row>
    <row r="25" spans="1:22" s="51" customFormat="1" x14ac:dyDescent="0.2">
      <c r="A25" s="51" t="s">
        <v>22</v>
      </c>
      <c r="B25" s="51" t="s">
        <v>23</v>
      </c>
      <c r="C25" s="51" t="s">
        <v>24</v>
      </c>
      <c r="D25" s="56">
        <v>0</v>
      </c>
      <c r="E25" s="56">
        <v>0</v>
      </c>
      <c r="F25" s="56">
        <v>0</v>
      </c>
      <c r="G25" s="56">
        <v>10727.92</v>
      </c>
      <c r="H25" s="56">
        <v>0</v>
      </c>
      <c r="I25" s="56">
        <f t="shared" si="2"/>
        <v>10727.92</v>
      </c>
      <c r="J25" s="56">
        <f t="shared" si="3"/>
        <v>-10727.92</v>
      </c>
      <c r="K25" s="57" t="str">
        <f t="shared" si="4"/>
        <v>NA</v>
      </c>
      <c r="L25" s="57" t="str">
        <f t="shared" si="5"/>
        <v>NA</v>
      </c>
      <c r="M25" s="57" t="str">
        <f t="shared" si="6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25</v>
      </c>
      <c r="B26" s="63"/>
      <c r="C26" s="63"/>
      <c r="D26" s="64">
        <v>0</v>
      </c>
      <c r="E26" s="64">
        <v>0</v>
      </c>
      <c r="F26" s="64">
        <v>0</v>
      </c>
      <c r="G26" s="64">
        <v>10727.92</v>
      </c>
      <c r="H26" s="64">
        <v>0</v>
      </c>
      <c r="I26" s="64">
        <f t="shared" si="2"/>
        <v>10727.92</v>
      </c>
      <c r="J26" s="64">
        <f t="shared" si="3"/>
        <v>-10727.92</v>
      </c>
      <c r="K26" s="65" t="str">
        <f t="shared" si="4"/>
        <v>NA</v>
      </c>
      <c r="L26" s="65" t="str">
        <f t="shared" si="5"/>
        <v>NA</v>
      </c>
      <c r="M26" s="65" t="str">
        <f t="shared" si="6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74</v>
      </c>
      <c r="B27" s="51" t="s">
        <v>122</v>
      </c>
      <c r="C27" s="51" t="s">
        <v>123</v>
      </c>
      <c r="D27" s="56">
        <v>13374640</v>
      </c>
      <c r="E27" s="56">
        <v>13494640</v>
      </c>
      <c r="F27" s="56">
        <v>1458145.28</v>
      </c>
      <c r="G27" s="56">
        <v>11912175.01</v>
      </c>
      <c r="H27" s="56">
        <v>0</v>
      </c>
      <c r="I27" s="56">
        <f t="shared" si="2"/>
        <v>11912175.01</v>
      </c>
      <c r="J27" s="56">
        <f t="shared" si="3"/>
        <v>1582464.9900000002</v>
      </c>
      <c r="K27" s="57">
        <f t="shared" si="4"/>
        <v>0.11726618790868079</v>
      </c>
      <c r="L27" s="57">
        <f t="shared" si="5"/>
        <v>-0.89194633721240435</v>
      </c>
      <c r="M27" s="57">
        <f t="shared" si="6"/>
        <v>0.32410071813697888</v>
      </c>
      <c r="R27" s="53"/>
      <c r="S27" s="53"/>
      <c r="T27" s="53"/>
      <c r="U27" s="53"/>
      <c r="V27" s="53"/>
    </row>
    <row r="28" spans="1:22" s="51" customFormat="1" x14ac:dyDescent="0.2">
      <c r="B28" s="51" t="s">
        <v>85</v>
      </c>
      <c r="C28" s="51" t="s">
        <v>86</v>
      </c>
      <c r="D28" s="56">
        <v>1648756</v>
      </c>
      <c r="E28" s="56">
        <v>9136117</v>
      </c>
      <c r="F28" s="56">
        <v>178204.29</v>
      </c>
      <c r="G28" s="56">
        <v>1373645.14</v>
      </c>
      <c r="H28" s="56">
        <v>0</v>
      </c>
      <c r="I28" s="56">
        <f t="shared" si="2"/>
        <v>1373645.14</v>
      </c>
      <c r="J28" s="56">
        <f t="shared" si="3"/>
        <v>7762471.8600000003</v>
      </c>
      <c r="K28" s="57">
        <f t="shared" si="4"/>
        <v>0.84964672190603518</v>
      </c>
      <c r="L28" s="57">
        <f t="shared" si="5"/>
        <v>-0.98049452628507283</v>
      </c>
      <c r="M28" s="57">
        <f t="shared" si="6"/>
        <v>-0.77447008285905272</v>
      </c>
      <c r="R28" s="53"/>
      <c r="S28" s="53"/>
      <c r="T28" s="53"/>
      <c r="U28" s="53"/>
      <c r="V28" s="53"/>
    </row>
    <row r="29" spans="1:22" s="51" customFormat="1" x14ac:dyDescent="0.2">
      <c r="B29" s="51" t="s">
        <v>91</v>
      </c>
      <c r="C29" s="51" t="s">
        <v>92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"/>
        <v>0</v>
      </c>
      <c r="J29" s="56">
        <f t="shared" si="3"/>
        <v>0</v>
      </c>
      <c r="K29" s="57" t="str">
        <f t="shared" si="4"/>
        <v>NA</v>
      </c>
      <c r="L29" s="57" t="str">
        <f t="shared" si="5"/>
        <v>NA</v>
      </c>
      <c r="M29" s="57" t="str">
        <f t="shared" si="6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93</v>
      </c>
      <c r="B30" s="63"/>
      <c r="C30" s="63"/>
      <c r="D30" s="64">
        <v>15023396</v>
      </c>
      <c r="E30" s="64">
        <v>22630757</v>
      </c>
      <c r="F30" s="64">
        <v>1636349.57</v>
      </c>
      <c r="G30" s="64">
        <v>13285820.15</v>
      </c>
      <c r="H30" s="64">
        <v>0</v>
      </c>
      <c r="I30" s="64">
        <f t="shared" si="2"/>
        <v>13285820.15</v>
      </c>
      <c r="J30" s="64">
        <f t="shared" si="3"/>
        <v>9344936.8499999996</v>
      </c>
      <c r="K30" s="65">
        <f t="shared" si="4"/>
        <v>0.41293081137321214</v>
      </c>
      <c r="L30" s="65">
        <f t="shared" si="5"/>
        <v>-0.92769355572153422</v>
      </c>
      <c r="M30" s="65">
        <f t="shared" si="6"/>
        <v>-0.1193962170598182</v>
      </c>
      <c r="R30" s="53"/>
      <c r="S30" s="53"/>
      <c r="T30" s="53"/>
      <c r="U30" s="53"/>
      <c r="V30" s="53"/>
    </row>
    <row r="31" spans="1:22" s="51" customFormat="1" x14ac:dyDescent="0.2">
      <c r="A31" s="51" t="s">
        <v>124</v>
      </c>
      <c r="B31" s="51" t="s">
        <v>125</v>
      </c>
      <c r="C31" s="51" t="s">
        <v>126</v>
      </c>
      <c r="D31" s="56">
        <v>0</v>
      </c>
      <c r="E31" s="56">
        <v>0</v>
      </c>
      <c r="F31" s="56">
        <v>289752.51</v>
      </c>
      <c r="G31" s="56">
        <v>289752.51</v>
      </c>
      <c r="H31" s="56">
        <v>0</v>
      </c>
      <c r="I31" s="56">
        <f t="shared" si="2"/>
        <v>289752.51</v>
      </c>
      <c r="J31" s="56">
        <f t="shared" si="3"/>
        <v>-289752.51</v>
      </c>
      <c r="K31" s="57" t="str">
        <f t="shared" si="4"/>
        <v>NA</v>
      </c>
      <c r="L31" s="57" t="str">
        <f t="shared" si="5"/>
        <v>NA</v>
      </c>
      <c r="M31" s="57" t="str">
        <f t="shared" si="6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127</v>
      </c>
      <c r="C32" s="51" t="s">
        <v>128</v>
      </c>
      <c r="D32" s="56">
        <v>78195418.379999995</v>
      </c>
      <c r="E32" s="56">
        <v>120218433.14</v>
      </c>
      <c r="F32" s="56">
        <v>10839707.49</v>
      </c>
      <c r="G32" s="56">
        <v>59357914.750000015</v>
      </c>
      <c r="H32" s="56">
        <v>0</v>
      </c>
      <c r="I32" s="56">
        <f t="shared" si="2"/>
        <v>59357914.750000015</v>
      </c>
      <c r="J32" s="56">
        <f t="shared" si="3"/>
        <v>60860518.389999986</v>
      </c>
      <c r="K32" s="57">
        <f t="shared" si="4"/>
        <v>0.50624947273372845</v>
      </c>
      <c r="L32" s="57">
        <f t="shared" si="5"/>
        <v>-0.90983323266760063</v>
      </c>
      <c r="M32" s="57">
        <f t="shared" si="6"/>
        <v>-0.25937420910059267</v>
      </c>
      <c r="R32" s="53"/>
      <c r="S32" s="53"/>
      <c r="T32" s="53"/>
      <c r="U32" s="53"/>
      <c r="V32" s="53"/>
    </row>
    <row r="33" spans="1:22" s="51" customFormat="1" x14ac:dyDescent="0.2">
      <c r="B33" s="51" t="s">
        <v>129</v>
      </c>
      <c r="C33" s="51" t="s">
        <v>130</v>
      </c>
      <c r="D33" s="56">
        <v>2941518.77</v>
      </c>
      <c r="E33" s="56">
        <v>3298073.97</v>
      </c>
      <c r="F33" s="56">
        <v>152017.70000000001</v>
      </c>
      <c r="G33" s="56">
        <v>1311271.6999999997</v>
      </c>
      <c r="H33" s="56">
        <v>0</v>
      </c>
      <c r="I33" s="56">
        <f t="shared" ref="I33:I35" si="7">SUM(G33:H33)</f>
        <v>1311271.6999999997</v>
      </c>
      <c r="J33" s="56">
        <f t="shared" ref="J33:J35" si="8">E33-I33</f>
        <v>1986802.2700000005</v>
      </c>
      <c r="K33" s="57">
        <f t="shared" ref="K33:K35" si="9">IF(E33=0,"NA",J33/E33)</f>
        <v>0.60241288948410099</v>
      </c>
      <c r="L33" s="57">
        <f t="shared" ref="L33:L35" si="10">IF(E33=0,"NA",(  ( F33 - (E33/$L$6)) / (E33/$L$6)))</f>
        <v>-0.95390712840803871</v>
      </c>
      <c r="M33" s="57">
        <f t="shared" ref="M33:M35" si="11">IF(E33=0,"NA",(  ( G33 - ($M$6*(E33/12))) / ($M$6*(E33/12))))</f>
        <v>-0.40361933422615154</v>
      </c>
      <c r="R33" s="53"/>
      <c r="S33" s="53"/>
      <c r="T33" s="53"/>
      <c r="U33" s="53"/>
      <c r="V33" s="53"/>
    </row>
    <row r="34" spans="1:22" s="51" customFormat="1" x14ac:dyDescent="0.2">
      <c r="B34" s="51" t="s">
        <v>131</v>
      </c>
      <c r="C34" s="51" t="s">
        <v>132</v>
      </c>
      <c r="D34" s="56">
        <v>351475415</v>
      </c>
      <c r="E34" s="56">
        <v>543294530.86000001</v>
      </c>
      <c r="F34" s="56">
        <v>0</v>
      </c>
      <c r="G34" s="56">
        <v>80910929.620000005</v>
      </c>
      <c r="H34" s="56">
        <v>0</v>
      </c>
      <c r="I34" s="56">
        <f t="shared" si="7"/>
        <v>80910929.620000005</v>
      </c>
      <c r="J34" s="56">
        <f t="shared" si="8"/>
        <v>462383601.24000001</v>
      </c>
      <c r="K34" s="57">
        <f t="shared" si="9"/>
        <v>0.85107354294194115</v>
      </c>
      <c r="L34" s="57">
        <f t="shared" si="10"/>
        <v>-1</v>
      </c>
      <c r="M34" s="57">
        <f t="shared" si="11"/>
        <v>-0.77661031441291173</v>
      </c>
      <c r="R34" s="53"/>
      <c r="S34" s="53"/>
      <c r="T34" s="53"/>
      <c r="U34" s="53"/>
      <c r="V34" s="53"/>
    </row>
    <row r="35" spans="1:22" s="51" customFormat="1" x14ac:dyDescent="0.2">
      <c r="B35" s="51" t="s">
        <v>133</v>
      </c>
      <c r="C35" s="51" t="s">
        <v>134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7"/>
        <v>0</v>
      </c>
      <c r="J35" s="56">
        <f t="shared" si="8"/>
        <v>1107150.6200000001</v>
      </c>
      <c r="K35" s="57">
        <f t="shared" si="9"/>
        <v>1</v>
      </c>
      <c r="L35" s="57">
        <f t="shared" si="10"/>
        <v>-1</v>
      </c>
      <c r="M35" s="57">
        <f t="shared" si="11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135</v>
      </c>
      <c r="B36" s="63"/>
      <c r="C36" s="63"/>
      <c r="D36" s="64">
        <v>432945319.76999998</v>
      </c>
      <c r="E36" s="64">
        <v>667918188.59000003</v>
      </c>
      <c r="F36" s="64">
        <v>11281477.699999999</v>
      </c>
      <c r="G36" s="64">
        <v>141869868.58000001</v>
      </c>
      <c r="H36" s="64">
        <v>0</v>
      </c>
      <c r="I36" s="64">
        <f t="shared" ref="I36:I39" si="12">SUM(G36:H36)</f>
        <v>141869868.58000001</v>
      </c>
      <c r="J36" s="64">
        <f t="shared" ref="J36:J39" si="13">E36-I36</f>
        <v>526048320.00999999</v>
      </c>
      <c r="K36" s="65">
        <f t="shared" ref="K36:K39" si="14">IF(E36=0,"NA",J36/E36)</f>
        <v>0.78759394338475408</v>
      </c>
      <c r="L36" s="65">
        <f t="shared" ref="L36:L39" si="15">IF(E36=0,"NA",(  ( F36 - (E36/$L$6)) / (E36/$L$6)))</f>
        <v>-0.98310949171212769</v>
      </c>
      <c r="M36" s="65">
        <f t="shared" ref="M36:M39" si="16">IF(E36=0,"NA",(  ( G36 - ($M$6*(E36/12))) / ($M$6*(E36/12))))</f>
        <v>-0.68139091507713123</v>
      </c>
      <c r="R36" s="53"/>
      <c r="S36" s="53"/>
      <c r="T36" s="53"/>
      <c r="U36" s="53"/>
      <c r="V36" s="53"/>
    </row>
    <row r="37" spans="1:22" s="51" customFormat="1" x14ac:dyDescent="0.2">
      <c r="A37" s="51" t="s">
        <v>26</v>
      </c>
      <c r="B37" s="51" t="s">
        <v>27</v>
      </c>
      <c r="C37" s="51" t="s">
        <v>28</v>
      </c>
      <c r="D37" s="56">
        <v>4998766</v>
      </c>
      <c r="E37" s="56">
        <v>5498766</v>
      </c>
      <c r="F37" s="56">
        <v>51223.32</v>
      </c>
      <c r="G37" s="56">
        <v>1922805.3800000001</v>
      </c>
      <c r="H37" s="56">
        <v>0</v>
      </c>
      <c r="I37" s="56">
        <f t="shared" si="12"/>
        <v>1922805.3800000001</v>
      </c>
      <c r="J37" s="56">
        <f t="shared" si="13"/>
        <v>3575960.62</v>
      </c>
      <c r="K37" s="57">
        <f t="shared" si="14"/>
        <v>0.65032056646891323</v>
      </c>
      <c r="L37" s="57">
        <f t="shared" si="15"/>
        <v>-0.99068457904919027</v>
      </c>
      <c r="M37" s="57">
        <f t="shared" si="16"/>
        <v>-0.47548084970336979</v>
      </c>
      <c r="R37" s="53"/>
      <c r="S37" s="53"/>
      <c r="T37" s="53"/>
      <c r="U37" s="53"/>
      <c r="V37" s="53"/>
    </row>
    <row r="38" spans="1:22" s="51" customFormat="1" x14ac:dyDescent="0.2">
      <c r="B38" s="51" t="s">
        <v>96</v>
      </c>
      <c r="C38" s="51" t="s">
        <v>97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12"/>
        <v>0</v>
      </c>
      <c r="J38" s="56">
        <f t="shared" si="13"/>
        <v>0</v>
      </c>
      <c r="K38" s="57" t="str">
        <f t="shared" si="14"/>
        <v>NA</v>
      </c>
      <c r="L38" s="57" t="str">
        <f t="shared" si="15"/>
        <v>NA</v>
      </c>
      <c r="M38" s="57" t="str">
        <f t="shared" si="16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29</v>
      </c>
      <c r="B39" s="63"/>
      <c r="C39" s="63"/>
      <c r="D39" s="64">
        <v>4998766</v>
      </c>
      <c r="E39" s="64">
        <v>5498766</v>
      </c>
      <c r="F39" s="64">
        <v>51223.32</v>
      </c>
      <c r="G39" s="64">
        <v>1922805.3800000001</v>
      </c>
      <c r="H39" s="64">
        <v>0</v>
      </c>
      <c r="I39" s="64">
        <f t="shared" si="12"/>
        <v>1922805.3800000001</v>
      </c>
      <c r="J39" s="64">
        <f t="shared" si="13"/>
        <v>3575960.62</v>
      </c>
      <c r="K39" s="65">
        <f t="shared" si="14"/>
        <v>0.65032056646891323</v>
      </c>
      <c r="L39" s="65">
        <f t="shared" si="15"/>
        <v>-0.99068457904919027</v>
      </c>
      <c r="M39" s="65">
        <f t="shared" si="16"/>
        <v>-0.47548084970336979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463798406</v>
      </c>
      <c r="E41" s="6">
        <f t="shared" ref="E41:J41" si="17">+E24+E26+E30+E36+E39</f>
        <v>708159156.85000002</v>
      </c>
      <c r="F41" s="6">
        <f t="shared" si="17"/>
        <v>14948988.399999999</v>
      </c>
      <c r="G41" s="6">
        <f t="shared" si="17"/>
        <v>184062536.73000002</v>
      </c>
      <c r="H41" s="6">
        <f t="shared" si="17"/>
        <v>0</v>
      </c>
      <c r="I41" s="6">
        <f t="shared" si="17"/>
        <v>184062536.73000002</v>
      </c>
      <c r="J41" s="6">
        <f t="shared" si="17"/>
        <v>524096620.12</v>
      </c>
      <c r="K41" s="38">
        <f t="shared" ref="K41" si="18">IF(E41=0,"NA",J41/E41)</f>
        <v>0.74008309438694786</v>
      </c>
      <c r="L41" s="38">
        <f t="shared" ref="L41" si="19">IF(E41=0,"NA",(  ( F41 - (E41/$L$6)) / (E41/$L$6)))</f>
        <v>-0.97889035500649968</v>
      </c>
      <c r="M41" s="38">
        <f t="shared" ref="M41" si="20">IF(E41=0,"NA",(  ( G41 - ($M$6*(E41/12))) / ($M$6*(E41/12))))</f>
        <v>-0.61012464158042179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194</v>
      </c>
      <c r="B43" s="51" t="s">
        <v>195</v>
      </c>
      <c r="C43" s="51" t="s">
        <v>196</v>
      </c>
      <c r="D43" s="56">
        <v>15983462.779999999</v>
      </c>
      <c r="E43" s="56">
        <v>22755609.420000002</v>
      </c>
      <c r="F43" s="56">
        <v>1323683.5899999999</v>
      </c>
      <c r="G43" s="56">
        <v>10026985.470000001</v>
      </c>
      <c r="H43" s="56">
        <v>149.32</v>
      </c>
      <c r="I43" s="56">
        <f t="shared" ref="I43" si="21">SUM(G43:H43)</f>
        <v>10027134.790000001</v>
      </c>
      <c r="J43" s="56">
        <f t="shared" ref="J43" si="22">E43-I43</f>
        <v>12728474.630000001</v>
      </c>
      <c r="K43" s="57">
        <f t="shared" ref="K43" si="23">IF(E43=0,"NA",J43/E43)</f>
        <v>0.55935547121901685</v>
      </c>
      <c r="L43" s="57">
        <f t="shared" ref="L43" si="24">IF(E43=0,"NA",(  ( F43 - (E43/$L$6)) / (E43/$L$6)))</f>
        <v>-0.94183044867888233</v>
      </c>
      <c r="M43" s="57">
        <f t="shared" ref="M43" si="25">IF(E43=0,"NA",(  ( G43 - ($M$6*(E43/12))) / ($M$6*(E43/12))))</f>
        <v>-0.33904304967632021</v>
      </c>
      <c r="R43" s="53"/>
      <c r="S43" s="53"/>
      <c r="T43" s="53"/>
      <c r="U43" s="53"/>
      <c r="V43" s="53"/>
    </row>
    <row r="44" spans="1:22" s="51" customFormat="1" x14ac:dyDescent="0.2">
      <c r="B44" s="51" t="s">
        <v>502</v>
      </c>
      <c r="C44" s="51" t="s">
        <v>503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73" si="26">SUM(G44:H44)</f>
        <v>0</v>
      </c>
      <c r="J44" s="56">
        <f t="shared" ref="J44:J73" si="27">E44-I44</f>
        <v>0</v>
      </c>
      <c r="K44" s="57" t="str">
        <f t="shared" ref="K44:K73" si="28">IF(E44=0,"NA",J44/E44)</f>
        <v>NA</v>
      </c>
      <c r="L44" s="57" t="str">
        <f t="shared" ref="L44:L73" si="29">IF(E44=0,"NA",(  ( F44 - (E44/$L$6)) / (E44/$L$6)))</f>
        <v>NA</v>
      </c>
      <c r="M44" s="57" t="str">
        <f t="shared" ref="M44:M73" si="30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197</v>
      </c>
      <c r="C45" s="51" t="s">
        <v>198</v>
      </c>
      <c r="D45" s="56">
        <v>76000</v>
      </c>
      <c r="E45" s="56">
        <v>16695.75</v>
      </c>
      <c r="F45" s="56">
        <v>10162.08</v>
      </c>
      <c r="G45" s="56">
        <v>172951.46</v>
      </c>
      <c r="H45" s="56">
        <v>0</v>
      </c>
      <c r="I45" s="56">
        <f t="shared" si="26"/>
        <v>172951.46</v>
      </c>
      <c r="J45" s="56">
        <f t="shared" si="27"/>
        <v>-156255.71</v>
      </c>
      <c r="K45" s="57">
        <f t="shared" si="28"/>
        <v>-9.3590111255858517</v>
      </c>
      <c r="L45" s="57">
        <f t="shared" si="29"/>
        <v>-0.3913373163829118</v>
      </c>
      <c r="M45" s="57">
        <f t="shared" si="30"/>
        <v>14.538516688378778</v>
      </c>
      <c r="R45" s="53"/>
      <c r="S45" s="53"/>
      <c r="T45" s="53"/>
      <c r="U45" s="53"/>
      <c r="V45" s="53"/>
    </row>
    <row r="46" spans="1:22" s="51" customFormat="1" x14ac:dyDescent="0.2">
      <c r="B46" s="51" t="s">
        <v>199</v>
      </c>
      <c r="C46" s="51" t="s">
        <v>198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6"/>
        <v>0</v>
      </c>
      <c r="J46" s="56">
        <f t="shared" si="27"/>
        <v>0</v>
      </c>
      <c r="K46" s="57" t="str">
        <f t="shared" si="28"/>
        <v>NA</v>
      </c>
      <c r="L46" s="57" t="str">
        <f t="shared" si="29"/>
        <v>NA</v>
      </c>
      <c r="M46" s="57" t="str">
        <f t="shared" si="30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200</v>
      </c>
      <c r="C47" s="51" t="s">
        <v>201</v>
      </c>
      <c r="D47" s="56">
        <v>0</v>
      </c>
      <c r="E47" s="56">
        <v>66705</v>
      </c>
      <c r="F47" s="56">
        <v>0</v>
      </c>
      <c r="G47" s="56">
        <v>0</v>
      </c>
      <c r="H47" s="56">
        <v>0</v>
      </c>
      <c r="I47" s="56">
        <f t="shared" si="26"/>
        <v>0</v>
      </c>
      <c r="J47" s="56">
        <f t="shared" si="27"/>
        <v>66705</v>
      </c>
      <c r="K47" s="57">
        <f t="shared" si="28"/>
        <v>1</v>
      </c>
      <c r="L47" s="57">
        <f t="shared" si="29"/>
        <v>-1</v>
      </c>
      <c r="M47" s="57">
        <f t="shared" si="3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202</v>
      </c>
      <c r="C48" s="51" t="s">
        <v>203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6"/>
        <v>0</v>
      </c>
      <c r="J48" s="56">
        <f t="shared" si="27"/>
        <v>0</v>
      </c>
      <c r="K48" s="57" t="str">
        <f t="shared" si="28"/>
        <v>NA</v>
      </c>
      <c r="L48" s="57" t="str">
        <f t="shared" si="29"/>
        <v>NA</v>
      </c>
      <c r="M48" s="57" t="str">
        <f t="shared" si="30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204</v>
      </c>
      <c r="C49" s="51" t="s">
        <v>205</v>
      </c>
      <c r="D49" s="56">
        <v>450000</v>
      </c>
      <c r="E49" s="56">
        <v>1083646</v>
      </c>
      <c r="F49" s="56">
        <v>493</v>
      </c>
      <c r="G49" s="56">
        <v>335102.56</v>
      </c>
      <c r="H49" s="56">
        <v>0</v>
      </c>
      <c r="I49" s="56">
        <f t="shared" si="26"/>
        <v>335102.56</v>
      </c>
      <c r="J49" s="56">
        <f t="shared" si="27"/>
        <v>748543.44</v>
      </c>
      <c r="K49" s="57">
        <f t="shared" si="28"/>
        <v>0.69076381032182088</v>
      </c>
      <c r="L49" s="57">
        <f t="shared" si="29"/>
        <v>-0.99954505438122787</v>
      </c>
      <c r="M49" s="57">
        <f t="shared" si="30"/>
        <v>-0.53614571548273138</v>
      </c>
      <c r="R49" s="53"/>
      <c r="S49" s="53"/>
      <c r="T49" s="53"/>
      <c r="U49" s="53"/>
      <c r="V49" s="53"/>
    </row>
    <row r="50" spans="2:22" s="51" customFormat="1" x14ac:dyDescent="0.2">
      <c r="B50" s="51" t="s">
        <v>206</v>
      </c>
      <c r="C50" s="51" t="s">
        <v>207</v>
      </c>
      <c r="D50" s="56">
        <v>36978.629999999997</v>
      </c>
      <c r="E50" s="56">
        <v>65652</v>
      </c>
      <c r="F50" s="56">
        <v>3116.92</v>
      </c>
      <c r="G50" s="56">
        <v>23318.440000000002</v>
      </c>
      <c r="H50" s="56">
        <v>0</v>
      </c>
      <c r="I50" s="56">
        <f t="shared" si="26"/>
        <v>23318.440000000002</v>
      </c>
      <c r="J50" s="56">
        <f t="shared" si="27"/>
        <v>42333.56</v>
      </c>
      <c r="K50" s="57">
        <f t="shared" si="28"/>
        <v>0.64481752269542436</v>
      </c>
      <c r="L50" s="57">
        <f t="shared" si="29"/>
        <v>-0.95252360933406444</v>
      </c>
      <c r="M50" s="57">
        <f t="shared" si="30"/>
        <v>-0.46722628404313649</v>
      </c>
      <c r="R50" s="53"/>
      <c r="S50" s="53"/>
      <c r="T50" s="53"/>
      <c r="U50" s="53"/>
      <c r="V50" s="53"/>
    </row>
    <row r="51" spans="2:22" s="51" customFormat="1" x14ac:dyDescent="0.2">
      <c r="B51" s="51" t="s">
        <v>208</v>
      </c>
      <c r="C51" s="51" t="s">
        <v>209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6"/>
        <v>0</v>
      </c>
      <c r="J51" s="56">
        <f t="shared" si="27"/>
        <v>0</v>
      </c>
      <c r="K51" s="57" t="str">
        <f t="shared" si="28"/>
        <v>NA</v>
      </c>
      <c r="L51" s="57" t="str">
        <f t="shared" si="29"/>
        <v>NA</v>
      </c>
      <c r="M51" s="57" t="str">
        <f t="shared" si="3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210</v>
      </c>
      <c r="C52" s="51" t="s">
        <v>211</v>
      </c>
      <c r="D52" s="56">
        <v>5135538.8299999973</v>
      </c>
      <c r="E52" s="56">
        <v>6476072.1499999985</v>
      </c>
      <c r="F52" s="56">
        <v>416558.26999999961</v>
      </c>
      <c r="G52" s="56">
        <v>3385168.5800000005</v>
      </c>
      <c r="H52" s="56">
        <v>0</v>
      </c>
      <c r="I52" s="56">
        <f t="shared" si="26"/>
        <v>3385168.5800000005</v>
      </c>
      <c r="J52" s="56">
        <f t="shared" si="27"/>
        <v>3090903.569999998</v>
      </c>
      <c r="K52" s="57">
        <f t="shared" si="28"/>
        <v>0.47728059515210908</v>
      </c>
      <c r="L52" s="57">
        <f t="shared" si="29"/>
        <v>-0.93567732718975349</v>
      </c>
      <c r="M52" s="57">
        <f t="shared" si="30"/>
        <v>-0.2159208927281637</v>
      </c>
      <c r="R52" s="53"/>
      <c r="S52" s="53"/>
      <c r="T52" s="53"/>
      <c r="U52" s="53"/>
      <c r="V52" s="53"/>
    </row>
    <row r="53" spans="2:22" s="51" customFormat="1" x14ac:dyDescent="0.2">
      <c r="B53" s="51" t="s">
        <v>214</v>
      </c>
      <c r="C53" s="51" t="s">
        <v>215</v>
      </c>
      <c r="D53" s="56">
        <v>396898.78</v>
      </c>
      <c r="E53" s="56">
        <v>329734</v>
      </c>
      <c r="F53" s="56">
        <v>33798.94</v>
      </c>
      <c r="G53" s="56">
        <v>246901.77</v>
      </c>
      <c r="H53" s="56">
        <v>0</v>
      </c>
      <c r="I53" s="56">
        <f t="shared" si="26"/>
        <v>246901.77</v>
      </c>
      <c r="J53" s="56">
        <f t="shared" si="27"/>
        <v>82832.23000000001</v>
      </c>
      <c r="K53" s="57">
        <f t="shared" si="28"/>
        <v>0.25120924745400841</v>
      </c>
      <c r="L53" s="57">
        <f t="shared" si="29"/>
        <v>-0.89749634553913149</v>
      </c>
      <c r="M53" s="57">
        <f t="shared" si="30"/>
        <v>0.12318612881898743</v>
      </c>
      <c r="R53" s="53"/>
      <c r="S53" s="53"/>
      <c r="T53" s="53"/>
      <c r="U53" s="53"/>
      <c r="V53" s="53"/>
    </row>
    <row r="54" spans="2:22" s="51" customFormat="1" x14ac:dyDescent="0.2">
      <c r="B54" s="51" t="s">
        <v>216</v>
      </c>
      <c r="C54" s="51" t="s">
        <v>217</v>
      </c>
      <c r="D54" s="56">
        <v>181519.54</v>
      </c>
      <c r="E54" s="56">
        <v>181520</v>
      </c>
      <c r="F54" s="56">
        <v>15325.82</v>
      </c>
      <c r="G54" s="56">
        <v>109780.75</v>
      </c>
      <c r="H54" s="56">
        <v>0</v>
      </c>
      <c r="I54" s="56">
        <f t="shared" si="26"/>
        <v>109780.75</v>
      </c>
      <c r="J54" s="56">
        <f t="shared" si="27"/>
        <v>71739.25</v>
      </c>
      <c r="K54" s="57">
        <f t="shared" si="28"/>
        <v>0.39521402600264433</v>
      </c>
      <c r="L54" s="57">
        <f t="shared" si="29"/>
        <v>-0.91556952401939173</v>
      </c>
      <c r="M54" s="57">
        <f t="shared" si="30"/>
        <v>-9.2821039003966474E-2</v>
      </c>
      <c r="R54" s="53"/>
      <c r="S54" s="53"/>
      <c r="T54" s="53"/>
      <c r="U54" s="53"/>
      <c r="V54" s="53"/>
    </row>
    <row r="55" spans="2:22" s="51" customFormat="1" x14ac:dyDescent="0.2">
      <c r="B55" s="51" t="s">
        <v>320</v>
      </c>
      <c r="C55" s="51" t="s">
        <v>321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26"/>
        <v>0</v>
      </c>
      <c r="J55" s="56">
        <f t="shared" si="27"/>
        <v>0</v>
      </c>
      <c r="K55" s="57" t="str">
        <f t="shared" si="28"/>
        <v>NA</v>
      </c>
      <c r="L55" s="57" t="str">
        <f t="shared" si="29"/>
        <v>NA</v>
      </c>
      <c r="M55" s="57" t="str">
        <f t="shared" si="3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218</v>
      </c>
      <c r="C56" s="51" t="s">
        <v>219</v>
      </c>
      <c r="D56" s="56">
        <v>126712</v>
      </c>
      <c r="E56" s="56">
        <v>126712</v>
      </c>
      <c r="F56" s="56">
        <v>0</v>
      </c>
      <c r="G56" s="56">
        <v>0</v>
      </c>
      <c r="H56" s="56">
        <v>0</v>
      </c>
      <c r="I56" s="56">
        <f t="shared" si="26"/>
        <v>0</v>
      </c>
      <c r="J56" s="56">
        <f t="shared" si="27"/>
        <v>126712</v>
      </c>
      <c r="K56" s="57">
        <f t="shared" si="28"/>
        <v>1</v>
      </c>
      <c r="L56" s="57">
        <f t="shared" si="29"/>
        <v>-1</v>
      </c>
      <c r="M56" s="57">
        <f t="shared" si="30"/>
        <v>-1</v>
      </c>
      <c r="R56" s="53"/>
      <c r="S56" s="53"/>
      <c r="T56" s="53"/>
      <c r="U56" s="53"/>
      <c r="V56" s="53"/>
    </row>
    <row r="57" spans="2:22" s="51" customFormat="1" x14ac:dyDescent="0.2">
      <c r="B57" s="51" t="s">
        <v>220</v>
      </c>
      <c r="C57" s="51" t="s">
        <v>221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26"/>
        <v>0</v>
      </c>
      <c r="J57" s="56">
        <f t="shared" si="27"/>
        <v>0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224</v>
      </c>
      <c r="C58" s="51" t="s">
        <v>225</v>
      </c>
      <c r="D58" s="56">
        <v>0</v>
      </c>
      <c r="E58" s="56">
        <v>8000</v>
      </c>
      <c r="F58" s="56">
        <v>0</v>
      </c>
      <c r="G58" s="56">
        <v>0</v>
      </c>
      <c r="H58" s="56">
        <v>0</v>
      </c>
      <c r="I58" s="56">
        <f t="shared" si="26"/>
        <v>0</v>
      </c>
      <c r="J58" s="56">
        <f t="shared" si="27"/>
        <v>8000</v>
      </c>
      <c r="K58" s="57">
        <f t="shared" si="28"/>
        <v>1</v>
      </c>
      <c r="L58" s="57">
        <f t="shared" si="29"/>
        <v>-1</v>
      </c>
      <c r="M58" s="57">
        <f t="shared" si="30"/>
        <v>-1</v>
      </c>
      <c r="R58" s="53"/>
      <c r="S58" s="53"/>
      <c r="T58" s="53"/>
      <c r="U58" s="53"/>
      <c r="V58" s="53"/>
    </row>
    <row r="59" spans="2:22" s="51" customFormat="1" x14ac:dyDescent="0.2">
      <c r="B59" s="51" t="s">
        <v>330</v>
      </c>
      <c r="C59" s="51" t="s">
        <v>331</v>
      </c>
      <c r="D59" s="56">
        <v>0</v>
      </c>
      <c r="E59" s="56">
        <v>3677914</v>
      </c>
      <c r="F59" s="56">
        <v>437308.91999999993</v>
      </c>
      <c r="G59" s="56">
        <v>2969155.1000000006</v>
      </c>
      <c r="H59" s="56">
        <v>0</v>
      </c>
      <c r="I59" s="56">
        <f t="shared" si="26"/>
        <v>2969155.1000000006</v>
      </c>
      <c r="J59" s="56">
        <f t="shared" si="27"/>
        <v>708758.89999999944</v>
      </c>
      <c r="K59" s="57">
        <f t="shared" si="28"/>
        <v>0.19270676258335553</v>
      </c>
      <c r="L59" s="57">
        <f t="shared" si="29"/>
        <v>-0.88109865537910892</v>
      </c>
      <c r="M59" s="57">
        <f t="shared" si="30"/>
        <v>0.2109398561249668</v>
      </c>
      <c r="R59" s="53"/>
      <c r="S59" s="53"/>
      <c r="T59" s="53"/>
      <c r="U59" s="53"/>
      <c r="V59" s="53"/>
    </row>
    <row r="60" spans="2:22" s="51" customFormat="1" x14ac:dyDescent="0.2">
      <c r="B60" s="51" t="s">
        <v>226</v>
      </c>
      <c r="C60" s="51" t="s">
        <v>227</v>
      </c>
      <c r="D60" s="56">
        <v>22353311</v>
      </c>
      <c r="E60" s="56">
        <v>68883803.969999999</v>
      </c>
      <c r="F60" s="56">
        <v>486474.57999999996</v>
      </c>
      <c r="G60" s="56">
        <v>18123565.079999998</v>
      </c>
      <c r="H60" s="56">
        <v>0</v>
      </c>
      <c r="I60" s="56">
        <f t="shared" si="26"/>
        <v>18123565.079999998</v>
      </c>
      <c r="J60" s="56">
        <f t="shared" si="27"/>
        <v>50760238.890000001</v>
      </c>
      <c r="K60" s="57">
        <f t="shared" si="28"/>
        <v>0.73689657023161637</v>
      </c>
      <c r="L60" s="57">
        <f t="shared" si="29"/>
        <v>-0.99293775093762437</v>
      </c>
      <c r="M60" s="57">
        <f t="shared" si="30"/>
        <v>-0.60534485534742455</v>
      </c>
      <c r="R60" s="53"/>
      <c r="S60" s="53"/>
      <c r="T60" s="53"/>
      <c r="U60" s="53"/>
      <c r="V60" s="53"/>
    </row>
    <row r="61" spans="2:22" s="51" customFormat="1" x14ac:dyDescent="0.2">
      <c r="B61" s="51" t="s">
        <v>228</v>
      </c>
      <c r="C61" s="51" t="s">
        <v>229</v>
      </c>
      <c r="D61" s="56">
        <v>110348.75</v>
      </c>
      <c r="E61" s="56">
        <v>110348.75</v>
      </c>
      <c r="F61" s="56">
        <v>0</v>
      </c>
      <c r="G61" s="56">
        <v>62432.649999999994</v>
      </c>
      <c r="H61" s="56">
        <v>0</v>
      </c>
      <c r="I61" s="56">
        <f t="shared" si="26"/>
        <v>62432.649999999994</v>
      </c>
      <c r="J61" s="56">
        <f t="shared" si="27"/>
        <v>47916.100000000006</v>
      </c>
      <c r="K61" s="57">
        <f t="shared" si="28"/>
        <v>0.43422422093589647</v>
      </c>
      <c r="L61" s="57">
        <f t="shared" si="29"/>
        <v>-1</v>
      </c>
      <c r="M61" s="57">
        <f t="shared" si="30"/>
        <v>-0.15133633140384464</v>
      </c>
      <c r="R61" s="53"/>
      <c r="S61" s="53"/>
      <c r="T61" s="53"/>
      <c r="U61" s="53"/>
      <c r="V61" s="53"/>
    </row>
    <row r="62" spans="2:22" s="51" customFormat="1" x14ac:dyDescent="0.2">
      <c r="B62" s="51" t="s">
        <v>230</v>
      </c>
      <c r="C62" s="51" t="s">
        <v>231</v>
      </c>
      <c r="D62" s="56">
        <v>0</v>
      </c>
      <c r="E62" s="56">
        <v>150200</v>
      </c>
      <c r="F62" s="56">
        <v>0</v>
      </c>
      <c r="G62" s="56">
        <v>0</v>
      </c>
      <c r="H62" s="56">
        <v>0</v>
      </c>
      <c r="I62" s="56">
        <f t="shared" si="26"/>
        <v>0</v>
      </c>
      <c r="J62" s="56">
        <f t="shared" si="27"/>
        <v>150200</v>
      </c>
      <c r="K62" s="57">
        <f t="shared" si="28"/>
        <v>1</v>
      </c>
      <c r="L62" s="57">
        <f t="shared" si="29"/>
        <v>-1</v>
      </c>
      <c r="M62" s="57">
        <f t="shared" si="30"/>
        <v>-1</v>
      </c>
      <c r="R62" s="53"/>
      <c r="S62" s="53"/>
      <c r="T62" s="53"/>
      <c r="U62" s="53"/>
      <c r="V62" s="53"/>
    </row>
    <row r="63" spans="2:22" s="51" customFormat="1" x14ac:dyDescent="0.2">
      <c r="B63" s="51" t="s">
        <v>232</v>
      </c>
      <c r="C63" s="51" t="s">
        <v>233</v>
      </c>
      <c r="D63" s="56">
        <v>5435997.75</v>
      </c>
      <c r="E63" s="56">
        <v>12258835</v>
      </c>
      <c r="F63" s="56">
        <v>421537.83</v>
      </c>
      <c r="G63" s="56">
        <v>2861277.85</v>
      </c>
      <c r="H63" s="56">
        <v>0</v>
      </c>
      <c r="I63" s="56">
        <f t="shared" si="26"/>
        <v>2861277.85</v>
      </c>
      <c r="J63" s="56">
        <f t="shared" si="27"/>
        <v>9397557.1500000004</v>
      </c>
      <c r="K63" s="57">
        <f t="shared" si="28"/>
        <v>0.76659463562402141</v>
      </c>
      <c r="L63" s="57">
        <f t="shared" si="29"/>
        <v>-0.96561354892206319</v>
      </c>
      <c r="M63" s="57">
        <f t="shared" si="30"/>
        <v>-0.64989195343603201</v>
      </c>
      <c r="R63" s="53"/>
      <c r="S63" s="53"/>
      <c r="T63" s="53"/>
      <c r="U63" s="53"/>
      <c r="V63" s="53"/>
    </row>
    <row r="64" spans="2:22" s="51" customFormat="1" x14ac:dyDescent="0.2">
      <c r="B64" s="51" t="s">
        <v>234</v>
      </c>
      <c r="C64" s="51" t="s">
        <v>235</v>
      </c>
      <c r="D64" s="56">
        <v>0</v>
      </c>
      <c r="E64" s="56">
        <v>0</v>
      </c>
      <c r="F64" s="56">
        <v>882.00999999999988</v>
      </c>
      <c r="G64" s="56">
        <v>3507.4800000000009</v>
      </c>
      <c r="H64" s="56">
        <v>0</v>
      </c>
      <c r="I64" s="56">
        <f t="shared" si="26"/>
        <v>3507.4800000000009</v>
      </c>
      <c r="J64" s="56">
        <f t="shared" si="27"/>
        <v>-3507.4800000000009</v>
      </c>
      <c r="K64" s="57" t="str">
        <f t="shared" si="28"/>
        <v>NA</v>
      </c>
      <c r="L64" s="57" t="str">
        <f t="shared" si="29"/>
        <v>NA</v>
      </c>
      <c r="M64" s="57" t="str">
        <f t="shared" si="30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236</v>
      </c>
      <c r="C65" s="51" t="s">
        <v>237</v>
      </c>
      <c r="D65" s="56">
        <v>4033819.3099999982</v>
      </c>
      <c r="E65" s="56">
        <v>14947931.759999996</v>
      </c>
      <c r="F65" s="56">
        <v>336688.19000000018</v>
      </c>
      <c r="G65" s="56">
        <v>2866475.5299999984</v>
      </c>
      <c r="H65" s="56">
        <v>0</v>
      </c>
      <c r="I65" s="56">
        <f t="shared" si="26"/>
        <v>2866475.5299999984</v>
      </c>
      <c r="J65" s="56">
        <f t="shared" si="27"/>
        <v>12081456.229999997</v>
      </c>
      <c r="K65" s="57">
        <f t="shared" si="28"/>
        <v>0.80823597698843119</v>
      </c>
      <c r="L65" s="57">
        <f t="shared" si="29"/>
        <v>-0.97747593477105899</v>
      </c>
      <c r="M65" s="57">
        <f t="shared" si="30"/>
        <v>-0.71235396548264696</v>
      </c>
      <c r="R65" s="53"/>
      <c r="S65" s="53"/>
      <c r="T65" s="53"/>
      <c r="U65" s="53"/>
      <c r="V65" s="53"/>
    </row>
    <row r="66" spans="2:22" s="51" customFormat="1" x14ac:dyDescent="0.2">
      <c r="B66" s="51" t="s">
        <v>250</v>
      </c>
      <c r="C66" s="51" t="s">
        <v>251</v>
      </c>
      <c r="D66" s="56">
        <v>1196732.9400000006</v>
      </c>
      <c r="E66" s="56">
        <v>4539867.5100000016</v>
      </c>
      <c r="F66" s="56">
        <v>92028.640000000014</v>
      </c>
      <c r="G66" s="56">
        <v>1053577.5699999998</v>
      </c>
      <c r="H66" s="56">
        <v>0</v>
      </c>
      <c r="I66" s="56">
        <f t="shared" si="26"/>
        <v>1053577.5699999998</v>
      </c>
      <c r="J66" s="56">
        <f t="shared" si="27"/>
        <v>3486289.9400000018</v>
      </c>
      <c r="K66" s="57">
        <f t="shared" si="28"/>
        <v>0.76792768342263817</v>
      </c>
      <c r="L66" s="57">
        <f t="shared" si="29"/>
        <v>-0.9797287828780713</v>
      </c>
      <c r="M66" s="57">
        <f t="shared" si="30"/>
        <v>-0.65189152513395721</v>
      </c>
      <c r="R66" s="53"/>
      <c r="S66" s="53"/>
      <c r="T66" s="53"/>
      <c r="U66" s="53"/>
      <c r="V66" s="53"/>
    </row>
    <row r="67" spans="2:22" s="51" customFormat="1" x14ac:dyDescent="0.2">
      <c r="B67" s="51" t="s">
        <v>252</v>
      </c>
      <c r="C67" s="51" t="s">
        <v>253</v>
      </c>
      <c r="D67" s="56">
        <v>36181028.059999995</v>
      </c>
      <c r="E67" s="56">
        <v>6841008.790000001</v>
      </c>
      <c r="F67" s="56">
        <v>293876.55</v>
      </c>
      <c r="G67" s="56">
        <v>829576.1100000001</v>
      </c>
      <c r="H67" s="56">
        <v>428944.75</v>
      </c>
      <c r="I67" s="56">
        <f t="shared" si="26"/>
        <v>1258520.8600000001</v>
      </c>
      <c r="J67" s="56">
        <f t="shared" si="27"/>
        <v>5582487.9300000006</v>
      </c>
      <c r="K67" s="57">
        <f t="shared" si="28"/>
        <v>0.8160328544176596</v>
      </c>
      <c r="L67" s="57">
        <f t="shared" si="29"/>
        <v>-0.95704192773007679</v>
      </c>
      <c r="M67" s="57">
        <f t="shared" si="30"/>
        <v>-0.8181022414678113</v>
      </c>
      <c r="R67" s="53"/>
      <c r="S67" s="53"/>
      <c r="T67" s="53"/>
      <c r="U67" s="53"/>
      <c r="V67" s="53"/>
    </row>
    <row r="68" spans="2:22" s="51" customFormat="1" x14ac:dyDescent="0.2">
      <c r="B68" s="51" t="s">
        <v>258</v>
      </c>
      <c r="C68" s="51" t="s">
        <v>259</v>
      </c>
      <c r="D68" s="56">
        <v>2008053</v>
      </c>
      <c r="E68" s="56">
        <v>10021382.489999998</v>
      </c>
      <c r="F68" s="56">
        <v>103626.37</v>
      </c>
      <c r="G68" s="56">
        <v>1574734.4900000002</v>
      </c>
      <c r="H68" s="56">
        <v>64887.93</v>
      </c>
      <c r="I68" s="56">
        <f t="shared" si="26"/>
        <v>1639622.4200000002</v>
      </c>
      <c r="J68" s="56">
        <f t="shared" si="27"/>
        <v>8381760.0699999984</v>
      </c>
      <c r="K68" s="57">
        <f t="shared" si="28"/>
        <v>0.83638760204631202</v>
      </c>
      <c r="L68" s="57">
        <f t="shared" si="29"/>
        <v>-0.98965947362019113</v>
      </c>
      <c r="M68" s="57">
        <f t="shared" si="30"/>
        <v>-0.76429382499300247</v>
      </c>
      <c r="R68" s="53"/>
      <c r="S68" s="53"/>
      <c r="T68" s="53"/>
      <c r="U68" s="53"/>
      <c r="V68" s="53"/>
    </row>
    <row r="69" spans="2:22" s="51" customFormat="1" x14ac:dyDescent="0.2">
      <c r="B69" s="51" t="s">
        <v>504</v>
      </c>
      <c r="C69" s="51" t="s">
        <v>505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26"/>
        <v>0</v>
      </c>
      <c r="J69" s="56">
        <f t="shared" si="27"/>
        <v>0</v>
      </c>
      <c r="K69" s="57" t="str">
        <f t="shared" si="28"/>
        <v>NA</v>
      </c>
      <c r="L69" s="57" t="str">
        <f t="shared" si="29"/>
        <v>NA</v>
      </c>
      <c r="M69" s="57" t="str">
        <f t="shared" si="30"/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375</v>
      </c>
      <c r="C70" s="51" t="s">
        <v>376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6"/>
        <v>0</v>
      </c>
      <c r="J70" s="56">
        <f t="shared" si="27"/>
        <v>0</v>
      </c>
      <c r="K70" s="57" t="str">
        <f t="shared" si="28"/>
        <v>NA</v>
      </c>
      <c r="L70" s="57" t="str">
        <f t="shared" si="29"/>
        <v>NA</v>
      </c>
      <c r="M70" s="57" t="str">
        <f t="shared" si="30"/>
        <v>NA</v>
      </c>
      <c r="R70" s="53"/>
      <c r="S70" s="53"/>
      <c r="T70" s="53"/>
      <c r="U70" s="53"/>
      <c r="V70" s="53"/>
    </row>
    <row r="71" spans="2:22" s="51" customFormat="1" x14ac:dyDescent="0.2">
      <c r="B71" s="51" t="s">
        <v>433</v>
      </c>
      <c r="C71" s="51" t="s">
        <v>434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6"/>
        <v>0</v>
      </c>
      <c r="J71" s="56">
        <f t="shared" si="27"/>
        <v>0</v>
      </c>
      <c r="K71" s="57" t="str">
        <f t="shared" si="28"/>
        <v>NA</v>
      </c>
      <c r="L71" s="57" t="str">
        <f t="shared" si="29"/>
        <v>NA</v>
      </c>
      <c r="M71" s="57" t="str">
        <f t="shared" si="30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260</v>
      </c>
      <c r="C72" s="51" t="s">
        <v>261</v>
      </c>
      <c r="D72" s="56">
        <v>20080</v>
      </c>
      <c r="E72" s="56">
        <v>5000</v>
      </c>
      <c r="F72" s="56">
        <v>0</v>
      </c>
      <c r="G72" s="56">
        <v>0</v>
      </c>
      <c r="H72" s="56">
        <v>0</v>
      </c>
      <c r="I72" s="56">
        <f t="shared" si="26"/>
        <v>0</v>
      </c>
      <c r="J72" s="56">
        <f t="shared" si="27"/>
        <v>5000</v>
      </c>
      <c r="K72" s="57">
        <f t="shared" si="28"/>
        <v>1</v>
      </c>
      <c r="L72" s="57">
        <f t="shared" si="29"/>
        <v>-1</v>
      </c>
      <c r="M72" s="57">
        <f t="shared" si="30"/>
        <v>-1</v>
      </c>
      <c r="R72" s="53"/>
      <c r="S72" s="53"/>
      <c r="T72" s="53"/>
      <c r="U72" s="53"/>
      <c r="V72" s="53"/>
    </row>
    <row r="73" spans="2:22" s="51" customFormat="1" x14ac:dyDescent="0.2">
      <c r="B73" s="51" t="s">
        <v>338</v>
      </c>
      <c r="C73" s="51" t="s">
        <v>339</v>
      </c>
      <c r="D73" s="56">
        <v>450000</v>
      </c>
      <c r="E73" s="56">
        <v>450000</v>
      </c>
      <c r="F73" s="56">
        <v>0</v>
      </c>
      <c r="G73" s="56">
        <v>0</v>
      </c>
      <c r="H73" s="56">
        <v>0</v>
      </c>
      <c r="I73" s="56">
        <f t="shared" si="26"/>
        <v>0</v>
      </c>
      <c r="J73" s="56">
        <f t="shared" si="27"/>
        <v>450000</v>
      </c>
      <c r="K73" s="57">
        <f t="shared" si="28"/>
        <v>1</v>
      </c>
      <c r="L73" s="57">
        <f t="shared" si="29"/>
        <v>-1</v>
      </c>
      <c r="M73" s="57">
        <f t="shared" si="30"/>
        <v>-1</v>
      </c>
      <c r="R73" s="53"/>
      <c r="S73" s="53"/>
      <c r="T73" s="53"/>
      <c r="U73" s="53"/>
      <c r="V73" s="53"/>
    </row>
    <row r="74" spans="2:22" s="51" customFormat="1" x14ac:dyDescent="0.2">
      <c r="B74" s="51" t="s">
        <v>262</v>
      </c>
      <c r="C74" s="51" t="s">
        <v>263</v>
      </c>
      <c r="D74" s="56">
        <v>0</v>
      </c>
      <c r="E74" s="56">
        <v>0</v>
      </c>
      <c r="F74" s="56">
        <v>4950</v>
      </c>
      <c r="G74" s="56">
        <v>8700</v>
      </c>
      <c r="H74" s="56">
        <v>0</v>
      </c>
      <c r="I74" s="56">
        <f t="shared" ref="I74:I137" si="31">SUM(G74:H74)</f>
        <v>8700</v>
      </c>
      <c r="J74" s="56">
        <f t="shared" ref="J74:J137" si="32">E74-I74</f>
        <v>-8700</v>
      </c>
      <c r="K74" s="57" t="str">
        <f t="shared" ref="K74:K137" si="33">IF(E74=0,"NA",J74/E74)</f>
        <v>NA</v>
      </c>
      <c r="L74" s="57" t="str">
        <f t="shared" ref="L74:L137" si="34">IF(E74=0,"NA",(  ( F74 - (E74/$L$6)) / (E74/$L$6)))</f>
        <v>NA</v>
      </c>
      <c r="M74" s="57" t="str">
        <f t="shared" ref="M74:M137" si="35">IF(E74=0,"NA",(  ( G74 - ($M$6*(E74/12))) / ($M$6*(E74/12))))</f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264</v>
      </c>
      <c r="C75" s="51" t="s">
        <v>265</v>
      </c>
      <c r="D75" s="56">
        <v>0</v>
      </c>
      <c r="E75" s="56">
        <v>0</v>
      </c>
      <c r="F75" s="56">
        <v>1392.3</v>
      </c>
      <c r="G75" s="56">
        <v>18868.8</v>
      </c>
      <c r="H75" s="56">
        <v>294</v>
      </c>
      <c r="I75" s="56">
        <f t="shared" si="31"/>
        <v>19162.8</v>
      </c>
      <c r="J75" s="56">
        <f t="shared" si="32"/>
        <v>-19162.8</v>
      </c>
      <c r="K75" s="57" t="str">
        <f t="shared" si="33"/>
        <v>NA</v>
      </c>
      <c r="L75" s="57" t="str">
        <f t="shared" si="34"/>
        <v>NA</v>
      </c>
      <c r="M75" s="57" t="str">
        <f t="shared" si="35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506</v>
      </c>
      <c r="C76" s="51" t="s">
        <v>507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31"/>
        <v>0</v>
      </c>
      <c r="J76" s="56">
        <f t="shared" si="32"/>
        <v>0</v>
      </c>
      <c r="K76" s="57" t="str">
        <f t="shared" si="33"/>
        <v>NA</v>
      </c>
      <c r="L76" s="57" t="str">
        <f t="shared" si="34"/>
        <v>NA</v>
      </c>
      <c r="M76" s="57" t="str">
        <f t="shared" si="35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340</v>
      </c>
      <c r="C77" s="51" t="s">
        <v>341</v>
      </c>
      <c r="D77" s="56">
        <v>0</v>
      </c>
      <c r="E77" s="56">
        <v>0</v>
      </c>
      <c r="F77" s="56">
        <v>0</v>
      </c>
      <c r="G77" s="56">
        <v>17912</v>
      </c>
      <c r="H77" s="56">
        <v>0</v>
      </c>
      <c r="I77" s="56">
        <f t="shared" si="31"/>
        <v>17912</v>
      </c>
      <c r="J77" s="56">
        <f t="shared" si="32"/>
        <v>-17912</v>
      </c>
      <c r="K77" s="57" t="str">
        <f t="shared" si="33"/>
        <v>NA</v>
      </c>
      <c r="L77" s="57" t="str">
        <f t="shared" si="34"/>
        <v>NA</v>
      </c>
      <c r="M77" s="57" t="str">
        <f t="shared" si="3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266</v>
      </c>
      <c r="C78" s="51" t="s">
        <v>267</v>
      </c>
      <c r="D78" s="56">
        <v>502000</v>
      </c>
      <c r="E78" s="56">
        <v>1120439.1600000001</v>
      </c>
      <c r="F78" s="56">
        <v>7756.05</v>
      </c>
      <c r="G78" s="56">
        <v>7861.9</v>
      </c>
      <c r="H78" s="56">
        <v>1000</v>
      </c>
      <c r="I78" s="56">
        <f t="shared" si="31"/>
        <v>8861.9</v>
      </c>
      <c r="J78" s="56">
        <f t="shared" si="32"/>
        <v>1111577.2600000002</v>
      </c>
      <c r="K78" s="57">
        <f t="shared" si="33"/>
        <v>0.99209069058243204</v>
      </c>
      <c r="L78" s="57">
        <f t="shared" si="34"/>
        <v>-0.99307766965231736</v>
      </c>
      <c r="M78" s="57">
        <f t="shared" si="35"/>
        <v>-0.9894747966502706</v>
      </c>
      <c r="R78" s="53"/>
      <c r="S78" s="53"/>
      <c r="T78" s="53"/>
      <c r="U78" s="53"/>
      <c r="V78" s="53"/>
    </row>
    <row r="79" spans="2:22" s="51" customFormat="1" x14ac:dyDescent="0.2">
      <c r="B79" s="51" t="s">
        <v>268</v>
      </c>
      <c r="C79" s="51" t="s">
        <v>269</v>
      </c>
      <c r="D79" s="56">
        <v>6838605.8199999994</v>
      </c>
      <c r="E79" s="56">
        <v>9968872.040000001</v>
      </c>
      <c r="F79" s="56">
        <v>250519.27</v>
      </c>
      <c r="G79" s="56">
        <v>5839887.1499999994</v>
      </c>
      <c r="H79" s="56">
        <v>365016.76999999996</v>
      </c>
      <c r="I79" s="56">
        <f t="shared" si="31"/>
        <v>6204903.919999999</v>
      </c>
      <c r="J79" s="56">
        <f t="shared" si="32"/>
        <v>3763968.120000002</v>
      </c>
      <c r="K79" s="57">
        <f t="shared" si="33"/>
        <v>0.3775721169754328</v>
      </c>
      <c r="L79" s="57">
        <f t="shared" si="34"/>
        <v>-0.97486984796326071</v>
      </c>
      <c r="M79" s="57">
        <f t="shared" si="35"/>
        <v>-0.12128165655539923</v>
      </c>
      <c r="R79" s="53"/>
      <c r="S79" s="53"/>
      <c r="T79" s="53"/>
      <c r="U79" s="53"/>
      <c r="V79" s="53"/>
    </row>
    <row r="80" spans="2:22" s="51" customFormat="1" x14ac:dyDescent="0.2">
      <c r="B80" s="51" t="s">
        <v>508</v>
      </c>
      <c r="C80" s="51" t="s">
        <v>509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1"/>
        <v>0</v>
      </c>
      <c r="J80" s="56">
        <f t="shared" si="32"/>
        <v>0</v>
      </c>
      <c r="K80" s="57" t="str">
        <f t="shared" si="33"/>
        <v>NA</v>
      </c>
      <c r="L80" s="57" t="str">
        <f t="shared" si="34"/>
        <v>NA</v>
      </c>
      <c r="M80" s="57" t="str">
        <f t="shared" si="3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270</v>
      </c>
      <c r="C81" s="51" t="s">
        <v>271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31"/>
        <v>0</v>
      </c>
      <c r="J81" s="56">
        <f t="shared" si="32"/>
        <v>0</v>
      </c>
      <c r="K81" s="57" t="str">
        <f t="shared" si="33"/>
        <v>NA</v>
      </c>
      <c r="L81" s="57" t="str">
        <f t="shared" si="34"/>
        <v>NA</v>
      </c>
      <c r="M81" s="57" t="str">
        <f t="shared" si="35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272</v>
      </c>
      <c r="C82" s="51" t="s">
        <v>273</v>
      </c>
      <c r="D82" s="56">
        <v>1000</v>
      </c>
      <c r="E82" s="56">
        <v>100</v>
      </c>
      <c r="F82" s="56">
        <v>0</v>
      </c>
      <c r="G82" s="56">
        <v>0</v>
      </c>
      <c r="H82" s="56">
        <v>0</v>
      </c>
      <c r="I82" s="56">
        <f t="shared" si="31"/>
        <v>0</v>
      </c>
      <c r="J82" s="56">
        <f t="shared" si="32"/>
        <v>100</v>
      </c>
      <c r="K82" s="57">
        <f t="shared" si="33"/>
        <v>1</v>
      </c>
      <c r="L82" s="57">
        <f t="shared" si="34"/>
        <v>-1</v>
      </c>
      <c r="M82" s="57">
        <f t="shared" si="35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274</v>
      </c>
      <c r="C83" s="51" t="s">
        <v>275</v>
      </c>
      <c r="D83" s="56">
        <v>428626</v>
      </c>
      <c r="E83" s="56">
        <v>151666.77000000002</v>
      </c>
      <c r="F83" s="56">
        <v>13379.68</v>
      </c>
      <c r="G83" s="56">
        <v>67448.239999999991</v>
      </c>
      <c r="H83" s="56">
        <v>1276.1500000000001</v>
      </c>
      <c r="I83" s="56">
        <f t="shared" si="31"/>
        <v>68724.389999999985</v>
      </c>
      <c r="J83" s="56">
        <f t="shared" si="32"/>
        <v>82942.380000000034</v>
      </c>
      <c r="K83" s="57">
        <f t="shared" si="33"/>
        <v>0.54687246257041022</v>
      </c>
      <c r="L83" s="57">
        <f t="shared" si="34"/>
        <v>-0.91178238977463555</v>
      </c>
      <c r="M83" s="57">
        <f t="shared" si="35"/>
        <v>-0.33292994899278217</v>
      </c>
      <c r="R83" s="53"/>
      <c r="S83" s="53"/>
      <c r="T83" s="53"/>
      <c r="U83" s="53"/>
      <c r="V83" s="53"/>
    </row>
    <row r="84" spans="2:22" s="51" customFormat="1" x14ac:dyDescent="0.2">
      <c r="B84" s="51" t="s">
        <v>280</v>
      </c>
      <c r="C84" s="51" t="s">
        <v>281</v>
      </c>
      <c r="D84" s="56">
        <v>28000</v>
      </c>
      <c r="E84" s="56">
        <v>0</v>
      </c>
      <c r="F84" s="56">
        <v>24015.119999999999</v>
      </c>
      <c r="G84" s="56">
        <v>143975.35</v>
      </c>
      <c r="H84" s="56">
        <v>0</v>
      </c>
      <c r="I84" s="56">
        <f t="shared" si="31"/>
        <v>143975.35</v>
      </c>
      <c r="J84" s="56">
        <f t="shared" si="32"/>
        <v>-143975.35</v>
      </c>
      <c r="K84" s="57" t="str">
        <f t="shared" si="33"/>
        <v>NA</v>
      </c>
      <c r="L84" s="57" t="str">
        <f t="shared" si="34"/>
        <v>NA</v>
      </c>
      <c r="M84" s="57" t="str">
        <f t="shared" si="35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282</v>
      </c>
      <c r="C85" s="51" t="s">
        <v>283</v>
      </c>
      <c r="D85" s="56">
        <v>14327016.75</v>
      </c>
      <c r="E85" s="56">
        <v>8883812.6399999987</v>
      </c>
      <c r="F85" s="56">
        <v>419406.52999999991</v>
      </c>
      <c r="G85" s="56">
        <v>3288262.0900000026</v>
      </c>
      <c r="H85" s="56">
        <v>483285.75000000017</v>
      </c>
      <c r="I85" s="56">
        <f t="shared" si="31"/>
        <v>3771547.8400000026</v>
      </c>
      <c r="J85" s="56">
        <f t="shared" si="32"/>
        <v>5112264.7999999961</v>
      </c>
      <c r="K85" s="57">
        <f t="shared" si="33"/>
        <v>0.57545842164451555</v>
      </c>
      <c r="L85" s="57">
        <f t="shared" si="34"/>
        <v>-0.95278980467107199</v>
      </c>
      <c r="M85" s="57">
        <f t="shared" si="35"/>
        <v>-0.44478870335563436</v>
      </c>
      <c r="R85" s="53"/>
      <c r="S85" s="53"/>
      <c r="T85" s="53"/>
      <c r="U85" s="53"/>
      <c r="V85" s="53"/>
    </row>
    <row r="86" spans="2:22" s="51" customFormat="1" x14ac:dyDescent="0.2">
      <c r="B86" s="51" t="s">
        <v>510</v>
      </c>
      <c r="C86" s="51" t="s">
        <v>511</v>
      </c>
      <c r="D86" s="56">
        <v>4313025.7300000004</v>
      </c>
      <c r="E86" s="56">
        <v>4044787.209999999</v>
      </c>
      <c r="F86" s="56">
        <v>0</v>
      </c>
      <c r="G86" s="56">
        <v>112500</v>
      </c>
      <c r="H86" s="56">
        <v>1519.6</v>
      </c>
      <c r="I86" s="56">
        <f t="shared" si="31"/>
        <v>114019.6</v>
      </c>
      <c r="J86" s="56">
        <f t="shared" si="32"/>
        <v>3930767.6099999989</v>
      </c>
      <c r="K86" s="57">
        <f t="shared" si="33"/>
        <v>0.9718107296922549</v>
      </c>
      <c r="L86" s="57">
        <f t="shared" si="34"/>
        <v>-1</v>
      </c>
      <c r="M86" s="57">
        <f t="shared" si="35"/>
        <v>-0.95827963469059718</v>
      </c>
      <c r="R86" s="53"/>
      <c r="S86" s="53"/>
      <c r="T86" s="53"/>
      <c r="U86" s="53"/>
      <c r="V86" s="53"/>
    </row>
    <row r="87" spans="2:22" s="51" customFormat="1" x14ac:dyDescent="0.2">
      <c r="B87" s="51" t="s">
        <v>286</v>
      </c>
      <c r="C87" s="51" t="s">
        <v>287</v>
      </c>
      <c r="D87" s="56">
        <v>299782.90000000002</v>
      </c>
      <c r="E87" s="56">
        <v>532891.37</v>
      </c>
      <c r="F87" s="56">
        <v>21654.5</v>
      </c>
      <c r="G87" s="56">
        <v>198776.53999999998</v>
      </c>
      <c r="H87" s="56">
        <v>11415.69</v>
      </c>
      <c r="I87" s="56">
        <f t="shared" si="31"/>
        <v>210192.22999999998</v>
      </c>
      <c r="J87" s="56">
        <f t="shared" si="32"/>
        <v>322699.14</v>
      </c>
      <c r="K87" s="57">
        <f t="shared" si="33"/>
        <v>0.6055627059601284</v>
      </c>
      <c r="L87" s="57">
        <f t="shared" si="34"/>
        <v>-0.95936413832335099</v>
      </c>
      <c r="M87" s="57">
        <f t="shared" si="35"/>
        <v>-0.44047731529223305</v>
      </c>
      <c r="R87" s="53"/>
      <c r="S87" s="53"/>
      <c r="T87" s="53"/>
      <c r="U87" s="53"/>
      <c r="V87" s="53"/>
    </row>
    <row r="88" spans="2:22" s="51" customFormat="1" x14ac:dyDescent="0.2">
      <c r="B88" s="51" t="s">
        <v>288</v>
      </c>
      <c r="C88" s="51" t="s">
        <v>289</v>
      </c>
      <c r="D88" s="56">
        <v>689466</v>
      </c>
      <c r="E88" s="56">
        <v>409004.52</v>
      </c>
      <c r="F88" s="56">
        <v>695</v>
      </c>
      <c r="G88" s="56">
        <v>62449.93</v>
      </c>
      <c r="H88" s="56">
        <v>4776</v>
      </c>
      <c r="I88" s="56">
        <f t="shared" si="31"/>
        <v>67225.929999999993</v>
      </c>
      <c r="J88" s="56">
        <f t="shared" si="32"/>
        <v>341778.59</v>
      </c>
      <c r="K88" s="57">
        <f t="shared" si="33"/>
        <v>0.83563523943451778</v>
      </c>
      <c r="L88" s="57">
        <f t="shared" si="34"/>
        <v>-0.9983007522753049</v>
      </c>
      <c r="M88" s="57">
        <f t="shared" si="35"/>
        <v>-0.77096855800028818</v>
      </c>
      <c r="R88" s="53"/>
      <c r="S88" s="53"/>
      <c r="T88" s="53"/>
      <c r="U88" s="53"/>
      <c r="V88" s="53"/>
    </row>
    <row r="89" spans="2:22" s="51" customFormat="1" x14ac:dyDescent="0.2">
      <c r="B89" s="51" t="s">
        <v>290</v>
      </c>
      <c r="C89" s="51" t="s">
        <v>291</v>
      </c>
      <c r="D89" s="56">
        <v>1581071.0199999998</v>
      </c>
      <c r="E89" s="56">
        <v>6744157.5800000001</v>
      </c>
      <c r="F89" s="56">
        <v>222063.56999999998</v>
      </c>
      <c r="G89" s="56">
        <v>1461263.4700000002</v>
      </c>
      <c r="H89" s="56">
        <v>448338.13</v>
      </c>
      <c r="I89" s="56">
        <f t="shared" si="31"/>
        <v>1909601.6</v>
      </c>
      <c r="J89" s="56">
        <f t="shared" si="32"/>
        <v>4834555.9800000004</v>
      </c>
      <c r="K89" s="57">
        <f t="shared" si="33"/>
        <v>0.71685098140900805</v>
      </c>
      <c r="L89" s="57">
        <f t="shared" si="34"/>
        <v>-0.96707319374349487</v>
      </c>
      <c r="M89" s="57">
        <f t="shared" si="35"/>
        <v>-0.67499347709488122</v>
      </c>
      <c r="R89" s="53"/>
      <c r="S89" s="53"/>
      <c r="T89" s="53"/>
      <c r="U89" s="53"/>
      <c r="V89" s="53"/>
    </row>
    <row r="90" spans="2:22" s="51" customFormat="1" x14ac:dyDescent="0.2">
      <c r="B90" s="51" t="s">
        <v>294</v>
      </c>
      <c r="C90" s="51" t="s">
        <v>295</v>
      </c>
      <c r="D90" s="56">
        <v>1345466.48</v>
      </c>
      <c r="E90" s="56">
        <v>39512110.099999994</v>
      </c>
      <c r="F90" s="56">
        <v>1314888.1700000002</v>
      </c>
      <c r="G90" s="56">
        <v>3021236.3500000006</v>
      </c>
      <c r="H90" s="56">
        <v>8881500.5100000016</v>
      </c>
      <c r="I90" s="56">
        <f t="shared" si="31"/>
        <v>11902736.860000003</v>
      </c>
      <c r="J90" s="56">
        <f t="shared" si="32"/>
        <v>27609373.239999991</v>
      </c>
      <c r="K90" s="57">
        <f t="shared" si="33"/>
        <v>0.69875724607276779</v>
      </c>
      <c r="L90" s="57">
        <f t="shared" si="34"/>
        <v>-0.96672189446040235</v>
      </c>
      <c r="M90" s="57">
        <f t="shared" si="35"/>
        <v>-0.88530466954231324</v>
      </c>
      <c r="R90" s="53"/>
      <c r="S90" s="53"/>
      <c r="T90" s="53"/>
      <c r="U90" s="53"/>
      <c r="V90" s="53"/>
    </row>
    <row r="91" spans="2:22" s="51" customFormat="1" x14ac:dyDescent="0.2">
      <c r="B91" s="51" t="s">
        <v>298</v>
      </c>
      <c r="C91" s="51" t="s">
        <v>299</v>
      </c>
      <c r="D91" s="56">
        <v>5900</v>
      </c>
      <c r="E91" s="56">
        <v>4701425.8899999997</v>
      </c>
      <c r="F91" s="56">
        <v>0</v>
      </c>
      <c r="G91" s="56">
        <v>3593803.48</v>
      </c>
      <c r="H91" s="56">
        <v>1980</v>
      </c>
      <c r="I91" s="56">
        <f t="shared" si="31"/>
        <v>3595783.48</v>
      </c>
      <c r="J91" s="56">
        <f t="shared" si="32"/>
        <v>1105642.4099999997</v>
      </c>
      <c r="K91" s="57">
        <f t="shared" si="33"/>
        <v>0.23517171936108086</v>
      </c>
      <c r="L91" s="57">
        <f t="shared" si="34"/>
        <v>-1</v>
      </c>
      <c r="M91" s="57">
        <f t="shared" si="35"/>
        <v>0.14661069771749621</v>
      </c>
      <c r="R91" s="53"/>
      <c r="S91" s="53"/>
      <c r="T91" s="53"/>
      <c r="U91" s="53"/>
      <c r="V91" s="53"/>
    </row>
    <row r="92" spans="2:22" s="51" customFormat="1" x14ac:dyDescent="0.2">
      <c r="B92" s="51" t="s">
        <v>300</v>
      </c>
      <c r="C92" s="51" t="s">
        <v>301</v>
      </c>
      <c r="D92" s="56">
        <v>11352784.449999999</v>
      </c>
      <c r="E92" s="56">
        <v>24020700.740000002</v>
      </c>
      <c r="F92" s="56">
        <v>-625.88</v>
      </c>
      <c r="G92" s="56">
        <v>14024998.189999999</v>
      </c>
      <c r="H92" s="56">
        <v>2678.4</v>
      </c>
      <c r="I92" s="56">
        <f t="shared" si="31"/>
        <v>14027676.59</v>
      </c>
      <c r="J92" s="56">
        <f t="shared" si="32"/>
        <v>9993024.1500000022</v>
      </c>
      <c r="K92" s="57">
        <f t="shared" si="33"/>
        <v>0.41601717860625581</v>
      </c>
      <c r="L92" s="57">
        <f t="shared" si="34"/>
        <v>-1.0000260558593512</v>
      </c>
      <c r="M92" s="57">
        <f t="shared" si="35"/>
        <v>-0.1241930236461537</v>
      </c>
      <c r="R92" s="53"/>
      <c r="S92" s="53"/>
      <c r="T92" s="53"/>
      <c r="U92" s="53"/>
      <c r="V92" s="53"/>
    </row>
    <row r="93" spans="2:22" s="51" customFormat="1" x14ac:dyDescent="0.2">
      <c r="B93" s="51" t="s">
        <v>302</v>
      </c>
      <c r="C93" s="51" t="s">
        <v>303</v>
      </c>
      <c r="D93" s="56">
        <v>410512.23</v>
      </c>
      <c r="E93" s="56">
        <v>3230064.7</v>
      </c>
      <c r="F93" s="56">
        <v>69008.290000000008</v>
      </c>
      <c r="G93" s="56">
        <v>354607.68999999994</v>
      </c>
      <c r="H93" s="56">
        <v>44616.369999999995</v>
      </c>
      <c r="I93" s="56">
        <f t="shared" si="31"/>
        <v>399224.05999999994</v>
      </c>
      <c r="J93" s="56">
        <f t="shared" si="32"/>
        <v>2830840.64</v>
      </c>
      <c r="K93" s="57">
        <f t="shared" si="33"/>
        <v>0.87640369556684117</v>
      </c>
      <c r="L93" s="57">
        <f t="shared" si="34"/>
        <v>-0.9786356322831552</v>
      </c>
      <c r="M93" s="57">
        <f t="shared" si="35"/>
        <v>-0.83532480479415783</v>
      </c>
      <c r="R93" s="53"/>
      <c r="S93" s="53"/>
      <c r="T93" s="53"/>
      <c r="U93" s="53"/>
      <c r="V93" s="53"/>
    </row>
    <row r="94" spans="2:22" s="51" customFormat="1" x14ac:dyDescent="0.2">
      <c r="B94" s="51" t="s">
        <v>308</v>
      </c>
      <c r="C94" s="51" t="s">
        <v>309</v>
      </c>
      <c r="D94" s="56">
        <v>494768</v>
      </c>
      <c r="E94" s="56">
        <v>361816</v>
      </c>
      <c r="F94" s="56">
        <v>0</v>
      </c>
      <c r="G94" s="56">
        <v>65838.069999999992</v>
      </c>
      <c r="H94" s="56">
        <v>7948</v>
      </c>
      <c r="I94" s="56">
        <f t="shared" si="31"/>
        <v>73786.069999999992</v>
      </c>
      <c r="J94" s="56">
        <f t="shared" si="32"/>
        <v>288029.93</v>
      </c>
      <c r="K94" s="57">
        <f t="shared" si="33"/>
        <v>0.79606742100957395</v>
      </c>
      <c r="L94" s="57">
        <f t="shared" si="34"/>
        <v>-1</v>
      </c>
      <c r="M94" s="57">
        <f t="shared" si="35"/>
        <v>-0.72705158146682303</v>
      </c>
      <c r="R94" s="53"/>
      <c r="S94" s="53"/>
      <c r="T94" s="53"/>
      <c r="U94" s="53"/>
      <c r="V94" s="53"/>
    </row>
    <row r="95" spans="2:22" s="51" customFormat="1" x14ac:dyDescent="0.2">
      <c r="B95" s="51" t="s">
        <v>310</v>
      </c>
      <c r="C95" s="51" t="s">
        <v>311</v>
      </c>
      <c r="D95" s="56">
        <v>42282</v>
      </c>
      <c r="E95" s="56">
        <v>100042</v>
      </c>
      <c r="F95" s="56">
        <v>0</v>
      </c>
      <c r="G95" s="56">
        <v>289480</v>
      </c>
      <c r="H95" s="56">
        <v>66420</v>
      </c>
      <c r="I95" s="56">
        <f t="shared" si="31"/>
        <v>355900</v>
      </c>
      <c r="J95" s="56">
        <f t="shared" si="32"/>
        <v>-255858</v>
      </c>
      <c r="K95" s="57">
        <f t="shared" si="33"/>
        <v>-2.5575058475440313</v>
      </c>
      <c r="L95" s="57">
        <f t="shared" si="34"/>
        <v>-1</v>
      </c>
      <c r="M95" s="57">
        <f t="shared" si="35"/>
        <v>3.3403770416425096</v>
      </c>
      <c r="R95" s="53"/>
      <c r="S95" s="53"/>
      <c r="T95" s="53"/>
      <c r="U95" s="53"/>
      <c r="V95" s="53"/>
    </row>
    <row r="96" spans="2:22" s="51" customFormat="1" x14ac:dyDescent="0.2">
      <c r="B96" s="51" t="s">
        <v>312</v>
      </c>
      <c r="C96" s="51" t="s">
        <v>313</v>
      </c>
      <c r="D96" s="56">
        <v>117434</v>
      </c>
      <c r="E96" s="56">
        <v>44702.99</v>
      </c>
      <c r="F96" s="56">
        <v>77545.2</v>
      </c>
      <c r="G96" s="56">
        <v>811479.26</v>
      </c>
      <c r="H96" s="56">
        <v>5166.2199999999993</v>
      </c>
      <c r="I96" s="56">
        <f t="shared" si="31"/>
        <v>816645.48</v>
      </c>
      <c r="J96" s="56">
        <f t="shared" si="32"/>
        <v>-771942.49</v>
      </c>
      <c r="K96" s="57">
        <f t="shared" si="33"/>
        <v>-17.268251855189106</v>
      </c>
      <c r="L96" s="57">
        <f t="shared" si="34"/>
        <v>0.73467591317717229</v>
      </c>
      <c r="M96" s="57">
        <f t="shared" si="35"/>
        <v>26.229026291082548</v>
      </c>
      <c r="R96" s="53"/>
      <c r="S96" s="53"/>
      <c r="T96" s="53"/>
      <c r="U96" s="53"/>
      <c r="V96" s="53"/>
    </row>
    <row r="97" spans="1:22" s="51" customFormat="1" x14ac:dyDescent="0.2">
      <c r="B97" s="51" t="s">
        <v>314</v>
      </c>
      <c r="C97" s="51" t="s">
        <v>315</v>
      </c>
      <c r="D97" s="56">
        <v>0</v>
      </c>
      <c r="E97" s="56">
        <v>0</v>
      </c>
      <c r="F97" s="56">
        <v>233138.1</v>
      </c>
      <c r="G97" s="56">
        <v>1413880.53</v>
      </c>
      <c r="H97" s="56">
        <v>2513.65</v>
      </c>
      <c r="I97" s="56">
        <f t="shared" si="31"/>
        <v>1416394.18</v>
      </c>
      <c r="J97" s="56">
        <f t="shared" si="32"/>
        <v>-1416394.18</v>
      </c>
      <c r="K97" s="57" t="str">
        <f t="shared" si="33"/>
        <v>NA</v>
      </c>
      <c r="L97" s="57" t="str">
        <f t="shared" si="34"/>
        <v>NA</v>
      </c>
      <c r="M97" s="57" t="str">
        <f t="shared" si="35"/>
        <v>NA</v>
      </c>
      <c r="R97" s="53"/>
      <c r="S97" s="53"/>
      <c r="T97" s="53"/>
      <c r="U97" s="53"/>
      <c r="V97" s="53"/>
    </row>
    <row r="98" spans="1:22" s="51" customFormat="1" x14ac:dyDescent="0.2">
      <c r="A98" s="63" t="s">
        <v>316</v>
      </c>
      <c r="B98" s="63"/>
      <c r="C98" s="63"/>
      <c r="D98" s="64">
        <v>137107722.74999997</v>
      </c>
      <c r="E98" s="64">
        <v>256823232.29999998</v>
      </c>
      <c r="F98" s="64">
        <v>6635347.6099999994</v>
      </c>
      <c r="G98" s="64">
        <v>79447739.929999992</v>
      </c>
      <c r="H98" s="64">
        <v>10823727.240000002</v>
      </c>
      <c r="I98" s="64">
        <f t="shared" si="31"/>
        <v>90271467.169999987</v>
      </c>
      <c r="J98" s="64">
        <f t="shared" si="32"/>
        <v>166551765.13</v>
      </c>
      <c r="K98" s="65">
        <f t="shared" si="33"/>
        <v>0.64850739412643088</v>
      </c>
      <c r="L98" s="65">
        <f t="shared" si="34"/>
        <v>-0.97416375632929841</v>
      </c>
      <c r="M98" s="65">
        <f t="shared" si="35"/>
        <v>-0.53597807788746532</v>
      </c>
      <c r="R98" s="53"/>
      <c r="S98" s="53"/>
      <c r="T98" s="53"/>
      <c r="U98" s="53"/>
      <c r="V98" s="53"/>
    </row>
    <row r="99" spans="1:22" s="51" customFormat="1" x14ac:dyDescent="0.2">
      <c r="A99" s="51" t="s">
        <v>317</v>
      </c>
      <c r="B99" s="51" t="s">
        <v>197</v>
      </c>
      <c r="C99" s="51" t="s">
        <v>198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31"/>
        <v>0</v>
      </c>
      <c r="J99" s="56">
        <f t="shared" si="32"/>
        <v>0</v>
      </c>
      <c r="K99" s="57" t="str">
        <f t="shared" si="33"/>
        <v>NA</v>
      </c>
      <c r="L99" s="57" t="str">
        <f t="shared" si="34"/>
        <v>NA</v>
      </c>
      <c r="M99" s="57" t="str">
        <f t="shared" si="35"/>
        <v>NA</v>
      </c>
      <c r="R99" s="53"/>
      <c r="S99" s="53"/>
      <c r="T99" s="53"/>
      <c r="U99" s="53"/>
      <c r="V99" s="53"/>
    </row>
    <row r="100" spans="1:22" s="51" customFormat="1" x14ac:dyDescent="0.2">
      <c r="B100" s="51" t="s">
        <v>199</v>
      </c>
      <c r="C100" s="51" t="s">
        <v>198</v>
      </c>
      <c r="D100" s="56">
        <v>0</v>
      </c>
      <c r="E100" s="56">
        <v>1642.5</v>
      </c>
      <c r="F100" s="56">
        <v>400</v>
      </c>
      <c r="G100" s="56">
        <v>4915</v>
      </c>
      <c r="H100" s="56">
        <v>0</v>
      </c>
      <c r="I100" s="56">
        <f t="shared" si="31"/>
        <v>4915</v>
      </c>
      <c r="J100" s="56">
        <f t="shared" si="32"/>
        <v>-3272.5</v>
      </c>
      <c r="K100" s="57">
        <f t="shared" si="33"/>
        <v>-1.9923896499238964</v>
      </c>
      <c r="L100" s="57">
        <f t="shared" si="34"/>
        <v>-0.75646879756468799</v>
      </c>
      <c r="M100" s="57">
        <f t="shared" si="35"/>
        <v>3.4885844748858448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202</v>
      </c>
      <c r="C101" s="51" t="s">
        <v>203</v>
      </c>
      <c r="D101" s="56">
        <v>0</v>
      </c>
      <c r="E101" s="56">
        <v>1960</v>
      </c>
      <c r="F101" s="56">
        <v>0</v>
      </c>
      <c r="G101" s="56">
        <v>252000</v>
      </c>
      <c r="H101" s="56">
        <v>0</v>
      </c>
      <c r="I101" s="56">
        <f t="shared" si="31"/>
        <v>252000</v>
      </c>
      <c r="J101" s="56">
        <f t="shared" si="32"/>
        <v>-250040</v>
      </c>
      <c r="K101" s="57">
        <f t="shared" si="33"/>
        <v>-127.57142857142857</v>
      </c>
      <c r="L101" s="57">
        <f t="shared" si="34"/>
        <v>-1</v>
      </c>
      <c r="M101" s="57">
        <f t="shared" si="35"/>
        <v>191.85714285714286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210</v>
      </c>
      <c r="C102" s="51" t="s">
        <v>211</v>
      </c>
      <c r="D102" s="56">
        <v>0</v>
      </c>
      <c r="E102" s="56">
        <v>0</v>
      </c>
      <c r="F102" s="56">
        <v>36005.339999999997</v>
      </c>
      <c r="G102" s="56">
        <v>243127.69999999998</v>
      </c>
      <c r="H102" s="56">
        <v>0</v>
      </c>
      <c r="I102" s="56">
        <f t="shared" si="31"/>
        <v>243127.69999999998</v>
      </c>
      <c r="J102" s="56">
        <f t="shared" si="32"/>
        <v>-243127.69999999998</v>
      </c>
      <c r="K102" s="57" t="str">
        <f t="shared" si="33"/>
        <v>NA</v>
      </c>
      <c r="L102" s="57" t="str">
        <f t="shared" si="34"/>
        <v>NA</v>
      </c>
      <c r="M102" s="57" t="str">
        <f t="shared" si="35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212</v>
      </c>
      <c r="C103" s="51" t="s">
        <v>213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1"/>
        <v>0</v>
      </c>
      <c r="J103" s="56">
        <f t="shared" si="32"/>
        <v>0</v>
      </c>
      <c r="K103" s="57" t="str">
        <f t="shared" si="33"/>
        <v>NA</v>
      </c>
      <c r="L103" s="57" t="str">
        <f t="shared" si="34"/>
        <v>NA</v>
      </c>
      <c r="M103" s="57" t="str">
        <f t="shared" si="35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214</v>
      </c>
      <c r="C104" s="51" t="s">
        <v>215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31"/>
        <v>0</v>
      </c>
      <c r="J104" s="56">
        <f t="shared" si="32"/>
        <v>0</v>
      </c>
      <c r="K104" s="57" t="str">
        <f t="shared" si="33"/>
        <v>NA</v>
      </c>
      <c r="L104" s="57" t="str">
        <f t="shared" si="34"/>
        <v>NA</v>
      </c>
      <c r="M104" s="57" t="str">
        <f t="shared" si="35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318</v>
      </c>
      <c r="C105" s="51" t="s">
        <v>319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31"/>
        <v>0</v>
      </c>
      <c r="J105" s="56">
        <f t="shared" si="32"/>
        <v>0</v>
      </c>
      <c r="K105" s="57" t="str">
        <f t="shared" si="33"/>
        <v>NA</v>
      </c>
      <c r="L105" s="57" t="str">
        <f t="shared" si="34"/>
        <v>NA</v>
      </c>
      <c r="M105" s="57" t="str">
        <f t="shared" si="35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320</v>
      </c>
      <c r="C106" s="51" t="s">
        <v>321</v>
      </c>
      <c r="D106" s="56">
        <v>76504.44</v>
      </c>
      <c r="E106" s="56">
        <v>77510</v>
      </c>
      <c r="F106" s="56">
        <v>6446.16</v>
      </c>
      <c r="G106" s="56">
        <v>46423.119999999995</v>
      </c>
      <c r="H106" s="56">
        <v>0</v>
      </c>
      <c r="I106" s="56">
        <f t="shared" si="31"/>
        <v>46423.119999999995</v>
      </c>
      <c r="J106" s="56">
        <f t="shared" si="32"/>
        <v>31086.880000000005</v>
      </c>
      <c r="K106" s="57">
        <f t="shared" si="33"/>
        <v>0.40106928138304743</v>
      </c>
      <c r="L106" s="57">
        <f t="shared" si="34"/>
        <v>-0.91683447297122944</v>
      </c>
      <c r="M106" s="57">
        <f t="shared" si="35"/>
        <v>-0.10160392207457115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218</v>
      </c>
      <c r="C107" s="51" t="s">
        <v>219</v>
      </c>
      <c r="D107" s="56">
        <v>127235.51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1"/>
        <v>0</v>
      </c>
      <c r="J107" s="56">
        <f t="shared" si="32"/>
        <v>0</v>
      </c>
      <c r="K107" s="57" t="str">
        <f t="shared" si="33"/>
        <v>NA</v>
      </c>
      <c r="L107" s="57" t="str">
        <f t="shared" si="34"/>
        <v>NA</v>
      </c>
      <c r="M107" s="57" t="str">
        <f t="shared" si="35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364</v>
      </c>
      <c r="C108" s="51" t="s">
        <v>365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1"/>
        <v>0</v>
      </c>
      <c r="J108" s="56">
        <f t="shared" si="32"/>
        <v>0</v>
      </c>
      <c r="K108" s="57" t="str">
        <f t="shared" si="33"/>
        <v>NA</v>
      </c>
      <c r="L108" s="57" t="str">
        <f t="shared" si="34"/>
        <v>NA</v>
      </c>
      <c r="M108" s="57" t="str">
        <f t="shared" si="35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322</v>
      </c>
      <c r="C109" s="51" t="s">
        <v>323</v>
      </c>
      <c r="D109" s="56">
        <v>793567.13</v>
      </c>
      <c r="E109" s="56">
        <v>1035107</v>
      </c>
      <c r="F109" s="56">
        <v>90569.48</v>
      </c>
      <c r="G109" s="56">
        <v>676662.3899999999</v>
      </c>
      <c r="H109" s="56">
        <v>0</v>
      </c>
      <c r="I109" s="56">
        <f t="shared" ref="I109:I116" si="36">SUM(G109:H109)</f>
        <v>676662.3899999999</v>
      </c>
      <c r="J109" s="56">
        <f t="shared" ref="J109:J116" si="37">E109-I109</f>
        <v>358444.6100000001</v>
      </c>
      <c r="K109" s="57">
        <f t="shared" ref="K109:K116" si="38">IF(E109=0,"NA",J109/E109)</f>
        <v>0.34628749491598465</v>
      </c>
      <c r="L109" s="57">
        <f t="shared" ref="L109:L116" si="39">IF(E109=0,"NA",(  ( F109 - (E109/$L$6)) / (E109/$L$6)))</f>
        <v>-0.91250230169441426</v>
      </c>
      <c r="M109" s="57">
        <f t="shared" ref="M109:M116" si="40">IF(E109=0,"NA",(  ( G109 - ($M$6*(E109/12))) / ($M$6*(E109/12))))</f>
        <v>-1.9431242373977E-2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220</v>
      </c>
      <c r="C110" s="51" t="s">
        <v>221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0</v>
      </c>
      <c r="K110" s="57" t="str">
        <f t="shared" si="38"/>
        <v>NA</v>
      </c>
      <c r="L110" s="57" t="str">
        <f t="shared" si="39"/>
        <v>NA</v>
      </c>
      <c r="M110" s="57" t="str">
        <f t="shared" si="40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222</v>
      </c>
      <c r="C111" s="51" t="s">
        <v>223</v>
      </c>
      <c r="D111" s="56">
        <v>0</v>
      </c>
      <c r="E111" s="56">
        <v>133406</v>
      </c>
      <c r="F111" s="56">
        <v>0</v>
      </c>
      <c r="G111" s="56">
        <v>128668.7</v>
      </c>
      <c r="H111" s="56">
        <v>0</v>
      </c>
      <c r="I111" s="56">
        <f t="shared" si="36"/>
        <v>128668.7</v>
      </c>
      <c r="J111" s="56">
        <f t="shared" si="37"/>
        <v>4737.3000000000029</v>
      </c>
      <c r="K111" s="57">
        <f t="shared" si="38"/>
        <v>3.5510396833725644E-2</v>
      </c>
      <c r="L111" s="57">
        <f t="shared" si="39"/>
        <v>-1</v>
      </c>
      <c r="M111" s="57">
        <f t="shared" si="40"/>
        <v>0.44673440474941162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324</v>
      </c>
      <c r="C112" s="51" t="s">
        <v>325</v>
      </c>
      <c r="D112" s="56">
        <v>0</v>
      </c>
      <c r="E112" s="56">
        <v>32583</v>
      </c>
      <c r="F112" s="56">
        <v>0</v>
      </c>
      <c r="G112" s="56">
        <v>0</v>
      </c>
      <c r="H112" s="56">
        <v>0</v>
      </c>
      <c r="I112" s="56">
        <f t="shared" si="36"/>
        <v>0</v>
      </c>
      <c r="J112" s="56">
        <f t="shared" si="37"/>
        <v>32583</v>
      </c>
      <c r="K112" s="57">
        <f t="shared" si="38"/>
        <v>1</v>
      </c>
      <c r="L112" s="57">
        <f t="shared" si="39"/>
        <v>-1</v>
      </c>
      <c r="M112" s="57">
        <f t="shared" si="40"/>
        <v>-1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326</v>
      </c>
      <c r="C113" s="51" t="s">
        <v>327</v>
      </c>
      <c r="D113" s="56">
        <v>129819.26000000001</v>
      </c>
      <c r="E113" s="56">
        <v>126717</v>
      </c>
      <c r="F113" s="56">
        <v>20777.28</v>
      </c>
      <c r="G113" s="56">
        <v>111954.43000000001</v>
      </c>
      <c r="H113" s="56">
        <v>0</v>
      </c>
      <c r="I113" s="56">
        <f t="shared" si="36"/>
        <v>111954.43000000001</v>
      </c>
      <c r="J113" s="56">
        <f t="shared" si="37"/>
        <v>14762.569999999992</v>
      </c>
      <c r="K113" s="57">
        <f t="shared" si="38"/>
        <v>0.11650031171823821</v>
      </c>
      <c r="L113" s="57">
        <f t="shared" si="39"/>
        <v>-0.83603399701697489</v>
      </c>
      <c r="M113" s="57">
        <f t="shared" si="40"/>
        <v>0.32524953242264265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328</v>
      </c>
      <c r="C114" s="51" t="s">
        <v>329</v>
      </c>
      <c r="D114" s="56">
        <v>1261977.4700000002</v>
      </c>
      <c r="E114" s="56">
        <v>1428239</v>
      </c>
      <c r="F114" s="56">
        <v>73326.19</v>
      </c>
      <c r="G114" s="56">
        <v>643055.19999999984</v>
      </c>
      <c r="H114" s="56">
        <v>0</v>
      </c>
      <c r="I114" s="56">
        <f t="shared" si="36"/>
        <v>643055.19999999984</v>
      </c>
      <c r="J114" s="56">
        <f t="shared" si="37"/>
        <v>785183.80000000016</v>
      </c>
      <c r="K114" s="57">
        <f t="shared" si="38"/>
        <v>0.54975658835811103</v>
      </c>
      <c r="L114" s="57">
        <f t="shared" si="39"/>
        <v>-0.94865972011687127</v>
      </c>
      <c r="M114" s="57">
        <f t="shared" si="40"/>
        <v>-0.3246348825371666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512</v>
      </c>
      <c r="C115" s="51" t="s">
        <v>513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36"/>
        <v>0</v>
      </c>
      <c r="J115" s="56">
        <f t="shared" si="37"/>
        <v>0</v>
      </c>
      <c r="K115" s="57" t="str">
        <f t="shared" si="38"/>
        <v>NA</v>
      </c>
      <c r="L115" s="57" t="str">
        <f t="shared" si="39"/>
        <v>NA</v>
      </c>
      <c r="M115" s="57" t="str">
        <f t="shared" si="40"/>
        <v>NA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350</v>
      </c>
      <c r="C116" s="51" t="s">
        <v>351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f t="shared" si="36"/>
        <v>0</v>
      </c>
      <c r="J116" s="56">
        <f t="shared" si="37"/>
        <v>0</v>
      </c>
      <c r="K116" s="57" t="str">
        <f t="shared" si="38"/>
        <v>NA</v>
      </c>
      <c r="L116" s="57" t="str">
        <f t="shared" si="39"/>
        <v>NA</v>
      </c>
      <c r="M116" s="57" t="str">
        <f t="shared" si="40"/>
        <v>NA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224</v>
      </c>
      <c r="C117" s="51" t="s">
        <v>225</v>
      </c>
      <c r="D117" s="56">
        <v>274169.63</v>
      </c>
      <c r="E117" s="56">
        <v>16000</v>
      </c>
      <c r="F117" s="56">
        <v>31777.85</v>
      </c>
      <c r="G117" s="56">
        <v>215091.25</v>
      </c>
      <c r="H117" s="56">
        <v>0</v>
      </c>
      <c r="I117" s="56">
        <f t="shared" si="31"/>
        <v>215091.25</v>
      </c>
      <c r="J117" s="56">
        <f t="shared" si="32"/>
        <v>-199091.25</v>
      </c>
      <c r="K117" s="57">
        <f t="shared" si="33"/>
        <v>-12.443203125</v>
      </c>
      <c r="L117" s="57">
        <f t="shared" si="34"/>
        <v>0.98611562499999994</v>
      </c>
      <c r="M117" s="57">
        <f t="shared" si="35"/>
        <v>19.164804687500002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330</v>
      </c>
      <c r="C118" s="51" t="s">
        <v>331</v>
      </c>
      <c r="D118" s="56">
        <v>378685.02</v>
      </c>
      <c r="E118" s="56">
        <v>4108885.99</v>
      </c>
      <c r="F118" s="56">
        <v>237592.07</v>
      </c>
      <c r="G118" s="56">
        <v>657226.05999999994</v>
      </c>
      <c r="H118" s="56">
        <v>0</v>
      </c>
      <c r="I118" s="56">
        <f t="shared" si="31"/>
        <v>657226.05999999994</v>
      </c>
      <c r="J118" s="56">
        <f t="shared" si="32"/>
        <v>3451659.93</v>
      </c>
      <c r="K118" s="57">
        <f t="shared" si="33"/>
        <v>0.84004762809201239</v>
      </c>
      <c r="L118" s="57">
        <f t="shared" si="34"/>
        <v>-0.9421760373545921</v>
      </c>
      <c r="M118" s="57">
        <f t="shared" si="35"/>
        <v>-0.76007144213801847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226</v>
      </c>
      <c r="C119" s="51" t="s">
        <v>227</v>
      </c>
      <c r="D119" s="56">
        <v>3397116.12</v>
      </c>
      <c r="E119" s="56">
        <v>19089322.489999991</v>
      </c>
      <c r="F119" s="56">
        <v>1035044.78</v>
      </c>
      <c r="G119" s="56">
        <v>9101381.7000000011</v>
      </c>
      <c r="H119" s="56">
        <v>0</v>
      </c>
      <c r="I119" s="56">
        <f t="shared" si="31"/>
        <v>9101381.7000000011</v>
      </c>
      <c r="J119" s="56">
        <f t="shared" si="32"/>
        <v>9987940.7899999898</v>
      </c>
      <c r="K119" s="57">
        <f t="shared" si="33"/>
        <v>0.5232213346090312</v>
      </c>
      <c r="L119" s="57">
        <f t="shared" si="34"/>
        <v>-0.94577886247444287</v>
      </c>
      <c r="M119" s="57">
        <f t="shared" si="35"/>
        <v>-0.28483200191354674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228</v>
      </c>
      <c r="C120" s="51" t="s">
        <v>229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31"/>
        <v>0</v>
      </c>
      <c r="J120" s="56">
        <f t="shared" si="32"/>
        <v>0</v>
      </c>
      <c r="K120" s="57" t="str">
        <f t="shared" si="33"/>
        <v>NA</v>
      </c>
      <c r="L120" s="57" t="str">
        <f t="shared" si="34"/>
        <v>NA</v>
      </c>
      <c r="M120" s="57" t="str">
        <f t="shared" si="35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230</v>
      </c>
      <c r="C121" s="51" t="s">
        <v>231</v>
      </c>
      <c r="D121" s="56">
        <v>0</v>
      </c>
      <c r="E121" s="56">
        <v>13964</v>
      </c>
      <c r="F121" s="56">
        <v>0</v>
      </c>
      <c r="G121" s="56">
        <v>0</v>
      </c>
      <c r="H121" s="56">
        <v>0</v>
      </c>
      <c r="I121" s="56">
        <f t="shared" si="31"/>
        <v>0</v>
      </c>
      <c r="J121" s="56">
        <f t="shared" si="32"/>
        <v>13964</v>
      </c>
      <c r="K121" s="57">
        <f t="shared" si="33"/>
        <v>1</v>
      </c>
      <c r="L121" s="57">
        <f t="shared" si="34"/>
        <v>-1</v>
      </c>
      <c r="M121" s="57">
        <f t="shared" si="35"/>
        <v>-1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232</v>
      </c>
      <c r="C122" s="51" t="s">
        <v>233</v>
      </c>
      <c r="D122" s="56">
        <v>922500.56</v>
      </c>
      <c r="E122" s="56">
        <v>2732925.5300000003</v>
      </c>
      <c r="F122" s="56">
        <v>291507.90000000002</v>
      </c>
      <c r="G122" s="56">
        <v>1714725.79</v>
      </c>
      <c r="H122" s="56">
        <v>0</v>
      </c>
      <c r="I122" s="56">
        <f t="shared" si="31"/>
        <v>1714725.79</v>
      </c>
      <c r="J122" s="56">
        <f t="shared" si="32"/>
        <v>1018199.7400000002</v>
      </c>
      <c r="K122" s="57">
        <f t="shared" si="33"/>
        <v>0.37256768573565929</v>
      </c>
      <c r="L122" s="57">
        <f t="shared" si="34"/>
        <v>-0.89333485424317438</v>
      </c>
      <c r="M122" s="57">
        <f t="shared" si="35"/>
        <v>-5.8851528603488946E-2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234</v>
      </c>
      <c r="C123" s="51" t="s">
        <v>235</v>
      </c>
      <c r="D123" s="56">
        <v>0</v>
      </c>
      <c r="E123" s="56">
        <v>0</v>
      </c>
      <c r="F123" s="56">
        <v>2183.59</v>
      </c>
      <c r="G123" s="56">
        <v>10242.91</v>
      </c>
      <c r="H123" s="56">
        <v>0</v>
      </c>
      <c r="I123" s="56">
        <f t="shared" si="31"/>
        <v>10242.91</v>
      </c>
      <c r="J123" s="56">
        <f t="shared" si="32"/>
        <v>-10242.91</v>
      </c>
      <c r="K123" s="57" t="str">
        <f t="shared" si="33"/>
        <v>NA</v>
      </c>
      <c r="L123" s="57" t="str">
        <f t="shared" si="34"/>
        <v>NA</v>
      </c>
      <c r="M123" s="57" t="str">
        <f t="shared" si="35"/>
        <v>NA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236</v>
      </c>
      <c r="C124" s="51" t="s">
        <v>237</v>
      </c>
      <c r="D124" s="56">
        <v>832211.45999999973</v>
      </c>
      <c r="E124" s="56">
        <v>3373373.7800000003</v>
      </c>
      <c r="F124" s="56">
        <v>278815.73</v>
      </c>
      <c r="G124" s="56">
        <v>1837293.7200000018</v>
      </c>
      <c r="H124" s="56">
        <v>0</v>
      </c>
      <c r="I124" s="56">
        <f t="shared" si="31"/>
        <v>1837293.7200000018</v>
      </c>
      <c r="J124" s="56">
        <f t="shared" si="32"/>
        <v>1536080.0599999984</v>
      </c>
      <c r="K124" s="57">
        <f t="shared" si="33"/>
        <v>0.45535424182967305</v>
      </c>
      <c r="L124" s="57">
        <f t="shared" si="34"/>
        <v>-0.91734810661865052</v>
      </c>
      <c r="M124" s="57">
        <f t="shared" si="35"/>
        <v>-0.18303136274450957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248</v>
      </c>
      <c r="C125" s="51" t="s">
        <v>249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f t="shared" si="31"/>
        <v>0</v>
      </c>
      <c r="J125" s="56">
        <f t="shared" si="32"/>
        <v>0</v>
      </c>
      <c r="K125" s="57" t="str">
        <f t="shared" si="33"/>
        <v>NA</v>
      </c>
      <c r="L125" s="57" t="str">
        <f t="shared" si="34"/>
        <v>NA</v>
      </c>
      <c r="M125" s="57" t="str">
        <f t="shared" si="35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250</v>
      </c>
      <c r="C126" s="51" t="s">
        <v>251</v>
      </c>
      <c r="D126" s="56">
        <v>175155.41</v>
      </c>
      <c r="E126" s="56">
        <v>913988.57000000018</v>
      </c>
      <c r="F126" s="56">
        <v>51984.98</v>
      </c>
      <c r="G126" s="56">
        <v>408279.04000000039</v>
      </c>
      <c r="H126" s="56">
        <v>0</v>
      </c>
      <c r="I126" s="56">
        <f t="shared" si="31"/>
        <v>408279.04000000039</v>
      </c>
      <c r="J126" s="56">
        <f t="shared" si="32"/>
        <v>505709.5299999998</v>
      </c>
      <c r="K126" s="57">
        <f t="shared" si="33"/>
        <v>0.55329962167907598</v>
      </c>
      <c r="L126" s="57">
        <f t="shared" si="34"/>
        <v>-0.94312294299260224</v>
      </c>
      <c r="M126" s="57">
        <f t="shared" si="35"/>
        <v>-0.32994943251861408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252</v>
      </c>
      <c r="C127" s="51" t="s">
        <v>253</v>
      </c>
      <c r="D127" s="56">
        <v>32393179</v>
      </c>
      <c r="E127" s="56">
        <v>21393272.5</v>
      </c>
      <c r="F127" s="56">
        <v>529300.43999999994</v>
      </c>
      <c r="G127" s="56">
        <v>2722953.73</v>
      </c>
      <c r="H127" s="56">
        <v>1819983.28</v>
      </c>
      <c r="I127" s="56">
        <f t="shared" si="31"/>
        <v>4542937.01</v>
      </c>
      <c r="J127" s="56">
        <f t="shared" si="32"/>
        <v>16850335.490000002</v>
      </c>
      <c r="K127" s="57">
        <f t="shared" si="33"/>
        <v>0.78764646643004255</v>
      </c>
      <c r="L127" s="57">
        <f t="shared" si="34"/>
        <v>-0.97525855663269834</v>
      </c>
      <c r="M127" s="57">
        <f t="shared" si="35"/>
        <v>-0.80907873748628212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260</v>
      </c>
      <c r="C128" s="51" t="s">
        <v>261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f t="shared" si="31"/>
        <v>0</v>
      </c>
      <c r="J128" s="56">
        <f t="shared" si="32"/>
        <v>0</v>
      </c>
      <c r="K128" s="57" t="str">
        <f t="shared" si="33"/>
        <v>NA</v>
      </c>
      <c r="L128" s="57" t="str">
        <f t="shared" si="34"/>
        <v>NA</v>
      </c>
      <c r="M128" s="57" t="str">
        <f t="shared" si="35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340</v>
      </c>
      <c r="C129" s="51" t="s">
        <v>341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f t="shared" si="31"/>
        <v>0</v>
      </c>
      <c r="J129" s="56">
        <f t="shared" si="32"/>
        <v>0</v>
      </c>
      <c r="K129" s="57" t="str">
        <f t="shared" si="33"/>
        <v>NA</v>
      </c>
      <c r="L129" s="57" t="str">
        <f t="shared" si="34"/>
        <v>NA</v>
      </c>
      <c r="M129" s="57" t="str">
        <f t="shared" si="35"/>
        <v>NA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266</v>
      </c>
      <c r="C130" s="51" t="s">
        <v>267</v>
      </c>
      <c r="D130" s="56">
        <v>83727</v>
      </c>
      <c r="E130" s="56">
        <v>95622</v>
      </c>
      <c r="F130" s="56">
        <v>5882.65</v>
      </c>
      <c r="G130" s="56">
        <v>51657.570000000007</v>
      </c>
      <c r="H130" s="56">
        <v>9732.0499999999993</v>
      </c>
      <c r="I130" s="56">
        <f t="shared" si="31"/>
        <v>61389.62000000001</v>
      </c>
      <c r="J130" s="56">
        <f t="shared" si="32"/>
        <v>34232.37999999999</v>
      </c>
      <c r="K130" s="57">
        <f t="shared" si="33"/>
        <v>0.35799690447804888</v>
      </c>
      <c r="L130" s="57">
        <f t="shared" si="34"/>
        <v>-0.93848016146911806</v>
      </c>
      <c r="M130" s="57">
        <f t="shared" si="35"/>
        <v>-0.18965975403149893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268</v>
      </c>
      <c r="C131" s="51" t="s">
        <v>269</v>
      </c>
      <c r="D131" s="56">
        <v>1564320</v>
      </c>
      <c r="E131" s="56">
        <v>2817131</v>
      </c>
      <c r="F131" s="56">
        <v>0</v>
      </c>
      <c r="G131" s="56">
        <v>971404.9</v>
      </c>
      <c r="H131" s="56">
        <v>123080.5</v>
      </c>
      <c r="I131" s="56">
        <f t="shared" si="31"/>
        <v>1094485.3999999999</v>
      </c>
      <c r="J131" s="56">
        <f t="shared" si="32"/>
        <v>1722645.6</v>
      </c>
      <c r="K131" s="57">
        <f t="shared" si="33"/>
        <v>0.61148934856064563</v>
      </c>
      <c r="L131" s="57">
        <f t="shared" si="34"/>
        <v>-1</v>
      </c>
      <c r="M131" s="57">
        <f t="shared" si="35"/>
        <v>-0.48276904765877054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274</v>
      </c>
      <c r="C132" s="51" t="s">
        <v>275</v>
      </c>
      <c r="D132" s="56">
        <v>36500</v>
      </c>
      <c r="E132" s="56">
        <v>54285</v>
      </c>
      <c r="F132" s="56">
        <v>690.61999999999989</v>
      </c>
      <c r="G132" s="56">
        <v>3206.9700000000003</v>
      </c>
      <c r="H132" s="56">
        <v>0</v>
      </c>
      <c r="I132" s="56">
        <f t="shared" si="31"/>
        <v>3206.9700000000003</v>
      </c>
      <c r="J132" s="56">
        <f t="shared" si="32"/>
        <v>51078.03</v>
      </c>
      <c r="K132" s="57">
        <f t="shared" si="33"/>
        <v>0.9409234595192042</v>
      </c>
      <c r="L132" s="57">
        <f t="shared" si="34"/>
        <v>-0.987277885235332</v>
      </c>
      <c r="M132" s="57">
        <f t="shared" si="35"/>
        <v>-0.9113851892788063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280</v>
      </c>
      <c r="C133" s="51" t="s">
        <v>281</v>
      </c>
      <c r="D133" s="56">
        <v>8000</v>
      </c>
      <c r="E133" s="56">
        <v>13000</v>
      </c>
      <c r="F133" s="56">
        <v>0</v>
      </c>
      <c r="G133" s="56">
        <v>0</v>
      </c>
      <c r="H133" s="56">
        <v>0</v>
      </c>
      <c r="I133" s="56">
        <f t="shared" si="31"/>
        <v>0</v>
      </c>
      <c r="J133" s="56">
        <f t="shared" si="32"/>
        <v>13000</v>
      </c>
      <c r="K133" s="57">
        <f t="shared" si="33"/>
        <v>1</v>
      </c>
      <c r="L133" s="57">
        <f t="shared" si="34"/>
        <v>-1</v>
      </c>
      <c r="M133" s="57">
        <f t="shared" si="35"/>
        <v>-1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282</v>
      </c>
      <c r="C134" s="51" t="s">
        <v>283</v>
      </c>
      <c r="D134" s="56">
        <v>619060.69999999995</v>
      </c>
      <c r="E134" s="56">
        <v>1802007.98</v>
      </c>
      <c r="F134" s="56">
        <v>123226.47000000002</v>
      </c>
      <c r="G134" s="56">
        <v>699649.22000000009</v>
      </c>
      <c r="H134" s="56">
        <v>47340.899999999994</v>
      </c>
      <c r="I134" s="56">
        <f t="shared" si="31"/>
        <v>746990.12000000011</v>
      </c>
      <c r="J134" s="56">
        <f t="shared" si="32"/>
        <v>1055017.8599999999</v>
      </c>
      <c r="K134" s="57">
        <f t="shared" si="33"/>
        <v>0.58546791785017505</v>
      </c>
      <c r="L134" s="57">
        <f t="shared" si="34"/>
        <v>-0.93161713412612079</v>
      </c>
      <c r="M134" s="57">
        <f t="shared" si="35"/>
        <v>-0.41760866674963332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286</v>
      </c>
      <c r="C135" s="51" t="s">
        <v>287</v>
      </c>
      <c r="D135" s="56">
        <v>5260</v>
      </c>
      <c r="E135" s="56">
        <v>9250</v>
      </c>
      <c r="F135" s="56">
        <v>0</v>
      </c>
      <c r="G135" s="56">
        <v>6209.48</v>
      </c>
      <c r="H135" s="56">
        <v>321.3</v>
      </c>
      <c r="I135" s="56">
        <f t="shared" si="31"/>
        <v>6530.78</v>
      </c>
      <c r="J135" s="56">
        <f t="shared" si="32"/>
        <v>2719.2200000000003</v>
      </c>
      <c r="K135" s="57">
        <f t="shared" si="33"/>
        <v>0.29396972972972973</v>
      </c>
      <c r="L135" s="57">
        <f t="shared" si="34"/>
        <v>-1</v>
      </c>
      <c r="M135" s="57">
        <f t="shared" si="35"/>
        <v>6.9427027027025821E-3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288</v>
      </c>
      <c r="C136" s="51" t="s">
        <v>289</v>
      </c>
      <c r="D136" s="56">
        <v>4741.6000000000004</v>
      </c>
      <c r="E136" s="56">
        <v>6000</v>
      </c>
      <c r="F136" s="56">
        <v>0</v>
      </c>
      <c r="G136" s="56">
        <v>12000</v>
      </c>
      <c r="H136" s="56">
        <v>350</v>
      </c>
      <c r="I136" s="56">
        <f t="shared" si="31"/>
        <v>12350</v>
      </c>
      <c r="J136" s="56">
        <f t="shared" si="32"/>
        <v>-6350</v>
      </c>
      <c r="K136" s="57">
        <f t="shared" si="33"/>
        <v>-1.0583333333333333</v>
      </c>
      <c r="L136" s="57">
        <f t="shared" si="34"/>
        <v>-1</v>
      </c>
      <c r="M136" s="57">
        <f t="shared" si="35"/>
        <v>2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290</v>
      </c>
      <c r="C137" s="51" t="s">
        <v>291</v>
      </c>
      <c r="D137" s="56">
        <v>72348.02</v>
      </c>
      <c r="E137" s="56">
        <v>634266.69999999995</v>
      </c>
      <c r="F137" s="56">
        <v>2199</v>
      </c>
      <c r="G137" s="56">
        <v>106165.91</v>
      </c>
      <c r="H137" s="56">
        <v>1953.85</v>
      </c>
      <c r="I137" s="56">
        <f t="shared" si="31"/>
        <v>108119.76000000001</v>
      </c>
      <c r="J137" s="56">
        <f t="shared" si="32"/>
        <v>526146.93999999994</v>
      </c>
      <c r="K137" s="57">
        <f t="shared" si="33"/>
        <v>0.82953580883246747</v>
      </c>
      <c r="L137" s="57">
        <f t="shared" si="34"/>
        <v>-0.99653300417631885</v>
      </c>
      <c r="M137" s="57">
        <f t="shared" si="35"/>
        <v>-0.74892444298273897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294</v>
      </c>
      <c r="C138" s="51" t="s">
        <v>295</v>
      </c>
      <c r="D138" s="56">
        <v>96034</v>
      </c>
      <c r="E138" s="56">
        <v>180229.93</v>
      </c>
      <c r="F138" s="56">
        <v>4890.9799999999996</v>
      </c>
      <c r="G138" s="56">
        <v>58961.590000000004</v>
      </c>
      <c r="H138" s="56">
        <v>8299.2900000000009</v>
      </c>
      <c r="I138" s="56">
        <f t="shared" ref="I138:I185" si="41">SUM(G138:H138)</f>
        <v>67260.88</v>
      </c>
      <c r="J138" s="56">
        <f t="shared" ref="J138:J185" si="42">E138-I138</f>
        <v>112969.04999999999</v>
      </c>
      <c r="K138" s="57">
        <f t="shared" ref="K138:K185" si="43">IF(E138=0,"NA",J138/E138)</f>
        <v>0.6268051593872338</v>
      </c>
      <c r="L138" s="57">
        <f t="shared" ref="L138:L185" si="44">IF(E138=0,"NA",(  ( F138 - (E138/$L$6)) / (E138/$L$6)))</f>
        <v>-0.97286255396093191</v>
      </c>
      <c r="M138" s="57">
        <f t="shared" ref="M138:M185" si="45">IF(E138=0,"NA",(  ( G138 - ($M$6*(E138/12))) / ($M$6*(E138/12))))</f>
        <v>-0.50928025661442577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358</v>
      </c>
      <c r="C139" s="51" t="s">
        <v>359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41"/>
        <v>0</v>
      </c>
      <c r="J139" s="56">
        <f t="shared" si="42"/>
        <v>0</v>
      </c>
      <c r="K139" s="57" t="str">
        <f t="shared" si="43"/>
        <v>NA</v>
      </c>
      <c r="L139" s="57" t="str">
        <f t="shared" si="44"/>
        <v>NA</v>
      </c>
      <c r="M139" s="57" t="str">
        <f t="shared" si="45"/>
        <v>NA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300</v>
      </c>
      <c r="C140" s="51" t="s">
        <v>301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41"/>
        <v>0</v>
      </c>
      <c r="J140" s="56">
        <f t="shared" si="42"/>
        <v>0</v>
      </c>
      <c r="K140" s="57" t="str">
        <f t="shared" si="43"/>
        <v>NA</v>
      </c>
      <c r="L140" s="57" t="str">
        <f t="shared" si="44"/>
        <v>NA</v>
      </c>
      <c r="M140" s="57" t="str">
        <f t="shared" si="45"/>
        <v>NA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302</v>
      </c>
      <c r="C141" s="51" t="s">
        <v>303</v>
      </c>
      <c r="D141" s="56">
        <v>95116</v>
      </c>
      <c r="E141" s="56">
        <v>121651</v>
      </c>
      <c r="F141" s="56">
        <v>3721.95</v>
      </c>
      <c r="G141" s="56">
        <v>31991.360000000001</v>
      </c>
      <c r="H141" s="56">
        <v>5021.38</v>
      </c>
      <c r="I141" s="56">
        <f t="shared" si="41"/>
        <v>37012.74</v>
      </c>
      <c r="J141" s="56">
        <f t="shared" si="42"/>
        <v>84638.260000000009</v>
      </c>
      <c r="K141" s="57">
        <f t="shared" si="43"/>
        <v>0.69574652078486832</v>
      </c>
      <c r="L141" s="57">
        <f t="shared" si="44"/>
        <v>-0.96940469046699163</v>
      </c>
      <c r="M141" s="57">
        <f t="shared" si="45"/>
        <v>-0.60553517850243732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304</v>
      </c>
      <c r="C142" s="51" t="s">
        <v>305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41"/>
        <v>0</v>
      </c>
      <c r="J142" s="56">
        <f t="shared" si="42"/>
        <v>0</v>
      </c>
      <c r="K142" s="57" t="str">
        <f t="shared" si="43"/>
        <v>NA</v>
      </c>
      <c r="L142" s="57" t="str">
        <f t="shared" si="44"/>
        <v>NA</v>
      </c>
      <c r="M142" s="57" t="str">
        <f t="shared" si="45"/>
        <v>NA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308</v>
      </c>
      <c r="C143" s="51" t="s">
        <v>309</v>
      </c>
      <c r="D143" s="56">
        <v>0</v>
      </c>
      <c r="E143" s="56">
        <v>30380</v>
      </c>
      <c r="F143" s="56">
        <v>0</v>
      </c>
      <c r="G143" s="56">
        <v>0</v>
      </c>
      <c r="H143" s="56">
        <v>0</v>
      </c>
      <c r="I143" s="56">
        <f t="shared" si="41"/>
        <v>0</v>
      </c>
      <c r="J143" s="56">
        <f t="shared" si="42"/>
        <v>30380</v>
      </c>
      <c r="K143" s="57">
        <f t="shared" si="43"/>
        <v>1</v>
      </c>
      <c r="L143" s="57">
        <f t="shared" si="44"/>
        <v>-1</v>
      </c>
      <c r="M143" s="57">
        <f t="shared" si="45"/>
        <v>-1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310</v>
      </c>
      <c r="C144" s="51" t="s">
        <v>311</v>
      </c>
      <c r="D144" s="56">
        <v>0</v>
      </c>
      <c r="E144" s="56">
        <v>100000</v>
      </c>
      <c r="F144" s="56">
        <v>0</v>
      </c>
      <c r="G144" s="56">
        <v>0</v>
      </c>
      <c r="H144" s="56">
        <v>0</v>
      </c>
      <c r="I144" s="56">
        <f t="shared" si="41"/>
        <v>0</v>
      </c>
      <c r="J144" s="56">
        <f t="shared" si="42"/>
        <v>100000</v>
      </c>
      <c r="K144" s="57">
        <f t="shared" si="43"/>
        <v>1</v>
      </c>
      <c r="L144" s="57">
        <f t="shared" si="44"/>
        <v>-1</v>
      </c>
      <c r="M144" s="57">
        <f t="shared" si="45"/>
        <v>-1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312</v>
      </c>
      <c r="C145" s="51" t="s">
        <v>313</v>
      </c>
      <c r="D145" s="56">
        <v>10600</v>
      </c>
      <c r="E145" s="56">
        <v>28725</v>
      </c>
      <c r="F145" s="56">
        <v>3548</v>
      </c>
      <c r="G145" s="56">
        <v>9218</v>
      </c>
      <c r="H145" s="56">
        <v>1423</v>
      </c>
      <c r="I145" s="56">
        <f t="shared" si="41"/>
        <v>10641</v>
      </c>
      <c r="J145" s="56">
        <f t="shared" si="42"/>
        <v>18084</v>
      </c>
      <c r="K145" s="57">
        <f t="shared" si="43"/>
        <v>0.62955613577023495</v>
      </c>
      <c r="L145" s="57">
        <f t="shared" si="44"/>
        <v>-0.87648389904264579</v>
      </c>
      <c r="M145" s="57">
        <f t="shared" si="45"/>
        <v>-0.51864229765013059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314</v>
      </c>
      <c r="C146" s="51" t="s">
        <v>315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41"/>
        <v>0</v>
      </c>
      <c r="J146" s="56">
        <f t="shared" si="42"/>
        <v>0</v>
      </c>
      <c r="K146" s="57" t="str">
        <f t="shared" si="43"/>
        <v>NA</v>
      </c>
      <c r="L146" s="57" t="str">
        <f t="shared" si="44"/>
        <v>NA</v>
      </c>
      <c r="M146" s="57" t="str">
        <f t="shared" si="45"/>
        <v>NA</v>
      </c>
      <c r="R146" s="53"/>
      <c r="S146" s="53"/>
      <c r="T146" s="53"/>
      <c r="U146" s="53"/>
      <c r="V146" s="53"/>
    </row>
    <row r="147" spans="1:22" s="51" customFormat="1" x14ac:dyDescent="0.2">
      <c r="A147" s="63" t="s">
        <v>346</v>
      </c>
      <c r="B147" s="63"/>
      <c r="C147" s="63"/>
      <c r="D147" s="64">
        <v>43357828.330000006</v>
      </c>
      <c r="E147" s="64">
        <v>60371445.969999991</v>
      </c>
      <c r="F147" s="64">
        <v>2829891.4600000004</v>
      </c>
      <c r="G147" s="64">
        <v>20724465.739999998</v>
      </c>
      <c r="H147" s="64">
        <v>2017505.55</v>
      </c>
      <c r="I147" s="64">
        <f t="shared" si="41"/>
        <v>22741971.289999999</v>
      </c>
      <c r="J147" s="64">
        <f t="shared" si="42"/>
        <v>37629474.679999992</v>
      </c>
      <c r="K147" s="65">
        <f t="shared" si="43"/>
        <v>0.62329921166206581</v>
      </c>
      <c r="L147" s="65">
        <f t="shared" si="44"/>
        <v>-0.95312533243934161</v>
      </c>
      <c r="M147" s="65">
        <f t="shared" si="45"/>
        <v>-0.48507612977420289</v>
      </c>
      <c r="R147" s="53"/>
      <c r="S147" s="53"/>
      <c r="T147" s="53"/>
      <c r="U147" s="53"/>
      <c r="V147" s="53"/>
    </row>
    <row r="148" spans="1:22" s="51" customFormat="1" x14ac:dyDescent="0.2">
      <c r="A148" s="51" t="s">
        <v>347</v>
      </c>
      <c r="B148" s="51" t="s">
        <v>195</v>
      </c>
      <c r="C148" s="51" t="s">
        <v>196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41"/>
        <v>0</v>
      </c>
      <c r="J148" s="56">
        <f t="shared" si="42"/>
        <v>0</v>
      </c>
      <c r="K148" s="57" t="str">
        <f t="shared" si="43"/>
        <v>NA</v>
      </c>
      <c r="L148" s="57" t="str">
        <f t="shared" si="44"/>
        <v>NA</v>
      </c>
      <c r="M148" s="57" t="str">
        <f t="shared" si="45"/>
        <v>NA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197</v>
      </c>
      <c r="C149" s="51" t="s">
        <v>198</v>
      </c>
      <c r="D149" s="56">
        <v>0</v>
      </c>
      <c r="E149" s="56">
        <v>2540.31</v>
      </c>
      <c r="F149" s="56">
        <v>180</v>
      </c>
      <c r="G149" s="56">
        <v>8627.51</v>
      </c>
      <c r="H149" s="56">
        <v>0</v>
      </c>
      <c r="I149" s="56">
        <f t="shared" si="41"/>
        <v>8627.51</v>
      </c>
      <c r="J149" s="56">
        <f t="shared" si="42"/>
        <v>-6087.2000000000007</v>
      </c>
      <c r="K149" s="57">
        <f t="shared" si="43"/>
        <v>-2.3962429782191941</v>
      </c>
      <c r="L149" s="57">
        <f t="shared" si="44"/>
        <v>-0.92914250622955463</v>
      </c>
      <c r="M149" s="57">
        <f t="shared" si="45"/>
        <v>4.0943644673287904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199</v>
      </c>
      <c r="C150" s="51" t="s">
        <v>198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41"/>
        <v>0</v>
      </c>
      <c r="J150" s="56">
        <f t="shared" si="42"/>
        <v>0</v>
      </c>
      <c r="K150" s="57" t="str">
        <f t="shared" si="43"/>
        <v>NA</v>
      </c>
      <c r="L150" s="57" t="str">
        <f t="shared" si="44"/>
        <v>NA</v>
      </c>
      <c r="M150" s="57" t="str">
        <f t="shared" si="45"/>
        <v>NA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200</v>
      </c>
      <c r="C151" s="51" t="s">
        <v>201</v>
      </c>
      <c r="D151" s="56">
        <v>0</v>
      </c>
      <c r="E151" s="56">
        <v>2000</v>
      </c>
      <c r="F151" s="56">
        <v>0</v>
      </c>
      <c r="G151" s="56">
        <v>802.02</v>
      </c>
      <c r="H151" s="56">
        <v>0</v>
      </c>
      <c r="I151" s="56">
        <f t="shared" si="41"/>
        <v>802.02</v>
      </c>
      <c r="J151" s="56">
        <f t="shared" si="42"/>
        <v>1197.98</v>
      </c>
      <c r="K151" s="57">
        <f t="shared" si="43"/>
        <v>0.59899000000000002</v>
      </c>
      <c r="L151" s="57">
        <f t="shared" si="44"/>
        <v>-1</v>
      </c>
      <c r="M151" s="57">
        <f t="shared" si="45"/>
        <v>-0.39848499999999998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202</v>
      </c>
      <c r="C152" s="51" t="s">
        <v>203</v>
      </c>
      <c r="D152" s="56">
        <v>0</v>
      </c>
      <c r="E152" s="56">
        <v>7750</v>
      </c>
      <c r="F152" s="56">
        <v>0</v>
      </c>
      <c r="G152" s="56">
        <v>24240</v>
      </c>
      <c r="H152" s="56">
        <v>0</v>
      </c>
      <c r="I152" s="56">
        <f t="shared" si="41"/>
        <v>24240</v>
      </c>
      <c r="J152" s="56">
        <f t="shared" si="42"/>
        <v>-16490</v>
      </c>
      <c r="K152" s="57">
        <f t="shared" si="43"/>
        <v>-2.1277419354838711</v>
      </c>
      <c r="L152" s="57">
        <f t="shared" si="44"/>
        <v>-1</v>
      </c>
      <c r="M152" s="57">
        <f t="shared" si="45"/>
        <v>3.6916129032258058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212</v>
      </c>
      <c r="C153" s="51" t="s">
        <v>213</v>
      </c>
      <c r="D153" s="56">
        <v>87605.85</v>
      </c>
      <c r="E153" s="56">
        <v>53871</v>
      </c>
      <c r="F153" s="56">
        <v>7410.7699999999995</v>
      </c>
      <c r="G153" s="56">
        <v>64844.73</v>
      </c>
      <c r="H153" s="56">
        <v>0</v>
      </c>
      <c r="I153" s="56">
        <f t="shared" si="41"/>
        <v>64844.73</v>
      </c>
      <c r="J153" s="56">
        <f t="shared" si="42"/>
        <v>-10973.730000000003</v>
      </c>
      <c r="K153" s="57">
        <f t="shared" si="43"/>
        <v>-0.20370384808152817</v>
      </c>
      <c r="L153" s="57">
        <f t="shared" si="44"/>
        <v>-0.86243489075755053</v>
      </c>
      <c r="M153" s="57">
        <f t="shared" si="45"/>
        <v>0.80555577212229224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328</v>
      </c>
      <c r="C154" s="51" t="s">
        <v>329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41"/>
        <v>0</v>
      </c>
      <c r="J154" s="56">
        <f t="shared" si="42"/>
        <v>0</v>
      </c>
      <c r="K154" s="57" t="str">
        <f t="shared" si="43"/>
        <v>NA</v>
      </c>
      <c r="L154" s="57" t="str">
        <f t="shared" si="44"/>
        <v>NA</v>
      </c>
      <c r="M154" s="57" t="str">
        <f t="shared" si="45"/>
        <v>NA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224</v>
      </c>
      <c r="C155" s="51" t="s">
        <v>225</v>
      </c>
      <c r="D155" s="56">
        <v>368917.07</v>
      </c>
      <c r="E155" s="56">
        <v>343038.78</v>
      </c>
      <c r="F155" s="56">
        <v>29700.68</v>
      </c>
      <c r="G155" s="56">
        <v>275754.06</v>
      </c>
      <c r="H155" s="56">
        <v>0</v>
      </c>
      <c r="I155" s="56">
        <f t="shared" si="41"/>
        <v>275754.06</v>
      </c>
      <c r="J155" s="56">
        <f t="shared" si="42"/>
        <v>67284.72000000003</v>
      </c>
      <c r="K155" s="57">
        <f t="shared" si="43"/>
        <v>0.19614318824244892</v>
      </c>
      <c r="L155" s="57">
        <f t="shared" si="44"/>
        <v>-0.91341888517677217</v>
      </c>
      <c r="M155" s="57">
        <f t="shared" si="45"/>
        <v>0.2057852176363266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330</v>
      </c>
      <c r="C156" s="51" t="s">
        <v>331</v>
      </c>
      <c r="D156" s="56">
        <v>145391.41999999998</v>
      </c>
      <c r="E156" s="56">
        <v>138267</v>
      </c>
      <c r="F156" s="56">
        <v>96774.68</v>
      </c>
      <c r="G156" s="56">
        <v>447118.20000000007</v>
      </c>
      <c r="H156" s="56">
        <v>0</v>
      </c>
      <c r="I156" s="56">
        <f t="shared" si="41"/>
        <v>447118.20000000007</v>
      </c>
      <c r="J156" s="56">
        <f t="shared" si="42"/>
        <v>-308851.20000000007</v>
      </c>
      <c r="K156" s="57">
        <f t="shared" si="43"/>
        <v>-2.2337303911996358</v>
      </c>
      <c r="L156" s="57">
        <f t="shared" si="44"/>
        <v>-0.30008837972907498</v>
      </c>
      <c r="M156" s="57">
        <f t="shared" si="45"/>
        <v>3.8505955867994541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226</v>
      </c>
      <c r="C157" s="51" t="s">
        <v>227</v>
      </c>
      <c r="D157" s="56">
        <v>0</v>
      </c>
      <c r="E157" s="56">
        <v>951181.07000000007</v>
      </c>
      <c r="F157" s="56">
        <v>0</v>
      </c>
      <c r="G157" s="56">
        <v>139500</v>
      </c>
      <c r="H157" s="56">
        <v>0</v>
      </c>
      <c r="I157" s="56">
        <f t="shared" si="41"/>
        <v>139500</v>
      </c>
      <c r="J157" s="56">
        <f t="shared" si="42"/>
        <v>811681.07000000007</v>
      </c>
      <c r="K157" s="57">
        <f t="shared" si="43"/>
        <v>0.85334022679824784</v>
      </c>
      <c r="L157" s="57">
        <f t="shared" si="44"/>
        <v>-1</v>
      </c>
      <c r="M157" s="57">
        <f t="shared" si="45"/>
        <v>-0.7800103401973717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228</v>
      </c>
      <c r="C158" s="51" t="s">
        <v>229</v>
      </c>
      <c r="D158" s="56">
        <v>0</v>
      </c>
      <c r="E158" s="56">
        <v>0</v>
      </c>
      <c r="F158" s="56">
        <v>0</v>
      </c>
      <c r="G158" s="56">
        <v>1650</v>
      </c>
      <c r="H158" s="56">
        <v>0</v>
      </c>
      <c r="I158" s="56">
        <f t="shared" si="41"/>
        <v>1650</v>
      </c>
      <c r="J158" s="56">
        <f t="shared" si="42"/>
        <v>-1650</v>
      </c>
      <c r="K158" s="57" t="str">
        <f t="shared" si="43"/>
        <v>NA</v>
      </c>
      <c r="L158" s="57" t="str">
        <f t="shared" si="44"/>
        <v>NA</v>
      </c>
      <c r="M158" s="57" t="str">
        <f t="shared" si="45"/>
        <v>NA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230</v>
      </c>
      <c r="C159" s="51" t="s">
        <v>231</v>
      </c>
      <c r="D159" s="56">
        <v>0</v>
      </c>
      <c r="E159" s="56">
        <v>2000</v>
      </c>
      <c r="F159" s="56">
        <v>0</v>
      </c>
      <c r="G159" s="56">
        <v>0</v>
      </c>
      <c r="H159" s="56">
        <v>0</v>
      </c>
      <c r="I159" s="56">
        <f t="shared" si="41"/>
        <v>0</v>
      </c>
      <c r="J159" s="56">
        <f t="shared" si="42"/>
        <v>2000</v>
      </c>
      <c r="K159" s="57">
        <f t="shared" si="43"/>
        <v>1</v>
      </c>
      <c r="L159" s="57">
        <f t="shared" si="44"/>
        <v>-1</v>
      </c>
      <c r="M159" s="57">
        <f t="shared" si="45"/>
        <v>-1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232</v>
      </c>
      <c r="C160" s="51" t="s">
        <v>233</v>
      </c>
      <c r="D160" s="56">
        <v>60750</v>
      </c>
      <c r="E160" s="56">
        <v>90450</v>
      </c>
      <c r="F160" s="56">
        <v>15705.77</v>
      </c>
      <c r="G160" s="56">
        <v>73862.739999999991</v>
      </c>
      <c r="H160" s="56">
        <v>0</v>
      </c>
      <c r="I160" s="56">
        <f t="shared" si="41"/>
        <v>73862.739999999991</v>
      </c>
      <c r="J160" s="56">
        <f t="shared" si="42"/>
        <v>16587.260000000009</v>
      </c>
      <c r="K160" s="57">
        <f t="shared" si="43"/>
        <v>0.1833859590934219</v>
      </c>
      <c r="L160" s="57">
        <f t="shared" si="44"/>
        <v>-0.82635964621337754</v>
      </c>
      <c r="M160" s="57">
        <f t="shared" si="45"/>
        <v>0.22492106135986717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234</v>
      </c>
      <c r="C161" s="51" t="s">
        <v>235</v>
      </c>
      <c r="D161" s="56">
        <v>0</v>
      </c>
      <c r="E161" s="56">
        <v>0</v>
      </c>
      <c r="F161" s="56">
        <v>1490.82</v>
      </c>
      <c r="G161" s="56">
        <v>6798.35</v>
      </c>
      <c r="H161" s="56">
        <v>0</v>
      </c>
      <c r="I161" s="56">
        <f t="shared" si="41"/>
        <v>6798.35</v>
      </c>
      <c r="J161" s="56">
        <f t="shared" si="42"/>
        <v>-6798.35</v>
      </c>
      <c r="K161" s="57" t="str">
        <f t="shared" si="43"/>
        <v>NA</v>
      </c>
      <c r="L161" s="57" t="str">
        <f t="shared" si="44"/>
        <v>NA</v>
      </c>
      <c r="M161" s="57" t="str">
        <f t="shared" si="45"/>
        <v>NA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236</v>
      </c>
      <c r="C162" s="51" t="s">
        <v>237</v>
      </c>
      <c r="D162" s="56">
        <v>85108.15</v>
      </c>
      <c r="E162" s="56">
        <v>82288.41</v>
      </c>
      <c r="F162" s="56">
        <v>22442.05</v>
      </c>
      <c r="G162" s="56">
        <v>124920.55999999998</v>
      </c>
      <c r="H162" s="56">
        <v>0</v>
      </c>
      <c r="I162" s="56">
        <f t="shared" si="41"/>
        <v>124920.55999999998</v>
      </c>
      <c r="J162" s="56">
        <f t="shared" si="42"/>
        <v>-42632.14999999998</v>
      </c>
      <c r="K162" s="57">
        <f t="shared" si="43"/>
        <v>-0.51808207255432426</v>
      </c>
      <c r="L162" s="57">
        <f t="shared" si="44"/>
        <v>-0.7272756880343173</v>
      </c>
      <c r="M162" s="57">
        <f t="shared" si="45"/>
        <v>1.2771231088314863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250</v>
      </c>
      <c r="C163" s="51" t="s">
        <v>251</v>
      </c>
      <c r="D163" s="56">
        <v>24495.129999999997</v>
      </c>
      <c r="E163" s="56">
        <v>51554.12999999999</v>
      </c>
      <c r="F163" s="56">
        <v>2851.5600000000004</v>
      </c>
      <c r="G163" s="56">
        <v>39737.67</v>
      </c>
      <c r="H163" s="56">
        <v>0</v>
      </c>
      <c r="I163" s="56">
        <f t="shared" si="41"/>
        <v>39737.67</v>
      </c>
      <c r="J163" s="56">
        <f t="shared" si="42"/>
        <v>11816.459999999992</v>
      </c>
      <c r="K163" s="57">
        <f t="shared" si="43"/>
        <v>0.22920491529970527</v>
      </c>
      <c r="L163" s="57">
        <f t="shared" si="44"/>
        <v>-0.94468803954212788</v>
      </c>
      <c r="M163" s="57">
        <f t="shared" si="45"/>
        <v>0.15619262705044218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252</v>
      </c>
      <c r="C164" s="51" t="s">
        <v>253</v>
      </c>
      <c r="D164" s="56">
        <v>26915378.09</v>
      </c>
      <c r="E164" s="56">
        <v>1275971.0899999999</v>
      </c>
      <c r="F164" s="56">
        <v>0</v>
      </c>
      <c r="G164" s="56">
        <v>91794.68</v>
      </c>
      <c r="H164" s="56">
        <v>0</v>
      </c>
      <c r="I164" s="56">
        <f t="shared" si="41"/>
        <v>91794.68</v>
      </c>
      <c r="J164" s="56">
        <f t="shared" si="42"/>
        <v>1184176.4099999999</v>
      </c>
      <c r="K164" s="57">
        <f t="shared" si="43"/>
        <v>0.92805896566198853</v>
      </c>
      <c r="L164" s="57">
        <f t="shared" si="44"/>
        <v>-1</v>
      </c>
      <c r="M164" s="57">
        <f t="shared" si="45"/>
        <v>-0.89208844849298263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421</v>
      </c>
      <c r="C165" s="51" t="s">
        <v>422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1"/>
        <v>0</v>
      </c>
      <c r="J165" s="56">
        <f t="shared" si="42"/>
        <v>0</v>
      </c>
      <c r="K165" s="57" t="str">
        <f t="shared" si="43"/>
        <v>NA</v>
      </c>
      <c r="L165" s="57" t="str">
        <f t="shared" si="44"/>
        <v>NA</v>
      </c>
      <c r="M165" s="57" t="str">
        <f t="shared" si="45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352</v>
      </c>
      <c r="C166" s="51" t="s">
        <v>353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41"/>
        <v>0</v>
      </c>
      <c r="J166" s="56">
        <f t="shared" si="42"/>
        <v>0</v>
      </c>
      <c r="K166" s="57" t="str">
        <f t="shared" si="43"/>
        <v>NA</v>
      </c>
      <c r="L166" s="57" t="str">
        <f t="shared" si="44"/>
        <v>NA</v>
      </c>
      <c r="M166" s="57" t="str">
        <f t="shared" si="45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258</v>
      </c>
      <c r="C167" s="51" t="s">
        <v>259</v>
      </c>
      <c r="D167" s="56">
        <v>45000</v>
      </c>
      <c r="E167" s="56">
        <v>2000</v>
      </c>
      <c r="F167" s="56">
        <v>0</v>
      </c>
      <c r="G167" s="56">
        <v>4000</v>
      </c>
      <c r="H167" s="56">
        <v>0</v>
      </c>
      <c r="I167" s="56">
        <f t="shared" si="41"/>
        <v>4000</v>
      </c>
      <c r="J167" s="56">
        <f t="shared" si="42"/>
        <v>-2000</v>
      </c>
      <c r="K167" s="57">
        <f t="shared" si="43"/>
        <v>-1</v>
      </c>
      <c r="L167" s="57">
        <f t="shared" si="44"/>
        <v>-1</v>
      </c>
      <c r="M167" s="57">
        <f t="shared" si="45"/>
        <v>2.0000000000000004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260</v>
      </c>
      <c r="C168" s="51" t="s">
        <v>261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41"/>
        <v>0</v>
      </c>
      <c r="J168" s="56">
        <f t="shared" si="42"/>
        <v>0</v>
      </c>
      <c r="K168" s="57" t="str">
        <f t="shared" si="43"/>
        <v>NA</v>
      </c>
      <c r="L168" s="57" t="str">
        <f t="shared" si="44"/>
        <v>NA</v>
      </c>
      <c r="M168" s="57" t="str">
        <f t="shared" si="45"/>
        <v>NA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262</v>
      </c>
      <c r="C169" s="51" t="s">
        <v>263</v>
      </c>
      <c r="D169" s="56">
        <v>2000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41"/>
        <v>0</v>
      </c>
      <c r="J169" s="56">
        <f t="shared" si="42"/>
        <v>0</v>
      </c>
      <c r="K169" s="57" t="str">
        <f t="shared" si="43"/>
        <v>NA</v>
      </c>
      <c r="L169" s="57" t="str">
        <f t="shared" si="44"/>
        <v>NA</v>
      </c>
      <c r="M169" s="57" t="str">
        <f t="shared" si="45"/>
        <v>NA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266</v>
      </c>
      <c r="C170" s="51" t="s">
        <v>267</v>
      </c>
      <c r="D170" s="56">
        <v>2500</v>
      </c>
      <c r="E170" s="56">
        <v>2500</v>
      </c>
      <c r="F170" s="56">
        <v>0</v>
      </c>
      <c r="G170" s="56">
        <v>287.94</v>
      </c>
      <c r="H170" s="56">
        <v>0</v>
      </c>
      <c r="I170" s="56">
        <f t="shared" si="41"/>
        <v>287.94</v>
      </c>
      <c r="J170" s="56">
        <f t="shared" si="42"/>
        <v>2212.06</v>
      </c>
      <c r="K170" s="57">
        <f t="shared" si="43"/>
        <v>0.88482399999999994</v>
      </c>
      <c r="L170" s="57">
        <f t="shared" si="44"/>
        <v>-1</v>
      </c>
      <c r="M170" s="57">
        <f t="shared" si="45"/>
        <v>-0.82723599999999997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268</v>
      </c>
      <c r="C171" s="51" t="s">
        <v>269</v>
      </c>
      <c r="D171" s="56">
        <v>3830</v>
      </c>
      <c r="E171" s="56">
        <v>1325985.8999999999</v>
      </c>
      <c r="F171" s="56">
        <v>0</v>
      </c>
      <c r="G171" s="56">
        <v>3434</v>
      </c>
      <c r="H171" s="56">
        <v>9880.5499999999993</v>
      </c>
      <c r="I171" s="56">
        <f t="shared" si="41"/>
        <v>13314.55</v>
      </c>
      <c r="J171" s="56">
        <f t="shared" si="42"/>
        <v>1312671.3499999999</v>
      </c>
      <c r="K171" s="57">
        <f t="shared" si="43"/>
        <v>0.989958754463377</v>
      </c>
      <c r="L171" s="57">
        <f t="shared" si="44"/>
        <v>-1</v>
      </c>
      <c r="M171" s="57">
        <f t="shared" si="45"/>
        <v>-0.99611534330794915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274</v>
      </c>
      <c r="C172" s="51" t="s">
        <v>275</v>
      </c>
      <c r="D172" s="56">
        <v>80557.210000000021</v>
      </c>
      <c r="E172" s="56">
        <v>66466.070000000022</v>
      </c>
      <c r="F172" s="56">
        <v>1002.4</v>
      </c>
      <c r="G172" s="56">
        <v>9730.0599999999977</v>
      </c>
      <c r="H172" s="56">
        <v>0</v>
      </c>
      <c r="I172" s="56">
        <f t="shared" si="41"/>
        <v>9730.0599999999977</v>
      </c>
      <c r="J172" s="56">
        <f t="shared" si="42"/>
        <v>56736.010000000024</v>
      </c>
      <c r="K172" s="57">
        <f t="shared" si="43"/>
        <v>0.85360861564404222</v>
      </c>
      <c r="L172" s="57">
        <f t="shared" si="44"/>
        <v>-0.98491862088430981</v>
      </c>
      <c r="M172" s="57">
        <f t="shared" si="45"/>
        <v>-0.78041292346606328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280</v>
      </c>
      <c r="C173" s="51" t="s">
        <v>281</v>
      </c>
      <c r="D173" s="56">
        <v>26566</v>
      </c>
      <c r="E173" s="56">
        <v>33766</v>
      </c>
      <c r="F173" s="56">
        <v>0</v>
      </c>
      <c r="G173" s="56">
        <v>6700</v>
      </c>
      <c r="H173" s="56">
        <v>0</v>
      </c>
      <c r="I173" s="56">
        <f t="shared" si="41"/>
        <v>6700</v>
      </c>
      <c r="J173" s="56">
        <f t="shared" si="42"/>
        <v>27066</v>
      </c>
      <c r="K173" s="57">
        <f t="shared" si="43"/>
        <v>0.80157554936918796</v>
      </c>
      <c r="L173" s="57">
        <f t="shared" si="44"/>
        <v>-1</v>
      </c>
      <c r="M173" s="57">
        <f t="shared" si="45"/>
        <v>-0.70236332405378188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282</v>
      </c>
      <c r="C174" s="51" t="s">
        <v>283</v>
      </c>
      <c r="D174" s="56">
        <v>287024.4599999999</v>
      </c>
      <c r="E174" s="56">
        <v>351954.19</v>
      </c>
      <c r="F174" s="56">
        <v>13225.91</v>
      </c>
      <c r="G174" s="56">
        <v>139899.82</v>
      </c>
      <c r="H174" s="56">
        <v>17253.32</v>
      </c>
      <c r="I174" s="56">
        <f t="shared" si="41"/>
        <v>157153.14000000001</v>
      </c>
      <c r="J174" s="56">
        <f t="shared" si="42"/>
        <v>194801.05</v>
      </c>
      <c r="K174" s="57">
        <f t="shared" si="43"/>
        <v>0.55348410541724191</v>
      </c>
      <c r="L174" s="57">
        <f t="shared" si="44"/>
        <v>-0.96242150150279504</v>
      </c>
      <c r="M174" s="57">
        <f t="shared" si="45"/>
        <v>-0.40375839821654064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286</v>
      </c>
      <c r="C175" s="51" t="s">
        <v>287</v>
      </c>
      <c r="D175" s="56">
        <v>23053</v>
      </c>
      <c r="E175" s="56">
        <v>10383.36</v>
      </c>
      <c r="F175" s="56">
        <v>0</v>
      </c>
      <c r="G175" s="56">
        <v>302.19</v>
      </c>
      <c r="H175" s="56">
        <v>0</v>
      </c>
      <c r="I175" s="56">
        <f t="shared" si="41"/>
        <v>302.19</v>
      </c>
      <c r="J175" s="56">
        <f t="shared" si="42"/>
        <v>10081.17</v>
      </c>
      <c r="K175" s="57">
        <f t="shared" si="43"/>
        <v>0.97089670395710059</v>
      </c>
      <c r="L175" s="57">
        <f t="shared" si="44"/>
        <v>-1</v>
      </c>
      <c r="M175" s="57">
        <f t="shared" si="45"/>
        <v>-0.956345055935651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288</v>
      </c>
      <c r="C176" s="51" t="s">
        <v>289</v>
      </c>
      <c r="D176" s="56">
        <v>320231</v>
      </c>
      <c r="E176" s="56">
        <v>319661.09999999998</v>
      </c>
      <c r="F176" s="56">
        <v>2650</v>
      </c>
      <c r="G176" s="56">
        <v>4387.6000000000004</v>
      </c>
      <c r="H176" s="56">
        <v>0</v>
      </c>
      <c r="I176" s="56">
        <f t="shared" si="41"/>
        <v>4387.6000000000004</v>
      </c>
      <c r="J176" s="56">
        <f t="shared" si="42"/>
        <v>315273.5</v>
      </c>
      <c r="K176" s="57">
        <f t="shared" si="43"/>
        <v>0.98627421353427125</v>
      </c>
      <c r="L176" s="57">
        <f t="shared" si="44"/>
        <v>-0.99170997034046371</v>
      </c>
      <c r="M176" s="57">
        <f t="shared" si="45"/>
        <v>-0.97941132030140665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290</v>
      </c>
      <c r="C177" s="51" t="s">
        <v>291</v>
      </c>
      <c r="D177" s="56">
        <v>35300</v>
      </c>
      <c r="E177" s="56">
        <v>90817.930000000022</v>
      </c>
      <c r="F177" s="56">
        <v>4498.1600000000008</v>
      </c>
      <c r="G177" s="56">
        <v>46878.89</v>
      </c>
      <c r="H177" s="56">
        <v>7013.3600000000006</v>
      </c>
      <c r="I177" s="56">
        <f t="shared" si="41"/>
        <v>53892.25</v>
      </c>
      <c r="J177" s="56">
        <f t="shared" si="42"/>
        <v>36925.680000000022</v>
      </c>
      <c r="K177" s="57">
        <f t="shared" si="43"/>
        <v>0.40659019645129563</v>
      </c>
      <c r="L177" s="57">
        <f t="shared" si="44"/>
        <v>-0.95047057337686514</v>
      </c>
      <c r="M177" s="57">
        <f t="shared" si="45"/>
        <v>-0.2257218921417832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294</v>
      </c>
      <c r="C178" s="51" t="s">
        <v>295</v>
      </c>
      <c r="D178" s="56">
        <v>42624</v>
      </c>
      <c r="E178" s="56">
        <v>48450.97</v>
      </c>
      <c r="F178" s="56">
        <v>0</v>
      </c>
      <c r="G178" s="56">
        <v>47287.87</v>
      </c>
      <c r="H178" s="56">
        <v>0</v>
      </c>
      <c r="I178" s="56">
        <f t="shared" si="41"/>
        <v>47287.87</v>
      </c>
      <c r="J178" s="56">
        <f t="shared" si="42"/>
        <v>1163.0999999999985</v>
      </c>
      <c r="K178" s="57">
        <f t="shared" si="43"/>
        <v>2.4005711340763632E-2</v>
      </c>
      <c r="L178" s="57">
        <f t="shared" si="44"/>
        <v>-1</v>
      </c>
      <c r="M178" s="57">
        <f t="shared" si="45"/>
        <v>0.46399143298885454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300</v>
      </c>
      <c r="C179" s="51" t="s">
        <v>301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f t="shared" si="41"/>
        <v>0</v>
      </c>
      <c r="J179" s="56">
        <f t="shared" si="42"/>
        <v>0</v>
      </c>
      <c r="K179" s="57" t="str">
        <f t="shared" si="43"/>
        <v>NA</v>
      </c>
      <c r="L179" s="57" t="str">
        <f t="shared" si="44"/>
        <v>NA</v>
      </c>
      <c r="M179" s="57" t="str">
        <f t="shared" si="45"/>
        <v>NA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302</v>
      </c>
      <c r="C180" s="51" t="s">
        <v>303</v>
      </c>
      <c r="D180" s="56">
        <v>8100</v>
      </c>
      <c r="E180" s="56">
        <v>28683.579999999998</v>
      </c>
      <c r="F180" s="56">
        <v>0</v>
      </c>
      <c r="G180" s="56">
        <v>6100.02</v>
      </c>
      <c r="H180" s="56">
        <v>0</v>
      </c>
      <c r="I180" s="56">
        <f t="shared" si="41"/>
        <v>6100.02</v>
      </c>
      <c r="J180" s="56">
        <f t="shared" si="42"/>
        <v>22583.559999999998</v>
      </c>
      <c r="K180" s="57">
        <f t="shared" si="43"/>
        <v>0.78733407754541096</v>
      </c>
      <c r="L180" s="57">
        <f t="shared" si="44"/>
        <v>-1</v>
      </c>
      <c r="M180" s="57">
        <f t="shared" si="45"/>
        <v>-0.68100111631811644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308</v>
      </c>
      <c r="C181" s="51" t="s">
        <v>309</v>
      </c>
      <c r="D181" s="56">
        <v>1000</v>
      </c>
      <c r="E181" s="56">
        <v>1000</v>
      </c>
      <c r="F181" s="56">
        <v>0</v>
      </c>
      <c r="G181" s="56">
        <v>0</v>
      </c>
      <c r="H181" s="56">
        <v>0</v>
      </c>
      <c r="I181" s="56">
        <f t="shared" si="41"/>
        <v>0</v>
      </c>
      <c r="J181" s="56">
        <f t="shared" si="42"/>
        <v>1000</v>
      </c>
      <c r="K181" s="57">
        <f t="shared" si="43"/>
        <v>1</v>
      </c>
      <c r="L181" s="57">
        <f t="shared" si="44"/>
        <v>-1</v>
      </c>
      <c r="M181" s="57">
        <f t="shared" si="45"/>
        <v>-1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312</v>
      </c>
      <c r="C182" s="51" t="s">
        <v>313</v>
      </c>
      <c r="D182" s="56">
        <v>48335</v>
      </c>
      <c r="E182" s="56">
        <v>38635</v>
      </c>
      <c r="F182" s="56">
        <v>4100</v>
      </c>
      <c r="G182" s="56">
        <v>14678</v>
      </c>
      <c r="H182" s="56">
        <v>4135</v>
      </c>
      <c r="I182" s="56">
        <f t="shared" si="41"/>
        <v>18813</v>
      </c>
      <c r="J182" s="56">
        <f t="shared" si="42"/>
        <v>19822</v>
      </c>
      <c r="K182" s="57">
        <f t="shared" si="43"/>
        <v>0.51305810793322115</v>
      </c>
      <c r="L182" s="57">
        <f t="shared" si="44"/>
        <v>-0.89387860748026404</v>
      </c>
      <c r="M182" s="57">
        <f t="shared" si="45"/>
        <v>-0.43012812216901775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514</v>
      </c>
      <c r="C183" s="51" t="s">
        <v>145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41"/>
        <v>0</v>
      </c>
      <c r="J183" s="56">
        <f t="shared" si="42"/>
        <v>0</v>
      </c>
      <c r="K183" s="57" t="str">
        <f t="shared" si="43"/>
        <v>NA</v>
      </c>
      <c r="L183" s="57" t="str">
        <f t="shared" si="44"/>
        <v>NA</v>
      </c>
      <c r="M183" s="57" t="str">
        <f t="shared" si="45"/>
        <v>NA</v>
      </c>
      <c r="R183" s="53"/>
      <c r="S183" s="53"/>
      <c r="T183" s="53"/>
      <c r="U183" s="53"/>
      <c r="V183" s="53"/>
    </row>
    <row r="184" spans="1:22" s="51" customFormat="1" x14ac:dyDescent="0.2">
      <c r="A184" s="63" t="s">
        <v>360</v>
      </c>
      <c r="B184" s="63"/>
      <c r="C184" s="63"/>
      <c r="D184" s="64">
        <v>28613766.380000003</v>
      </c>
      <c r="E184" s="64">
        <v>5321215.8899999997</v>
      </c>
      <c r="F184" s="64">
        <v>202032.8</v>
      </c>
      <c r="G184" s="64">
        <v>1583336.91</v>
      </c>
      <c r="H184" s="64">
        <v>38282.229999999996</v>
      </c>
      <c r="I184" s="64">
        <f t="shared" si="41"/>
        <v>1621619.14</v>
      </c>
      <c r="J184" s="64">
        <f t="shared" si="42"/>
        <v>3699596.75</v>
      </c>
      <c r="K184" s="65">
        <f t="shared" si="43"/>
        <v>0.69525402210283194</v>
      </c>
      <c r="L184" s="65">
        <f t="shared" si="44"/>
        <v>-0.96203258725516583</v>
      </c>
      <c r="M184" s="65">
        <f t="shared" si="45"/>
        <v>-0.5536724286148067</v>
      </c>
      <c r="R184" s="53"/>
      <c r="S184" s="53"/>
      <c r="T184" s="53"/>
      <c r="U184" s="53"/>
      <c r="V184" s="53"/>
    </row>
    <row r="185" spans="1:22" s="51" customFormat="1" x14ac:dyDescent="0.2">
      <c r="A185" s="51" t="s">
        <v>361</v>
      </c>
      <c r="B185" s="51" t="s">
        <v>197</v>
      </c>
      <c r="C185" s="51" t="s">
        <v>198</v>
      </c>
      <c r="D185" s="56">
        <v>0</v>
      </c>
      <c r="E185" s="56">
        <v>31430</v>
      </c>
      <c r="F185" s="56">
        <v>6780</v>
      </c>
      <c r="G185" s="56">
        <v>20720</v>
      </c>
      <c r="H185" s="56">
        <v>0</v>
      </c>
      <c r="I185" s="56">
        <f t="shared" si="41"/>
        <v>20720</v>
      </c>
      <c r="J185" s="56">
        <f t="shared" si="42"/>
        <v>10710</v>
      </c>
      <c r="K185" s="57">
        <f t="shared" si="43"/>
        <v>0.34075723830734966</v>
      </c>
      <c r="L185" s="57">
        <f t="shared" si="44"/>
        <v>-0.78428253261215397</v>
      </c>
      <c r="M185" s="57">
        <f t="shared" si="45"/>
        <v>-1.1135857461024442E-2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199</v>
      </c>
      <c r="C186" s="51" t="s">
        <v>198</v>
      </c>
      <c r="D186" s="56">
        <v>0</v>
      </c>
      <c r="E186" s="56">
        <v>64325</v>
      </c>
      <c r="F186" s="56">
        <v>0</v>
      </c>
      <c r="G186" s="56">
        <v>4080</v>
      </c>
      <c r="H186" s="56">
        <v>0</v>
      </c>
      <c r="I186" s="56">
        <f t="shared" ref="I186:I490" si="46">SUM(G186:H186)</f>
        <v>4080</v>
      </c>
      <c r="J186" s="56">
        <f t="shared" ref="J186:J490" si="47">E186-I186</f>
        <v>60245</v>
      </c>
      <c r="K186" s="57">
        <f t="shared" ref="K186:K490" si="48">IF(E186=0,"NA",J186/E186)</f>
        <v>0.93657209483093662</v>
      </c>
      <c r="L186" s="57">
        <f t="shared" ref="L186:L490" si="49">IF(E186=0,"NA",(  ( F186 - (E186/$L$6)) / (E186/$L$6)))</f>
        <v>-1</v>
      </c>
      <c r="M186" s="57">
        <f t="shared" ref="M186:M490" si="50">IF(E186=0,"NA",(  ( G186 - ($M$6*(E186/12))) / ($M$6*(E186/12))))</f>
        <v>-0.90485814224640493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202</v>
      </c>
      <c r="C187" s="51" t="s">
        <v>203</v>
      </c>
      <c r="D187" s="56">
        <v>204226</v>
      </c>
      <c r="E187" s="56">
        <v>8463874.5</v>
      </c>
      <c r="F187" s="56">
        <v>42488</v>
      </c>
      <c r="G187" s="56">
        <v>935239.9</v>
      </c>
      <c r="H187" s="56">
        <v>0</v>
      </c>
      <c r="I187" s="56">
        <f t="shared" si="46"/>
        <v>935239.9</v>
      </c>
      <c r="J187" s="56">
        <f t="shared" si="47"/>
        <v>7528634.5999999996</v>
      </c>
      <c r="K187" s="57">
        <f t="shared" si="48"/>
        <v>0.88950215412574929</v>
      </c>
      <c r="L187" s="57">
        <f t="shared" si="49"/>
        <v>-0.99498007679579847</v>
      </c>
      <c r="M187" s="57">
        <f t="shared" si="50"/>
        <v>-0.83425323118862404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204</v>
      </c>
      <c r="C188" s="51" t="s">
        <v>205</v>
      </c>
      <c r="D188" s="56">
        <v>0</v>
      </c>
      <c r="E188" s="56">
        <v>0</v>
      </c>
      <c r="F188" s="56">
        <v>0</v>
      </c>
      <c r="G188" s="56">
        <v>150661.48000000001</v>
      </c>
      <c r="H188" s="56">
        <v>0</v>
      </c>
      <c r="I188" s="56">
        <f t="shared" si="46"/>
        <v>150661.48000000001</v>
      </c>
      <c r="J188" s="56">
        <f t="shared" si="47"/>
        <v>-150661.48000000001</v>
      </c>
      <c r="K188" s="57" t="str">
        <f t="shared" si="48"/>
        <v>NA</v>
      </c>
      <c r="L188" s="57" t="str">
        <f t="shared" si="49"/>
        <v>NA</v>
      </c>
      <c r="M188" s="57" t="str">
        <f t="shared" si="50"/>
        <v>NA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216</v>
      </c>
      <c r="C189" s="51" t="s">
        <v>217</v>
      </c>
      <c r="D189" s="56">
        <v>10204</v>
      </c>
      <c r="E189" s="56">
        <v>10204</v>
      </c>
      <c r="F189" s="56">
        <v>0</v>
      </c>
      <c r="G189" s="56">
        <v>0</v>
      </c>
      <c r="H189" s="56">
        <v>0</v>
      </c>
      <c r="I189" s="56">
        <f t="shared" si="46"/>
        <v>0</v>
      </c>
      <c r="J189" s="56">
        <f t="shared" si="47"/>
        <v>10204</v>
      </c>
      <c r="K189" s="57">
        <f t="shared" si="48"/>
        <v>1</v>
      </c>
      <c r="L189" s="57">
        <f t="shared" si="49"/>
        <v>-1</v>
      </c>
      <c r="M189" s="57">
        <f t="shared" si="50"/>
        <v>-1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224</v>
      </c>
      <c r="C190" s="51" t="s">
        <v>225</v>
      </c>
      <c r="D190" s="56">
        <v>0</v>
      </c>
      <c r="E190" s="56">
        <v>88950</v>
      </c>
      <c r="F190" s="56">
        <v>0</v>
      </c>
      <c r="G190" s="56">
        <v>5400</v>
      </c>
      <c r="H190" s="56">
        <v>0</v>
      </c>
      <c r="I190" s="56">
        <f t="shared" si="46"/>
        <v>5400</v>
      </c>
      <c r="J190" s="56">
        <f t="shared" si="47"/>
        <v>83550</v>
      </c>
      <c r="K190" s="57">
        <f t="shared" si="48"/>
        <v>0.93929173693085999</v>
      </c>
      <c r="L190" s="57">
        <f t="shared" si="49"/>
        <v>-1</v>
      </c>
      <c r="M190" s="57">
        <f t="shared" si="50"/>
        <v>-0.90893760539629009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330</v>
      </c>
      <c r="C191" s="51" t="s">
        <v>331</v>
      </c>
      <c r="D191" s="56">
        <v>13343501.400000004</v>
      </c>
      <c r="E191" s="56">
        <v>15492755.780000001</v>
      </c>
      <c r="F191" s="56">
        <v>1411161.0599999996</v>
      </c>
      <c r="G191" s="56">
        <v>9644097.7000000011</v>
      </c>
      <c r="H191" s="56">
        <v>0</v>
      </c>
      <c r="I191" s="56">
        <f t="shared" si="46"/>
        <v>9644097.7000000011</v>
      </c>
      <c r="J191" s="56">
        <f t="shared" si="47"/>
        <v>5848658.0800000001</v>
      </c>
      <c r="K191" s="57">
        <f t="shared" si="48"/>
        <v>0.37750921547154215</v>
      </c>
      <c r="L191" s="57">
        <f t="shared" si="49"/>
        <v>-0.90891478055687791</v>
      </c>
      <c r="M191" s="57">
        <f t="shared" si="50"/>
        <v>-6.6263823207313124E-2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226</v>
      </c>
      <c r="C192" s="51" t="s">
        <v>227</v>
      </c>
      <c r="D192" s="56">
        <v>1890000</v>
      </c>
      <c r="E192" s="56">
        <v>2750478.6399999997</v>
      </c>
      <c r="F192" s="56">
        <v>0</v>
      </c>
      <c r="G192" s="56">
        <v>343289.32999999996</v>
      </c>
      <c r="H192" s="56">
        <v>0</v>
      </c>
      <c r="I192" s="56">
        <f t="shared" si="46"/>
        <v>343289.32999999996</v>
      </c>
      <c r="J192" s="56">
        <f t="shared" si="47"/>
        <v>2407189.3099999996</v>
      </c>
      <c r="K192" s="57">
        <f t="shared" si="48"/>
        <v>0.87518923978991525</v>
      </c>
      <c r="L192" s="57">
        <f t="shared" si="49"/>
        <v>-1</v>
      </c>
      <c r="M192" s="57">
        <f t="shared" si="50"/>
        <v>-0.81278385968487299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230</v>
      </c>
      <c r="C193" s="51" t="s">
        <v>231</v>
      </c>
      <c r="D193" s="56">
        <v>0</v>
      </c>
      <c r="E193" s="56">
        <v>147274</v>
      </c>
      <c r="F193" s="56">
        <v>0</v>
      </c>
      <c r="G193" s="56">
        <v>0</v>
      </c>
      <c r="H193" s="56">
        <v>0</v>
      </c>
      <c r="I193" s="56">
        <f t="shared" si="46"/>
        <v>0</v>
      </c>
      <c r="J193" s="56">
        <f t="shared" si="47"/>
        <v>147274</v>
      </c>
      <c r="K193" s="57">
        <f t="shared" si="48"/>
        <v>1</v>
      </c>
      <c r="L193" s="57">
        <f t="shared" si="49"/>
        <v>-1</v>
      </c>
      <c r="M193" s="57">
        <f t="shared" si="50"/>
        <v>-1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232</v>
      </c>
      <c r="C194" s="51" t="s">
        <v>233</v>
      </c>
      <c r="D194" s="56">
        <v>2092500</v>
      </c>
      <c r="E194" s="56">
        <v>3250790</v>
      </c>
      <c r="F194" s="56">
        <v>274039.04000000004</v>
      </c>
      <c r="G194" s="56">
        <v>1800577.42</v>
      </c>
      <c r="H194" s="56">
        <v>0</v>
      </c>
      <c r="I194" s="56">
        <f t="shared" si="46"/>
        <v>1800577.42</v>
      </c>
      <c r="J194" s="56">
        <f t="shared" si="47"/>
        <v>1450212.58</v>
      </c>
      <c r="K194" s="57">
        <f t="shared" si="48"/>
        <v>0.44611081614007675</v>
      </c>
      <c r="L194" s="57">
        <f t="shared" si="49"/>
        <v>-0.91570078657803178</v>
      </c>
      <c r="M194" s="57">
        <f t="shared" si="50"/>
        <v>-0.16916622421011518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234</v>
      </c>
      <c r="C195" s="51" t="s">
        <v>235</v>
      </c>
      <c r="D195" s="56">
        <v>0</v>
      </c>
      <c r="E195" s="56">
        <v>0</v>
      </c>
      <c r="F195" s="56">
        <v>6122.98</v>
      </c>
      <c r="G195" s="56">
        <v>30860.67</v>
      </c>
      <c r="H195" s="56">
        <v>0</v>
      </c>
      <c r="I195" s="56">
        <f t="shared" si="46"/>
        <v>30860.67</v>
      </c>
      <c r="J195" s="56">
        <f t="shared" si="47"/>
        <v>-30860.67</v>
      </c>
      <c r="K195" s="57" t="str">
        <f t="shared" si="48"/>
        <v>NA</v>
      </c>
      <c r="L195" s="57" t="str">
        <f t="shared" si="49"/>
        <v>NA</v>
      </c>
      <c r="M195" s="57" t="str">
        <f t="shared" si="50"/>
        <v>NA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236</v>
      </c>
      <c r="C196" s="51" t="s">
        <v>237</v>
      </c>
      <c r="D196" s="56">
        <v>2661889.5699999998</v>
      </c>
      <c r="E196" s="56">
        <v>3204062</v>
      </c>
      <c r="F196" s="56">
        <v>279805.89000000013</v>
      </c>
      <c r="G196" s="56">
        <v>1891701.3600000006</v>
      </c>
      <c r="H196" s="56">
        <v>0</v>
      </c>
      <c r="I196" s="56">
        <f t="shared" si="46"/>
        <v>1891701.3600000006</v>
      </c>
      <c r="J196" s="56">
        <f t="shared" si="47"/>
        <v>1312360.6399999994</v>
      </c>
      <c r="K196" s="57">
        <f t="shared" si="48"/>
        <v>0.40959277317355264</v>
      </c>
      <c r="L196" s="57">
        <f t="shared" si="49"/>
        <v>-0.91267151197448737</v>
      </c>
      <c r="M196" s="57">
        <f t="shared" si="50"/>
        <v>-0.11438915976032903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250</v>
      </c>
      <c r="C197" s="51" t="s">
        <v>251</v>
      </c>
      <c r="D197" s="56">
        <v>407820.18999999994</v>
      </c>
      <c r="E197" s="56">
        <v>1688015.5899999999</v>
      </c>
      <c r="F197" s="56">
        <v>44150.44</v>
      </c>
      <c r="G197" s="56">
        <v>355035.01</v>
      </c>
      <c r="H197" s="56">
        <v>0</v>
      </c>
      <c r="I197" s="56">
        <f t="shared" si="46"/>
        <v>355035.01</v>
      </c>
      <c r="J197" s="56">
        <f t="shared" si="47"/>
        <v>1332980.5799999998</v>
      </c>
      <c r="K197" s="57">
        <f t="shared" si="48"/>
        <v>0.78967314513961329</v>
      </c>
      <c r="L197" s="57">
        <f t="shared" si="49"/>
        <v>-0.97384476763037486</v>
      </c>
      <c r="M197" s="57">
        <f t="shared" si="50"/>
        <v>-0.68450971770941993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252</v>
      </c>
      <c r="C198" s="51" t="s">
        <v>253</v>
      </c>
      <c r="D198" s="56">
        <v>27585067.93</v>
      </c>
      <c r="E198" s="56">
        <v>5359254.5999999996</v>
      </c>
      <c r="F198" s="56">
        <v>70850.569999999992</v>
      </c>
      <c r="G198" s="56">
        <v>880848.0299999998</v>
      </c>
      <c r="H198" s="56">
        <v>499956.59</v>
      </c>
      <c r="I198" s="56">
        <f t="shared" si="46"/>
        <v>1380804.6199999999</v>
      </c>
      <c r="J198" s="56">
        <f t="shared" si="47"/>
        <v>3978449.9799999995</v>
      </c>
      <c r="K198" s="57">
        <f t="shared" si="48"/>
        <v>0.74235136729648932</v>
      </c>
      <c r="L198" s="57">
        <f t="shared" si="49"/>
        <v>-0.98677977157494989</v>
      </c>
      <c r="M198" s="57">
        <f t="shared" si="50"/>
        <v>-0.75345973579982561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258</v>
      </c>
      <c r="C199" s="51" t="s">
        <v>259</v>
      </c>
      <c r="D199" s="56">
        <v>0</v>
      </c>
      <c r="E199" s="56">
        <v>98040</v>
      </c>
      <c r="F199" s="56">
        <v>0</v>
      </c>
      <c r="G199" s="56">
        <v>62389.86</v>
      </c>
      <c r="H199" s="56">
        <v>700</v>
      </c>
      <c r="I199" s="56">
        <f t="shared" si="46"/>
        <v>63089.86</v>
      </c>
      <c r="J199" s="56">
        <f t="shared" si="47"/>
        <v>34950.14</v>
      </c>
      <c r="K199" s="57">
        <f t="shared" si="48"/>
        <v>0.35648857609139128</v>
      </c>
      <c r="L199" s="57">
        <f t="shared" si="49"/>
        <v>-1</v>
      </c>
      <c r="M199" s="57">
        <f t="shared" si="50"/>
        <v>-4.544277845777233E-2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515</v>
      </c>
      <c r="C200" s="51" t="s">
        <v>516</v>
      </c>
      <c r="D200" s="56">
        <v>0</v>
      </c>
      <c r="E200" s="56">
        <v>45926</v>
      </c>
      <c r="F200" s="56">
        <v>0</v>
      </c>
      <c r="G200" s="56">
        <v>2399.94</v>
      </c>
      <c r="H200" s="56">
        <v>0</v>
      </c>
      <c r="I200" s="56">
        <f t="shared" si="46"/>
        <v>2399.94</v>
      </c>
      <c r="J200" s="56">
        <f t="shared" si="47"/>
        <v>43526.06</v>
      </c>
      <c r="K200" s="57">
        <f t="shared" si="48"/>
        <v>0.94774332622044155</v>
      </c>
      <c r="L200" s="57">
        <f t="shared" si="49"/>
        <v>-1</v>
      </c>
      <c r="M200" s="57">
        <f t="shared" si="50"/>
        <v>-0.92161498933066244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517</v>
      </c>
      <c r="C201" s="51" t="s">
        <v>518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f t="shared" si="46"/>
        <v>0</v>
      </c>
      <c r="J201" s="56">
        <f t="shared" si="47"/>
        <v>0</v>
      </c>
      <c r="K201" s="57" t="str">
        <f t="shared" si="48"/>
        <v>NA</v>
      </c>
      <c r="L201" s="57" t="str">
        <f t="shared" si="49"/>
        <v>NA</v>
      </c>
      <c r="M201" s="57" t="str">
        <f t="shared" si="50"/>
        <v>NA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268</v>
      </c>
      <c r="C202" s="51" t="s">
        <v>269</v>
      </c>
      <c r="D202" s="56">
        <v>51649</v>
      </c>
      <c r="E202" s="56">
        <v>2008163</v>
      </c>
      <c r="F202" s="56">
        <v>-11000</v>
      </c>
      <c r="G202" s="56">
        <v>6816.64</v>
      </c>
      <c r="H202" s="56">
        <v>0</v>
      </c>
      <c r="I202" s="56">
        <f t="shared" si="46"/>
        <v>6816.64</v>
      </c>
      <c r="J202" s="56">
        <f t="shared" si="47"/>
        <v>2001346.36</v>
      </c>
      <c r="K202" s="57">
        <f t="shared" si="48"/>
        <v>0.99660553451089384</v>
      </c>
      <c r="L202" s="57">
        <f t="shared" si="49"/>
        <v>-1.0054776430000951</v>
      </c>
      <c r="M202" s="57">
        <f t="shared" si="50"/>
        <v>-0.99490830176634071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519</v>
      </c>
      <c r="C203" s="51" t="s">
        <v>520</v>
      </c>
      <c r="D203" s="56">
        <v>0</v>
      </c>
      <c r="E203" s="56">
        <v>15000</v>
      </c>
      <c r="F203" s="56">
        <v>0</v>
      </c>
      <c r="G203" s="56">
        <v>10875</v>
      </c>
      <c r="H203" s="56">
        <v>0</v>
      </c>
      <c r="I203" s="56">
        <f t="shared" si="46"/>
        <v>10875</v>
      </c>
      <c r="J203" s="56">
        <f t="shared" si="47"/>
        <v>4125</v>
      </c>
      <c r="K203" s="57">
        <f t="shared" si="48"/>
        <v>0.27500000000000002</v>
      </c>
      <c r="L203" s="57">
        <f t="shared" si="49"/>
        <v>-1</v>
      </c>
      <c r="M203" s="57">
        <f t="shared" si="50"/>
        <v>8.7499999999999994E-2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274</v>
      </c>
      <c r="C204" s="51" t="s">
        <v>275</v>
      </c>
      <c r="D204" s="56">
        <v>157007</v>
      </c>
      <c r="E204" s="56">
        <v>1507223.55</v>
      </c>
      <c r="F204" s="56">
        <v>81625.55</v>
      </c>
      <c r="G204" s="56">
        <v>323437.58999999997</v>
      </c>
      <c r="H204" s="56">
        <v>19224.89</v>
      </c>
      <c r="I204" s="56">
        <f t="shared" si="46"/>
        <v>342662.48</v>
      </c>
      <c r="J204" s="56">
        <f t="shared" si="47"/>
        <v>1164561.07</v>
      </c>
      <c r="K204" s="57">
        <f t="shared" si="48"/>
        <v>0.77265318074415701</v>
      </c>
      <c r="L204" s="57">
        <f t="shared" si="49"/>
        <v>-0.94584376683870153</v>
      </c>
      <c r="M204" s="57">
        <f t="shared" si="50"/>
        <v>-0.67811252352048246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280</v>
      </c>
      <c r="C205" s="51" t="s">
        <v>281</v>
      </c>
      <c r="D205" s="56">
        <v>0</v>
      </c>
      <c r="E205" s="56">
        <v>40598</v>
      </c>
      <c r="F205" s="56">
        <v>0</v>
      </c>
      <c r="G205" s="56">
        <v>0</v>
      </c>
      <c r="H205" s="56">
        <v>0</v>
      </c>
      <c r="I205" s="56">
        <f t="shared" si="46"/>
        <v>0</v>
      </c>
      <c r="J205" s="56">
        <f t="shared" si="47"/>
        <v>40598</v>
      </c>
      <c r="K205" s="57">
        <f t="shared" si="48"/>
        <v>1</v>
      </c>
      <c r="L205" s="57">
        <f t="shared" si="49"/>
        <v>-1</v>
      </c>
      <c r="M205" s="57">
        <f t="shared" si="50"/>
        <v>-1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282</v>
      </c>
      <c r="C206" s="51" t="s">
        <v>283</v>
      </c>
      <c r="D206" s="56">
        <v>174719.66999999998</v>
      </c>
      <c r="E206" s="56">
        <v>804911.09</v>
      </c>
      <c r="F206" s="56">
        <v>6105.1799999999994</v>
      </c>
      <c r="G206" s="56">
        <v>133569.41</v>
      </c>
      <c r="H206" s="56">
        <v>16741.48</v>
      </c>
      <c r="I206" s="56">
        <f t="shared" si="46"/>
        <v>150310.89000000001</v>
      </c>
      <c r="J206" s="56">
        <f t="shared" si="47"/>
        <v>654600.19999999995</v>
      </c>
      <c r="K206" s="57">
        <f t="shared" si="48"/>
        <v>0.81325777235843522</v>
      </c>
      <c r="L206" s="57">
        <f t="shared" si="49"/>
        <v>-0.99241508773347864</v>
      </c>
      <c r="M206" s="57">
        <f t="shared" si="50"/>
        <v>-0.75108540870023288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286</v>
      </c>
      <c r="C207" s="51" t="s">
        <v>287</v>
      </c>
      <c r="D207" s="56">
        <v>36359</v>
      </c>
      <c r="E207" s="56">
        <v>25080</v>
      </c>
      <c r="F207" s="56">
        <v>0</v>
      </c>
      <c r="G207" s="56">
        <v>307.5</v>
      </c>
      <c r="H207" s="56">
        <v>0</v>
      </c>
      <c r="I207" s="56">
        <f t="shared" si="46"/>
        <v>307.5</v>
      </c>
      <c r="J207" s="56">
        <f t="shared" si="47"/>
        <v>24772.5</v>
      </c>
      <c r="K207" s="57">
        <f t="shared" si="48"/>
        <v>0.98773923444976075</v>
      </c>
      <c r="L207" s="57">
        <f t="shared" si="49"/>
        <v>-1</v>
      </c>
      <c r="M207" s="57">
        <f t="shared" si="50"/>
        <v>-0.98160885167464118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288</v>
      </c>
      <c r="C208" s="51" t="s">
        <v>289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46"/>
        <v>0</v>
      </c>
      <c r="J208" s="56">
        <f t="shared" si="47"/>
        <v>0</v>
      </c>
      <c r="K208" s="57" t="str">
        <f t="shared" si="48"/>
        <v>NA</v>
      </c>
      <c r="L208" s="57" t="str">
        <f t="shared" si="49"/>
        <v>NA</v>
      </c>
      <c r="M208" s="57" t="str">
        <f t="shared" si="50"/>
        <v>NA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290</v>
      </c>
      <c r="C209" s="51" t="s">
        <v>291</v>
      </c>
      <c r="D209" s="56">
        <v>2400</v>
      </c>
      <c r="E209" s="56">
        <v>723663</v>
      </c>
      <c r="F209" s="56">
        <v>0</v>
      </c>
      <c r="G209" s="56">
        <v>375.39000000000004</v>
      </c>
      <c r="H209" s="56">
        <v>289.99</v>
      </c>
      <c r="I209" s="56">
        <f t="shared" si="46"/>
        <v>665.38000000000011</v>
      </c>
      <c r="J209" s="56">
        <f t="shared" si="47"/>
        <v>722997.62</v>
      </c>
      <c r="K209" s="57">
        <f t="shared" si="48"/>
        <v>0.9990805388696119</v>
      </c>
      <c r="L209" s="57">
        <f t="shared" si="49"/>
        <v>-1</v>
      </c>
      <c r="M209" s="57">
        <f t="shared" si="50"/>
        <v>-0.99922189610357304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294</v>
      </c>
      <c r="C210" s="51" t="s">
        <v>295</v>
      </c>
      <c r="D210" s="56">
        <v>96840</v>
      </c>
      <c r="E210" s="56">
        <v>413128.74</v>
      </c>
      <c r="F210" s="56">
        <v>1139.98</v>
      </c>
      <c r="G210" s="56">
        <v>169848.66</v>
      </c>
      <c r="H210" s="56">
        <v>106359.82</v>
      </c>
      <c r="I210" s="56">
        <f t="shared" si="46"/>
        <v>276208.48</v>
      </c>
      <c r="J210" s="56">
        <f t="shared" si="47"/>
        <v>136920.26</v>
      </c>
      <c r="K210" s="57">
        <f t="shared" si="48"/>
        <v>0.3314227424603769</v>
      </c>
      <c r="L210" s="57">
        <f t="shared" si="49"/>
        <v>-0.99724061802139452</v>
      </c>
      <c r="M210" s="57">
        <f t="shared" si="50"/>
        <v>-0.38330848151595548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298</v>
      </c>
      <c r="C211" s="51" t="s">
        <v>299</v>
      </c>
      <c r="D211" s="56">
        <v>0</v>
      </c>
      <c r="E211" s="56">
        <v>0</v>
      </c>
      <c r="F211" s="56">
        <v>0</v>
      </c>
      <c r="G211" s="56">
        <v>0</v>
      </c>
      <c r="H211" s="56">
        <v>0</v>
      </c>
      <c r="I211" s="56">
        <f t="shared" si="46"/>
        <v>0</v>
      </c>
      <c r="J211" s="56">
        <f t="shared" si="47"/>
        <v>0</v>
      </c>
      <c r="K211" s="57" t="str">
        <f t="shared" si="48"/>
        <v>NA</v>
      </c>
      <c r="L211" s="57" t="str">
        <f t="shared" si="49"/>
        <v>NA</v>
      </c>
      <c r="M211" s="57" t="str">
        <f t="shared" si="50"/>
        <v>NA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302</v>
      </c>
      <c r="C212" s="51" t="s">
        <v>303</v>
      </c>
      <c r="D212" s="56">
        <v>396390.71</v>
      </c>
      <c r="E212" s="56">
        <v>4161434.57</v>
      </c>
      <c r="F212" s="56">
        <v>3694.69</v>
      </c>
      <c r="G212" s="56">
        <v>79892.13</v>
      </c>
      <c r="H212" s="56">
        <v>17660.75</v>
      </c>
      <c r="I212" s="56">
        <f t="shared" si="46"/>
        <v>97552.88</v>
      </c>
      <c r="J212" s="56">
        <f t="shared" si="47"/>
        <v>4063881.69</v>
      </c>
      <c r="K212" s="57">
        <f t="shared" si="48"/>
        <v>0.97655787244541492</v>
      </c>
      <c r="L212" s="57">
        <f t="shared" si="49"/>
        <v>-0.99911215953588817</v>
      </c>
      <c r="M212" s="57">
        <f t="shared" si="50"/>
        <v>-0.97120267230346002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312</v>
      </c>
      <c r="C213" s="51" t="s">
        <v>313</v>
      </c>
      <c r="D213" s="56">
        <v>2317451.7000000002</v>
      </c>
      <c r="E213" s="56">
        <v>3334514.85</v>
      </c>
      <c r="F213" s="56">
        <v>73466.540000000008</v>
      </c>
      <c r="G213" s="56">
        <v>240710.28000000003</v>
      </c>
      <c r="H213" s="56">
        <v>20139</v>
      </c>
      <c r="I213" s="56">
        <f t="shared" si="46"/>
        <v>260849.28000000003</v>
      </c>
      <c r="J213" s="56">
        <f t="shared" si="47"/>
        <v>3073665.5700000003</v>
      </c>
      <c r="K213" s="57">
        <f t="shared" si="48"/>
        <v>0.92177294397114473</v>
      </c>
      <c r="L213" s="57">
        <f t="shared" si="49"/>
        <v>-0.97796784740664744</v>
      </c>
      <c r="M213" s="57">
        <f t="shared" si="50"/>
        <v>-0.89171875482875718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314</v>
      </c>
      <c r="C214" s="51" t="s">
        <v>315</v>
      </c>
      <c r="D214" s="56">
        <v>0</v>
      </c>
      <c r="E214" s="56">
        <v>65982</v>
      </c>
      <c r="F214" s="56">
        <v>0</v>
      </c>
      <c r="G214" s="56">
        <v>0</v>
      </c>
      <c r="H214" s="56">
        <v>0</v>
      </c>
      <c r="I214" s="56">
        <f t="shared" si="46"/>
        <v>0</v>
      </c>
      <c r="J214" s="56">
        <f t="shared" si="47"/>
        <v>65982</v>
      </c>
      <c r="K214" s="57">
        <f t="shared" si="48"/>
        <v>1</v>
      </c>
      <c r="L214" s="57">
        <f t="shared" si="49"/>
        <v>-1</v>
      </c>
      <c r="M214" s="57">
        <f t="shared" si="50"/>
        <v>-1</v>
      </c>
      <c r="R214" s="53"/>
      <c r="S214" s="53"/>
      <c r="T214" s="53"/>
      <c r="U214" s="53"/>
      <c r="V214" s="53"/>
    </row>
    <row r="215" spans="1:22" s="51" customFormat="1" x14ac:dyDescent="0.2">
      <c r="A215" s="63" t="s">
        <v>362</v>
      </c>
      <c r="B215" s="63"/>
      <c r="C215" s="63"/>
      <c r="D215" s="64">
        <v>51428026.170000009</v>
      </c>
      <c r="E215" s="64">
        <v>53795078.910000011</v>
      </c>
      <c r="F215" s="64">
        <v>2290429.9199999995</v>
      </c>
      <c r="G215" s="64">
        <v>17093133.300000004</v>
      </c>
      <c r="H215" s="64">
        <v>681072.52</v>
      </c>
      <c r="I215" s="64">
        <f t="shared" si="46"/>
        <v>17774205.820000004</v>
      </c>
      <c r="J215" s="64">
        <f t="shared" si="47"/>
        <v>36020873.090000004</v>
      </c>
      <c r="K215" s="65">
        <f t="shared" si="48"/>
        <v>0.66959420489490262</v>
      </c>
      <c r="L215" s="65">
        <f t="shared" si="49"/>
        <v>-0.9574230586438599</v>
      </c>
      <c r="M215" s="65">
        <f t="shared" si="50"/>
        <v>-0.5233820552081424</v>
      </c>
      <c r="R215" s="53"/>
      <c r="S215" s="53"/>
      <c r="T215" s="53"/>
      <c r="U215" s="53"/>
      <c r="V215" s="53"/>
    </row>
    <row r="216" spans="1:22" s="51" customFormat="1" x14ac:dyDescent="0.2">
      <c r="A216" s="51" t="s">
        <v>363</v>
      </c>
      <c r="B216" s="51" t="s">
        <v>212</v>
      </c>
      <c r="C216" s="51" t="s">
        <v>213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46"/>
        <v>0</v>
      </c>
      <c r="J216" s="56">
        <f t="shared" si="47"/>
        <v>0</v>
      </c>
      <c r="K216" s="57" t="str">
        <f t="shared" si="48"/>
        <v>NA</v>
      </c>
      <c r="L216" s="57" t="str">
        <f t="shared" si="49"/>
        <v>NA</v>
      </c>
      <c r="M216" s="57" t="str">
        <f t="shared" si="50"/>
        <v>NA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364</v>
      </c>
      <c r="C217" s="51" t="s">
        <v>365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si="46"/>
        <v>0</v>
      </c>
      <c r="J217" s="56">
        <f t="shared" si="47"/>
        <v>0</v>
      </c>
      <c r="K217" s="57" t="str">
        <f t="shared" si="48"/>
        <v>NA</v>
      </c>
      <c r="L217" s="57" t="str">
        <f t="shared" si="49"/>
        <v>NA</v>
      </c>
      <c r="M217" s="57" t="str">
        <f t="shared" si="50"/>
        <v>NA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226</v>
      </c>
      <c r="C218" s="51" t="s">
        <v>227</v>
      </c>
      <c r="D218" s="56">
        <v>2800000</v>
      </c>
      <c r="E218" s="56">
        <v>2800500</v>
      </c>
      <c r="F218" s="56">
        <v>0</v>
      </c>
      <c r="G218" s="56">
        <v>244000</v>
      </c>
      <c r="H218" s="56">
        <v>0</v>
      </c>
      <c r="I218" s="56">
        <f t="shared" si="46"/>
        <v>244000</v>
      </c>
      <c r="J218" s="56">
        <f t="shared" si="47"/>
        <v>2556500</v>
      </c>
      <c r="K218" s="57">
        <f t="shared" si="48"/>
        <v>0.91287270130333864</v>
      </c>
      <c r="L218" s="57">
        <f t="shared" si="49"/>
        <v>-1</v>
      </c>
      <c r="M218" s="57">
        <f t="shared" si="50"/>
        <v>-0.86930905195500807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232</v>
      </c>
      <c r="C219" s="51" t="s">
        <v>233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46"/>
        <v>0</v>
      </c>
      <c r="J219" s="56">
        <f t="shared" si="47"/>
        <v>0</v>
      </c>
      <c r="K219" s="57" t="str">
        <f t="shared" si="48"/>
        <v>NA</v>
      </c>
      <c r="L219" s="57" t="str">
        <f t="shared" si="49"/>
        <v>NA</v>
      </c>
      <c r="M219" s="57" t="str">
        <f t="shared" si="50"/>
        <v>NA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236</v>
      </c>
      <c r="C220" s="51" t="s">
        <v>237</v>
      </c>
      <c r="D220" s="56">
        <v>0</v>
      </c>
      <c r="E220" s="56">
        <v>0</v>
      </c>
      <c r="F220" s="56">
        <v>0</v>
      </c>
      <c r="G220" s="56">
        <v>0</v>
      </c>
      <c r="H220" s="56">
        <v>0</v>
      </c>
      <c r="I220" s="56">
        <f t="shared" si="46"/>
        <v>0</v>
      </c>
      <c r="J220" s="56">
        <f t="shared" si="47"/>
        <v>0</v>
      </c>
      <c r="K220" s="57" t="str">
        <f t="shared" si="48"/>
        <v>NA</v>
      </c>
      <c r="L220" s="57" t="str">
        <f t="shared" si="49"/>
        <v>NA</v>
      </c>
      <c r="M220" s="57" t="str">
        <f t="shared" si="50"/>
        <v>NA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250</v>
      </c>
      <c r="C221" s="51" t="s">
        <v>251</v>
      </c>
      <c r="D221" s="56">
        <v>74200</v>
      </c>
      <c r="E221" s="56">
        <v>74200</v>
      </c>
      <c r="F221" s="56">
        <v>0</v>
      </c>
      <c r="G221" s="56">
        <v>6391</v>
      </c>
      <c r="H221" s="56">
        <v>0</v>
      </c>
      <c r="I221" s="56">
        <f t="shared" si="46"/>
        <v>6391</v>
      </c>
      <c r="J221" s="56">
        <f t="shared" si="47"/>
        <v>67809</v>
      </c>
      <c r="K221" s="57">
        <f t="shared" si="48"/>
        <v>0.9138679245283019</v>
      </c>
      <c r="L221" s="57">
        <f t="shared" si="49"/>
        <v>-1</v>
      </c>
      <c r="M221" s="57">
        <f t="shared" si="50"/>
        <v>-0.87080188679245285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252</v>
      </c>
      <c r="C222" s="51" t="s">
        <v>253</v>
      </c>
      <c r="D222" s="56">
        <v>0</v>
      </c>
      <c r="E222" s="56">
        <v>215882</v>
      </c>
      <c r="F222" s="56">
        <v>0</v>
      </c>
      <c r="G222" s="56">
        <v>0</v>
      </c>
      <c r="H222" s="56">
        <v>0</v>
      </c>
      <c r="I222" s="56">
        <f t="shared" si="46"/>
        <v>0</v>
      </c>
      <c r="J222" s="56">
        <f t="shared" si="47"/>
        <v>215882</v>
      </c>
      <c r="K222" s="57">
        <f t="shared" si="48"/>
        <v>1</v>
      </c>
      <c r="L222" s="57">
        <f t="shared" si="49"/>
        <v>-1</v>
      </c>
      <c r="M222" s="57">
        <f t="shared" si="50"/>
        <v>-1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290</v>
      </c>
      <c r="C223" s="51" t="s">
        <v>291</v>
      </c>
      <c r="D223" s="56">
        <v>5000</v>
      </c>
      <c r="E223" s="56">
        <v>5000</v>
      </c>
      <c r="F223" s="56">
        <v>0</v>
      </c>
      <c r="G223" s="56">
        <v>0</v>
      </c>
      <c r="H223" s="56">
        <v>0</v>
      </c>
      <c r="I223" s="56">
        <f t="shared" si="46"/>
        <v>0</v>
      </c>
      <c r="J223" s="56">
        <f t="shared" si="47"/>
        <v>5000</v>
      </c>
      <c r="K223" s="57">
        <f t="shared" si="48"/>
        <v>1</v>
      </c>
      <c r="L223" s="57">
        <f t="shared" si="49"/>
        <v>-1</v>
      </c>
      <c r="M223" s="57">
        <f t="shared" si="50"/>
        <v>-1</v>
      </c>
      <c r="R223" s="53"/>
      <c r="S223" s="53"/>
      <c r="T223" s="53"/>
      <c r="U223" s="53"/>
      <c r="V223" s="53"/>
    </row>
    <row r="224" spans="1:22" s="51" customFormat="1" x14ac:dyDescent="0.2">
      <c r="B224" s="51" t="s">
        <v>302</v>
      </c>
      <c r="C224" s="51" t="s">
        <v>303</v>
      </c>
      <c r="D224" s="56">
        <v>14375</v>
      </c>
      <c r="E224" s="56">
        <v>63184</v>
      </c>
      <c r="F224" s="56">
        <v>1816.81</v>
      </c>
      <c r="G224" s="56">
        <v>27677.340000000004</v>
      </c>
      <c r="H224" s="56">
        <v>17212.78</v>
      </c>
      <c r="I224" s="56">
        <f t="shared" si="46"/>
        <v>44890.12</v>
      </c>
      <c r="J224" s="56">
        <f t="shared" si="47"/>
        <v>18293.879999999997</v>
      </c>
      <c r="K224" s="57">
        <f t="shared" si="48"/>
        <v>0.28953342618384398</v>
      </c>
      <c r="L224" s="57">
        <f t="shared" si="49"/>
        <v>-0.97124572676626997</v>
      </c>
      <c r="M224" s="57">
        <f t="shared" si="50"/>
        <v>-0.34293476196505429</v>
      </c>
      <c r="R224" s="53"/>
      <c r="S224" s="53"/>
      <c r="T224" s="53"/>
      <c r="U224" s="53"/>
      <c r="V224" s="53"/>
    </row>
    <row r="225" spans="1:22" s="51" customFormat="1" x14ac:dyDescent="0.2">
      <c r="A225" s="63" t="s">
        <v>366</v>
      </c>
      <c r="B225" s="63"/>
      <c r="C225" s="63"/>
      <c r="D225" s="64">
        <v>2893575</v>
      </c>
      <c r="E225" s="64">
        <v>3158766</v>
      </c>
      <c r="F225" s="64">
        <v>1816.81</v>
      </c>
      <c r="G225" s="64">
        <v>278068.34000000003</v>
      </c>
      <c r="H225" s="64">
        <v>17212.78</v>
      </c>
      <c r="I225" s="64">
        <f t="shared" si="46"/>
        <v>295281.12</v>
      </c>
      <c r="J225" s="64">
        <f t="shared" si="47"/>
        <v>2863484.88</v>
      </c>
      <c r="K225" s="65">
        <f t="shared" si="48"/>
        <v>0.90652010310355369</v>
      </c>
      <c r="L225" s="65">
        <f t="shared" si="49"/>
        <v>-0.99942483552121297</v>
      </c>
      <c r="M225" s="65">
        <f t="shared" si="50"/>
        <v>-0.867953969999677</v>
      </c>
      <c r="R225" s="53"/>
      <c r="S225" s="53"/>
      <c r="T225" s="53"/>
      <c r="U225" s="53"/>
      <c r="V225" s="53"/>
    </row>
    <row r="226" spans="1:22" s="51" customFormat="1" x14ac:dyDescent="0.2">
      <c r="A226" s="51" t="s">
        <v>521</v>
      </c>
      <c r="B226" s="51" t="s">
        <v>199</v>
      </c>
      <c r="C226" s="51" t="s">
        <v>198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f t="shared" si="46"/>
        <v>0</v>
      </c>
      <c r="J226" s="56">
        <f t="shared" si="47"/>
        <v>0</v>
      </c>
      <c r="K226" s="57" t="str">
        <f t="shared" si="48"/>
        <v>NA</v>
      </c>
      <c r="L226" s="57" t="str">
        <f t="shared" si="49"/>
        <v>NA</v>
      </c>
      <c r="M226" s="57" t="str">
        <f t="shared" si="50"/>
        <v>NA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202</v>
      </c>
      <c r="C227" s="51" t="s">
        <v>203</v>
      </c>
      <c r="D227" s="56">
        <v>0</v>
      </c>
      <c r="E227" s="56">
        <v>5000</v>
      </c>
      <c r="F227" s="56">
        <v>0</v>
      </c>
      <c r="G227" s="56">
        <v>0</v>
      </c>
      <c r="H227" s="56">
        <v>0</v>
      </c>
      <c r="I227" s="56">
        <f t="shared" si="46"/>
        <v>0</v>
      </c>
      <c r="J227" s="56">
        <f t="shared" si="47"/>
        <v>5000</v>
      </c>
      <c r="K227" s="57">
        <f t="shared" si="48"/>
        <v>1</v>
      </c>
      <c r="L227" s="57">
        <f t="shared" si="49"/>
        <v>-1</v>
      </c>
      <c r="M227" s="57">
        <f t="shared" si="50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522</v>
      </c>
      <c r="C228" s="51" t="s">
        <v>523</v>
      </c>
      <c r="D228" s="56">
        <v>0</v>
      </c>
      <c r="E228" s="56">
        <v>0</v>
      </c>
      <c r="F228" s="56">
        <v>3573.24</v>
      </c>
      <c r="G228" s="56">
        <v>24226.06</v>
      </c>
      <c r="H228" s="56">
        <v>0</v>
      </c>
      <c r="I228" s="56">
        <f t="shared" si="46"/>
        <v>24226.06</v>
      </c>
      <c r="J228" s="56">
        <f t="shared" si="47"/>
        <v>-24226.06</v>
      </c>
      <c r="K228" s="57" t="str">
        <f t="shared" si="48"/>
        <v>NA</v>
      </c>
      <c r="L228" s="57" t="str">
        <f t="shared" si="49"/>
        <v>NA</v>
      </c>
      <c r="M228" s="57" t="str">
        <f t="shared" si="50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212</v>
      </c>
      <c r="C229" s="51" t="s">
        <v>213</v>
      </c>
      <c r="D229" s="56">
        <v>55936.34</v>
      </c>
      <c r="E229" s="56">
        <v>126424</v>
      </c>
      <c r="F229" s="56">
        <v>17949.97</v>
      </c>
      <c r="G229" s="56">
        <v>146640.72</v>
      </c>
      <c r="H229" s="56">
        <v>0</v>
      </c>
      <c r="I229" s="56">
        <f t="shared" si="46"/>
        <v>146640.72</v>
      </c>
      <c r="J229" s="56">
        <f t="shared" si="47"/>
        <v>-20216.72</v>
      </c>
      <c r="K229" s="57">
        <f t="shared" si="48"/>
        <v>-0.1599120420173385</v>
      </c>
      <c r="L229" s="57">
        <f t="shared" si="49"/>
        <v>-0.85801770233499963</v>
      </c>
      <c r="M229" s="57">
        <f t="shared" si="50"/>
        <v>0.73986806302600761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413</v>
      </c>
      <c r="C230" s="51" t="s">
        <v>414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46"/>
        <v>0</v>
      </c>
      <c r="J230" s="56">
        <f t="shared" si="47"/>
        <v>0</v>
      </c>
      <c r="K230" s="57" t="str">
        <f t="shared" si="48"/>
        <v>NA</v>
      </c>
      <c r="L230" s="57" t="str">
        <f t="shared" si="49"/>
        <v>NA</v>
      </c>
      <c r="M230" s="57" t="str">
        <f t="shared" si="50"/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326</v>
      </c>
      <c r="C231" s="51" t="s">
        <v>327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46"/>
        <v>0</v>
      </c>
      <c r="J231" s="56">
        <f t="shared" si="47"/>
        <v>0</v>
      </c>
      <c r="K231" s="57" t="str">
        <f t="shared" si="48"/>
        <v>NA</v>
      </c>
      <c r="L231" s="57" t="str">
        <f t="shared" si="49"/>
        <v>NA</v>
      </c>
      <c r="M231" s="57" t="str">
        <f t="shared" si="50"/>
        <v>NA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328</v>
      </c>
      <c r="C232" s="51" t="s">
        <v>329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f t="shared" si="46"/>
        <v>0</v>
      </c>
      <c r="J232" s="56">
        <f t="shared" si="47"/>
        <v>0</v>
      </c>
      <c r="K232" s="57" t="str">
        <f t="shared" si="48"/>
        <v>NA</v>
      </c>
      <c r="L232" s="57" t="str">
        <f t="shared" si="49"/>
        <v>NA</v>
      </c>
      <c r="M232" s="57" t="str">
        <f t="shared" si="50"/>
        <v>NA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224</v>
      </c>
      <c r="C233" s="51" t="s">
        <v>225</v>
      </c>
      <c r="D233" s="56">
        <v>256510.99</v>
      </c>
      <c r="E233" s="56">
        <v>249790</v>
      </c>
      <c r="F233" s="56">
        <v>65420.92</v>
      </c>
      <c r="G233" s="56">
        <v>559439.57000000007</v>
      </c>
      <c r="H233" s="56">
        <v>0</v>
      </c>
      <c r="I233" s="56">
        <f t="shared" si="46"/>
        <v>559439.57000000007</v>
      </c>
      <c r="J233" s="56">
        <f t="shared" si="47"/>
        <v>-309649.57000000007</v>
      </c>
      <c r="K233" s="57">
        <f t="shared" si="48"/>
        <v>-1.239639577244886</v>
      </c>
      <c r="L233" s="57">
        <f t="shared" si="49"/>
        <v>-0.73809632090956412</v>
      </c>
      <c r="M233" s="57">
        <f t="shared" si="50"/>
        <v>2.3594593658673295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330</v>
      </c>
      <c r="C234" s="51" t="s">
        <v>331</v>
      </c>
      <c r="D234" s="56">
        <v>2410599.91</v>
      </c>
      <c r="E234" s="56">
        <v>1459923.84</v>
      </c>
      <c r="F234" s="56">
        <v>146455.39000000001</v>
      </c>
      <c r="G234" s="56">
        <v>1627138.4</v>
      </c>
      <c r="H234" s="56">
        <v>0</v>
      </c>
      <c r="I234" s="56">
        <f t="shared" si="46"/>
        <v>1627138.4</v>
      </c>
      <c r="J234" s="56">
        <f t="shared" si="47"/>
        <v>-167214.55999999982</v>
      </c>
      <c r="K234" s="57">
        <f t="shared" si="48"/>
        <v>-0.11453649527361634</v>
      </c>
      <c r="L234" s="57">
        <f t="shared" si="49"/>
        <v>-0.89968285605912157</v>
      </c>
      <c r="M234" s="57">
        <f t="shared" si="50"/>
        <v>0.67180474291042447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226</v>
      </c>
      <c r="C235" s="51" t="s">
        <v>227</v>
      </c>
      <c r="D235" s="56">
        <v>1200000</v>
      </c>
      <c r="E235" s="56">
        <v>1622080.69</v>
      </c>
      <c r="F235" s="56">
        <v>0</v>
      </c>
      <c r="G235" s="56">
        <v>52000</v>
      </c>
      <c r="H235" s="56">
        <v>0</v>
      </c>
      <c r="I235" s="56">
        <f t="shared" si="46"/>
        <v>52000</v>
      </c>
      <c r="J235" s="56">
        <f t="shared" si="47"/>
        <v>1570080.69</v>
      </c>
      <c r="K235" s="57">
        <f t="shared" si="48"/>
        <v>0.96794240858634473</v>
      </c>
      <c r="L235" s="57">
        <f t="shared" si="49"/>
        <v>-1</v>
      </c>
      <c r="M235" s="57">
        <f t="shared" si="50"/>
        <v>-0.95191361287951715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228</v>
      </c>
      <c r="C236" s="51" t="s">
        <v>229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46"/>
        <v>0</v>
      </c>
      <c r="J236" s="56">
        <f t="shared" si="47"/>
        <v>0</v>
      </c>
      <c r="K236" s="57" t="str">
        <f t="shared" si="48"/>
        <v>NA</v>
      </c>
      <c r="L236" s="57" t="str">
        <f t="shared" si="49"/>
        <v>NA</v>
      </c>
      <c r="M236" s="57" t="str">
        <f t="shared" si="50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232</v>
      </c>
      <c r="C237" s="51" t="s">
        <v>233</v>
      </c>
      <c r="D237" s="56">
        <v>354375</v>
      </c>
      <c r="E237" s="56">
        <v>314343.95</v>
      </c>
      <c r="F237" s="56">
        <v>34415</v>
      </c>
      <c r="G237" s="56">
        <v>298718.75</v>
      </c>
      <c r="H237" s="56">
        <v>0</v>
      </c>
      <c r="I237" s="56">
        <f t="shared" si="46"/>
        <v>298718.75</v>
      </c>
      <c r="J237" s="56">
        <f t="shared" si="47"/>
        <v>15625.200000000012</v>
      </c>
      <c r="K237" s="57">
        <f t="shared" si="48"/>
        <v>4.9707334911328852E-2</v>
      </c>
      <c r="L237" s="57">
        <f t="shared" si="49"/>
        <v>-0.89051801378712714</v>
      </c>
      <c r="M237" s="57">
        <f t="shared" si="50"/>
        <v>0.4254389976330068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234</v>
      </c>
      <c r="C238" s="51" t="s">
        <v>235</v>
      </c>
      <c r="D238" s="56">
        <v>0</v>
      </c>
      <c r="E238" s="56">
        <v>0</v>
      </c>
      <c r="F238" s="56">
        <v>3147.0499999999997</v>
      </c>
      <c r="G238" s="56">
        <v>20361.849999999999</v>
      </c>
      <c r="H238" s="56">
        <v>0</v>
      </c>
      <c r="I238" s="56">
        <f t="shared" si="46"/>
        <v>20361.849999999999</v>
      </c>
      <c r="J238" s="56">
        <f t="shared" si="47"/>
        <v>-20361.849999999999</v>
      </c>
      <c r="K238" s="57" t="str">
        <f t="shared" si="48"/>
        <v>NA</v>
      </c>
      <c r="L238" s="57" t="str">
        <f t="shared" si="49"/>
        <v>NA</v>
      </c>
      <c r="M238" s="57" t="str">
        <f t="shared" si="50"/>
        <v>NA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236</v>
      </c>
      <c r="C239" s="51" t="s">
        <v>237</v>
      </c>
      <c r="D239" s="56">
        <v>532853.9</v>
      </c>
      <c r="E239" s="56">
        <v>426063.45</v>
      </c>
      <c r="F239" s="56">
        <v>45898.6</v>
      </c>
      <c r="G239" s="56">
        <v>509883.7699999999</v>
      </c>
      <c r="H239" s="56">
        <v>0</v>
      </c>
      <c r="I239" s="56">
        <f t="shared" si="46"/>
        <v>509883.7699999999</v>
      </c>
      <c r="J239" s="56">
        <f t="shared" si="47"/>
        <v>-83820.319999999891</v>
      </c>
      <c r="K239" s="57">
        <f t="shared" si="48"/>
        <v>-0.19673201256761144</v>
      </c>
      <c r="L239" s="57">
        <f t="shared" si="49"/>
        <v>-0.89227285278753676</v>
      </c>
      <c r="M239" s="57">
        <f t="shared" si="50"/>
        <v>0.79509801885141729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250</v>
      </c>
      <c r="C240" s="51" t="s">
        <v>251</v>
      </c>
      <c r="D240" s="56">
        <v>106766.29000000001</v>
      </c>
      <c r="E240" s="56">
        <v>205910.99</v>
      </c>
      <c r="F240" s="56">
        <v>5073.3899999999994</v>
      </c>
      <c r="G240" s="56">
        <v>67346.850000000006</v>
      </c>
      <c r="H240" s="56">
        <v>0</v>
      </c>
      <c r="I240" s="56">
        <f t="shared" si="46"/>
        <v>67346.850000000006</v>
      </c>
      <c r="J240" s="56">
        <f t="shared" si="47"/>
        <v>138564.13999999998</v>
      </c>
      <c r="K240" s="57">
        <f t="shared" si="48"/>
        <v>0.67293222183041324</v>
      </c>
      <c r="L240" s="57">
        <f t="shared" si="49"/>
        <v>-0.97536124710973404</v>
      </c>
      <c r="M240" s="57">
        <f t="shared" si="50"/>
        <v>-0.50939833274561974</v>
      </c>
      <c r="R240" s="53"/>
      <c r="S240" s="53"/>
      <c r="T240" s="53"/>
      <c r="U240" s="53"/>
      <c r="V240" s="53"/>
    </row>
    <row r="241" spans="1:22" s="51" customFormat="1" x14ac:dyDescent="0.2">
      <c r="B241" s="51" t="s">
        <v>252</v>
      </c>
      <c r="C241" s="51" t="s">
        <v>253</v>
      </c>
      <c r="D241" s="56">
        <v>-5635750</v>
      </c>
      <c r="E241" s="56">
        <v>639466.32999999996</v>
      </c>
      <c r="F241" s="56">
        <v>88160.65</v>
      </c>
      <c r="G241" s="56">
        <v>269854.73</v>
      </c>
      <c r="H241" s="56">
        <v>11248.97</v>
      </c>
      <c r="I241" s="56">
        <f t="shared" si="46"/>
        <v>281103.69999999995</v>
      </c>
      <c r="J241" s="56">
        <f t="shared" si="47"/>
        <v>358362.63</v>
      </c>
      <c r="K241" s="57">
        <f t="shared" si="48"/>
        <v>0.56040891159977102</v>
      </c>
      <c r="L241" s="57">
        <f t="shared" si="49"/>
        <v>-0.86213402353803359</v>
      </c>
      <c r="M241" s="57">
        <f t="shared" si="50"/>
        <v>-0.36700014369794892</v>
      </c>
      <c r="R241" s="53"/>
      <c r="S241" s="53"/>
      <c r="T241" s="53"/>
      <c r="U241" s="53"/>
      <c r="V241" s="53"/>
    </row>
    <row r="242" spans="1:22" s="51" customFormat="1" x14ac:dyDescent="0.2">
      <c r="B242" s="51" t="s">
        <v>524</v>
      </c>
      <c r="C242" s="51" t="s">
        <v>525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f t="shared" si="46"/>
        <v>0</v>
      </c>
      <c r="J242" s="56">
        <f t="shared" si="47"/>
        <v>0</v>
      </c>
      <c r="K242" s="57" t="str">
        <f t="shared" si="48"/>
        <v>NA</v>
      </c>
      <c r="L242" s="57" t="str">
        <f t="shared" si="49"/>
        <v>NA</v>
      </c>
      <c r="M242" s="57" t="str">
        <f t="shared" si="50"/>
        <v>NA</v>
      </c>
      <c r="R242" s="53"/>
      <c r="S242" s="53"/>
      <c r="T242" s="53"/>
      <c r="U242" s="53"/>
      <c r="V242" s="53"/>
    </row>
    <row r="243" spans="1:22" s="51" customFormat="1" x14ac:dyDescent="0.2">
      <c r="B243" s="51" t="s">
        <v>258</v>
      </c>
      <c r="C243" s="51" t="s">
        <v>259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f t="shared" si="46"/>
        <v>0</v>
      </c>
      <c r="J243" s="56">
        <f t="shared" si="47"/>
        <v>0</v>
      </c>
      <c r="K243" s="57" t="str">
        <f t="shared" si="48"/>
        <v>NA</v>
      </c>
      <c r="L243" s="57" t="str">
        <f t="shared" si="49"/>
        <v>NA</v>
      </c>
      <c r="M243" s="57" t="str">
        <f t="shared" si="50"/>
        <v>NA</v>
      </c>
      <c r="R243" s="53"/>
      <c r="S243" s="53"/>
      <c r="T243" s="53"/>
      <c r="U243" s="53"/>
      <c r="V243" s="53"/>
    </row>
    <row r="244" spans="1:22" s="51" customFormat="1" x14ac:dyDescent="0.2">
      <c r="B244" s="51" t="s">
        <v>266</v>
      </c>
      <c r="C244" s="51" t="s">
        <v>267</v>
      </c>
      <c r="D244" s="56">
        <v>1575</v>
      </c>
      <c r="E244" s="56">
        <v>10000</v>
      </c>
      <c r="F244" s="56">
        <v>0</v>
      </c>
      <c r="G244" s="56">
        <v>441.86</v>
      </c>
      <c r="H244" s="56">
        <v>0</v>
      </c>
      <c r="I244" s="56">
        <f t="shared" si="46"/>
        <v>441.86</v>
      </c>
      <c r="J244" s="56">
        <f t="shared" si="47"/>
        <v>9558.14</v>
      </c>
      <c r="K244" s="57">
        <f t="shared" si="48"/>
        <v>0.95581399999999994</v>
      </c>
      <c r="L244" s="57">
        <f t="shared" si="49"/>
        <v>-1</v>
      </c>
      <c r="M244" s="57">
        <f t="shared" si="50"/>
        <v>-0.93372100000000002</v>
      </c>
      <c r="R244" s="53"/>
      <c r="S244" s="53"/>
      <c r="T244" s="53"/>
      <c r="U244" s="53"/>
      <c r="V244" s="53"/>
    </row>
    <row r="245" spans="1:22" s="51" customFormat="1" x14ac:dyDescent="0.2">
      <c r="B245" s="51" t="s">
        <v>268</v>
      </c>
      <c r="C245" s="51" t="s">
        <v>269</v>
      </c>
      <c r="D245" s="56">
        <v>5000</v>
      </c>
      <c r="E245" s="56">
        <v>4000</v>
      </c>
      <c r="F245" s="56">
        <v>0</v>
      </c>
      <c r="G245" s="56">
        <v>0</v>
      </c>
      <c r="H245" s="56">
        <v>0</v>
      </c>
      <c r="I245" s="56">
        <f t="shared" si="46"/>
        <v>0</v>
      </c>
      <c r="J245" s="56">
        <f t="shared" si="47"/>
        <v>4000</v>
      </c>
      <c r="K245" s="57">
        <f t="shared" si="48"/>
        <v>1</v>
      </c>
      <c r="L245" s="57">
        <f t="shared" si="49"/>
        <v>-1</v>
      </c>
      <c r="M245" s="57">
        <f t="shared" si="50"/>
        <v>-1</v>
      </c>
      <c r="R245" s="53"/>
      <c r="S245" s="53"/>
      <c r="T245" s="53"/>
      <c r="U245" s="53"/>
      <c r="V245" s="53"/>
    </row>
    <row r="246" spans="1:22" s="51" customFormat="1" x14ac:dyDescent="0.2">
      <c r="B246" s="51" t="s">
        <v>519</v>
      </c>
      <c r="C246" s="51" t="s">
        <v>520</v>
      </c>
      <c r="D246" s="56">
        <v>0</v>
      </c>
      <c r="E246" s="56">
        <v>500</v>
      </c>
      <c r="F246" s="56">
        <v>0</v>
      </c>
      <c r="G246" s="56">
        <v>0</v>
      </c>
      <c r="H246" s="56">
        <v>0</v>
      </c>
      <c r="I246" s="56">
        <f t="shared" si="46"/>
        <v>0</v>
      </c>
      <c r="J246" s="56">
        <f t="shared" si="47"/>
        <v>500</v>
      </c>
      <c r="K246" s="57">
        <f t="shared" si="48"/>
        <v>1</v>
      </c>
      <c r="L246" s="57">
        <f t="shared" si="49"/>
        <v>-1</v>
      </c>
      <c r="M246" s="57">
        <f t="shared" si="50"/>
        <v>-1</v>
      </c>
      <c r="R246" s="53"/>
      <c r="S246" s="53"/>
      <c r="T246" s="53"/>
      <c r="U246" s="53"/>
      <c r="V246" s="53"/>
    </row>
    <row r="247" spans="1:22" s="51" customFormat="1" x14ac:dyDescent="0.2">
      <c r="B247" s="51" t="s">
        <v>274</v>
      </c>
      <c r="C247" s="51" t="s">
        <v>275</v>
      </c>
      <c r="D247" s="56">
        <v>14300</v>
      </c>
      <c r="E247" s="56">
        <v>58000</v>
      </c>
      <c r="F247" s="56">
        <v>6859.97</v>
      </c>
      <c r="G247" s="56">
        <v>18871.240000000002</v>
      </c>
      <c r="H247" s="56">
        <v>0</v>
      </c>
      <c r="I247" s="56">
        <f t="shared" si="46"/>
        <v>18871.240000000002</v>
      </c>
      <c r="J247" s="56">
        <f t="shared" si="47"/>
        <v>39128.759999999995</v>
      </c>
      <c r="K247" s="57">
        <f t="shared" si="48"/>
        <v>0.67463379310344818</v>
      </c>
      <c r="L247" s="57">
        <f t="shared" si="49"/>
        <v>-0.88172465517241372</v>
      </c>
      <c r="M247" s="57">
        <f t="shared" si="50"/>
        <v>-0.51195068965517232</v>
      </c>
      <c r="R247" s="53"/>
      <c r="S247" s="53"/>
      <c r="T247" s="53"/>
      <c r="U247" s="53"/>
      <c r="V247" s="53"/>
    </row>
    <row r="248" spans="1:22" s="51" customFormat="1" x14ac:dyDescent="0.2">
      <c r="B248" s="51" t="s">
        <v>282</v>
      </c>
      <c r="C248" s="51" t="s">
        <v>283</v>
      </c>
      <c r="D248" s="56">
        <v>4128638</v>
      </c>
      <c r="E248" s="56">
        <v>187176.4</v>
      </c>
      <c r="F248" s="56">
        <v>5434.87</v>
      </c>
      <c r="G248" s="56">
        <v>21434.879999999997</v>
      </c>
      <c r="H248" s="56">
        <v>682.79</v>
      </c>
      <c r="I248" s="56">
        <f t="shared" si="46"/>
        <v>22117.67</v>
      </c>
      <c r="J248" s="56">
        <f t="shared" si="47"/>
        <v>165058.72999999998</v>
      </c>
      <c r="K248" s="57">
        <f t="shared" si="48"/>
        <v>0.88183515656888356</v>
      </c>
      <c r="L248" s="57">
        <f t="shared" si="49"/>
        <v>-0.97096391425414741</v>
      </c>
      <c r="M248" s="57">
        <f t="shared" si="50"/>
        <v>-0.82822449838761725</v>
      </c>
      <c r="R248" s="53"/>
      <c r="S248" s="53"/>
      <c r="T248" s="53"/>
      <c r="U248" s="53"/>
      <c r="V248" s="53"/>
    </row>
    <row r="249" spans="1:22" s="51" customFormat="1" x14ac:dyDescent="0.2">
      <c r="B249" s="51" t="s">
        <v>286</v>
      </c>
      <c r="C249" s="51" t="s">
        <v>287</v>
      </c>
      <c r="D249" s="56">
        <v>2500</v>
      </c>
      <c r="E249" s="56">
        <v>5400</v>
      </c>
      <c r="F249" s="56">
        <v>178.62</v>
      </c>
      <c r="G249" s="56">
        <v>277.02000000000004</v>
      </c>
      <c r="H249" s="56">
        <v>0</v>
      </c>
      <c r="I249" s="56">
        <f t="shared" si="46"/>
        <v>277.02000000000004</v>
      </c>
      <c r="J249" s="56">
        <f t="shared" si="47"/>
        <v>5122.9799999999996</v>
      </c>
      <c r="K249" s="57">
        <f t="shared" si="48"/>
        <v>0.94869999999999988</v>
      </c>
      <c r="L249" s="57">
        <f t="shared" si="49"/>
        <v>-0.96692222222222224</v>
      </c>
      <c r="M249" s="57">
        <f t="shared" si="50"/>
        <v>-0.92305000000000004</v>
      </c>
      <c r="R249" s="53"/>
      <c r="S249" s="53"/>
      <c r="T249" s="53"/>
      <c r="U249" s="53"/>
      <c r="V249" s="53"/>
    </row>
    <row r="250" spans="1:22" s="51" customFormat="1" x14ac:dyDescent="0.2">
      <c r="B250" s="51" t="s">
        <v>288</v>
      </c>
      <c r="C250" s="51" t="s">
        <v>289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f t="shared" si="46"/>
        <v>0</v>
      </c>
      <c r="J250" s="56">
        <f t="shared" si="47"/>
        <v>0</v>
      </c>
      <c r="K250" s="57" t="str">
        <f t="shared" si="48"/>
        <v>NA</v>
      </c>
      <c r="L250" s="57" t="str">
        <f t="shared" si="49"/>
        <v>NA</v>
      </c>
      <c r="M250" s="57" t="str">
        <f t="shared" si="50"/>
        <v>NA</v>
      </c>
      <c r="R250" s="53"/>
      <c r="S250" s="53"/>
      <c r="T250" s="53"/>
      <c r="U250" s="53"/>
      <c r="V250" s="53"/>
    </row>
    <row r="251" spans="1:22" s="51" customFormat="1" x14ac:dyDescent="0.2">
      <c r="B251" s="51" t="s">
        <v>290</v>
      </c>
      <c r="C251" s="51" t="s">
        <v>291</v>
      </c>
      <c r="D251" s="56">
        <v>56000</v>
      </c>
      <c r="E251" s="56">
        <v>65505</v>
      </c>
      <c r="F251" s="56">
        <v>63.47</v>
      </c>
      <c r="G251" s="56">
        <v>1867.6899999999998</v>
      </c>
      <c r="H251" s="56">
        <v>0</v>
      </c>
      <c r="I251" s="56">
        <f t="shared" si="46"/>
        <v>1867.6899999999998</v>
      </c>
      <c r="J251" s="56">
        <f t="shared" si="47"/>
        <v>63637.31</v>
      </c>
      <c r="K251" s="57">
        <f t="shared" si="48"/>
        <v>0.97148782535684297</v>
      </c>
      <c r="L251" s="57">
        <f t="shared" si="49"/>
        <v>-0.9990310663308144</v>
      </c>
      <c r="M251" s="57">
        <f t="shared" si="50"/>
        <v>-0.9572317380352644</v>
      </c>
      <c r="R251" s="53"/>
      <c r="S251" s="53"/>
      <c r="T251" s="53"/>
      <c r="U251" s="53"/>
      <c r="V251" s="53"/>
    </row>
    <row r="252" spans="1:22" s="51" customFormat="1" x14ac:dyDescent="0.2">
      <c r="B252" s="51" t="s">
        <v>294</v>
      </c>
      <c r="C252" s="51" t="s">
        <v>295</v>
      </c>
      <c r="D252" s="56">
        <v>95852</v>
      </c>
      <c r="E252" s="56">
        <v>242620</v>
      </c>
      <c r="F252" s="56">
        <v>2310.34</v>
      </c>
      <c r="G252" s="56">
        <v>27015.360000000001</v>
      </c>
      <c r="H252" s="56">
        <v>2230</v>
      </c>
      <c r="I252" s="56">
        <f t="shared" si="46"/>
        <v>29245.360000000001</v>
      </c>
      <c r="J252" s="56">
        <f t="shared" si="47"/>
        <v>213374.64</v>
      </c>
      <c r="K252" s="57">
        <f t="shared" si="48"/>
        <v>0.87946022586761197</v>
      </c>
      <c r="L252" s="57">
        <f t="shared" si="49"/>
        <v>-0.99047753688896223</v>
      </c>
      <c r="M252" s="57">
        <f t="shared" si="50"/>
        <v>-0.83297733080537451</v>
      </c>
      <c r="R252" s="53"/>
      <c r="S252" s="53"/>
      <c r="T252" s="53"/>
      <c r="U252" s="53"/>
      <c r="V252" s="53"/>
    </row>
    <row r="253" spans="1:22" s="51" customFormat="1" x14ac:dyDescent="0.2">
      <c r="B253" s="51" t="s">
        <v>302</v>
      </c>
      <c r="C253" s="51" t="s">
        <v>303</v>
      </c>
      <c r="D253" s="56">
        <v>0</v>
      </c>
      <c r="E253" s="56">
        <v>2000</v>
      </c>
      <c r="F253" s="56">
        <v>0</v>
      </c>
      <c r="G253" s="56">
        <v>0</v>
      </c>
      <c r="H253" s="56">
        <v>0</v>
      </c>
      <c r="I253" s="56">
        <f t="shared" si="46"/>
        <v>0</v>
      </c>
      <c r="J253" s="56">
        <f t="shared" si="47"/>
        <v>2000</v>
      </c>
      <c r="K253" s="57">
        <f t="shared" si="48"/>
        <v>1</v>
      </c>
      <c r="L253" s="57">
        <f t="shared" si="49"/>
        <v>-1</v>
      </c>
      <c r="M253" s="57">
        <f t="shared" si="50"/>
        <v>-1</v>
      </c>
      <c r="R253" s="53"/>
      <c r="S253" s="53"/>
      <c r="T253" s="53"/>
      <c r="U253" s="53"/>
      <c r="V253" s="53"/>
    </row>
    <row r="254" spans="1:22" s="51" customFormat="1" x14ac:dyDescent="0.2">
      <c r="B254" s="51" t="s">
        <v>312</v>
      </c>
      <c r="C254" s="51" t="s">
        <v>313</v>
      </c>
      <c r="D254" s="56">
        <v>8000</v>
      </c>
      <c r="E254" s="56">
        <v>28000</v>
      </c>
      <c r="F254" s="56">
        <v>1902</v>
      </c>
      <c r="G254" s="56">
        <v>3868</v>
      </c>
      <c r="H254" s="56">
        <v>0</v>
      </c>
      <c r="I254" s="56">
        <f t="shared" ref="I254:I317" si="51">SUM(G254:H254)</f>
        <v>3868</v>
      </c>
      <c r="J254" s="56">
        <f t="shared" ref="J254:J317" si="52">E254-I254</f>
        <v>24132</v>
      </c>
      <c r="K254" s="57">
        <f t="shared" ref="K254:K317" si="53">IF(E254=0,"NA",J254/E254)</f>
        <v>0.86185714285714288</v>
      </c>
      <c r="L254" s="57">
        <f t="shared" ref="L254:L317" si="54">IF(E254=0,"NA",(  ( F254 - (E254/$L$6)) / (E254/$L$6)))</f>
        <v>-0.93207142857142855</v>
      </c>
      <c r="M254" s="57">
        <f t="shared" ref="M254:M317" si="55">IF(E254=0,"NA",(  ( G254 - ($M$6*(E254/12))) / ($M$6*(E254/12))))</f>
        <v>-0.79278571428571432</v>
      </c>
      <c r="R254" s="53"/>
      <c r="S254" s="53"/>
      <c r="T254" s="53"/>
      <c r="U254" s="53"/>
      <c r="V254" s="53"/>
    </row>
    <row r="255" spans="1:22" s="51" customFormat="1" x14ac:dyDescent="0.2">
      <c r="B255" s="51" t="s">
        <v>526</v>
      </c>
      <c r="C255" s="51" t="s">
        <v>527</v>
      </c>
      <c r="D255" s="56">
        <v>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51"/>
        <v>0</v>
      </c>
      <c r="J255" s="56">
        <f t="shared" si="52"/>
        <v>0</v>
      </c>
      <c r="K255" s="57" t="str">
        <f t="shared" si="53"/>
        <v>NA</v>
      </c>
      <c r="L255" s="57" t="str">
        <f t="shared" si="54"/>
        <v>NA</v>
      </c>
      <c r="M255" s="57" t="str">
        <f t="shared" si="55"/>
        <v>NA</v>
      </c>
      <c r="R255" s="53"/>
      <c r="S255" s="53"/>
      <c r="T255" s="53"/>
      <c r="U255" s="53"/>
      <c r="V255" s="53"/>
    </row>
    <row r="256" spans="1:22" s="51" customFormat="1" x14ac:dyDescent="0.2">
      <c r="A256" s="63" t="s">
        <v>528</v>
      </c>
      <c r="B256" s="63"/>
      <c r="C256" s="63"/>
      <c r="D256" s="64">
        <v>3593157.4300000006</v>
      </c>
      <c r="E256" s="64">
        <v>5652204.6500000013</v>
      </c>
      <c r="F256" s="64">
        <v>426843.47999999992</v>
      </c>
      <c r="G256" s="64">
        <v>3649386.75</v>
      </c>
      <c r="H256" s="64">
        <v>14161.759999999998</v>
      </c>
      <c r="I256" s="64">
        <f t="shared" si="51"/>
        <v>3663548.51</v>
      </c>
      <c r="J256" s="64">
        <f t="shared" si="52"/>
        <v>1988656.1400000015</v>
      </c>
      <c r="K256" s="65">
        <f t="shared" si="53"/>
        <v>0.35183724991274001</v>
      </c>
      <c r="L256" s="65">
        <f t="shared" si="54"/>
        <v>-0.92448194882681767</v>
      </c>
      <c r="M256" s="65">
        <f t="shared" si="55"/>
        <v>-3.151416766199381E-2</v>
      </c>
      <c r="R256" s="53"/>
      <c r="S256" s="53"/>
      <c r="T256" s="53"/>
      <c r="U256" s="53"/>
      <c r="V256" s="53"/>
    </row>
    <row r="257" spans="1:22" s="51" customFormat="1" x14ac:dyDescent="0.2">
      <c r="A257" s="51" t="s">
        <v>367</v>
      </c>
      <c r="B257" s="51" t="s">
        <v>368</v>
      </c>
      <c r="C257" s="51" t="s">
        <v>369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51"/>
        <v>0</v>
      </c>
      <c r="J257" s="56">
        <f t="shared" si="52"/>
        <v>0</v>
      </c>
      <c r="K257" s="57" t="str">
        <f t="shared" si="53"/>
        <v>NA</v>
      </c>
      <c r="L257" s="57" t="str">
        <f t="shared" si="54"/>
        <v>NA</v>
      </c>
      <c r="M257" s="57" t="str">
        <f t="shared" si="55"/>
        <v>NA</v>
      </c>
      <c r="R257" s="53"/>
      <c r="S257" s="53"/>
      <c r="T257" s="53"/>
      <c r="U257" s="53"/>
      <c r="V257" s="53"/>
    </row>
    <row r="258" spans="1:22" s="51" customFormat="1" x14ac:dyDescent="0.2">
      <c r="B258" s="51" t="s">
        <v>370</v>
      </c>
      <c r="C258" s="51" t="s">
        <v>371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51"/>
        <v>0</v>
      </c>
      <c r="J258" s="56">
        <f t="shared" si="52"/>
        <v>0</v>
      </c>
      <c r="K258" s="57" t="str">
        <f t="shared" si="53"/>
        <v>NA</v>
      </c>
      <c r="L258" s="57" t="str">
        <f t="shared" si="54"/>
        <v>NA</v>
      </c>
      <c r="M258" s="57" t="str">
        <f t="shared" si="55"/>
        <v>NA</v>
      </c>
      <c r="R258" s="53"/>
      <c r="S258" s="53"/>
      <c r="T258" s="53"/>
      <c r="U258" s="53"/>
      <c r="V258" s="53"/>
    </row>
    <row r="259" spans="1:22" s="51" customFormat="1" x14ac:dyDescent="0.2">
      <c r="B259" s="51" t="s">
        <v>348</v>
      </c>
      <c r="C259" s="51" t="s">
        <v>349</v>
      </c>
      <c r="D259" s="56">
        <v>0</v>
      </c>
      <c r="E259" s="56">
        <v>0</v>
      </c>
      <c r="F259" s="56">
        <v>0</v>
      </c>
      <c r="G259" s="56">
        <v>0</v>
      </c>
      <c r="H259" s="56">
        <v>0</v>
      </c>
      <c r="I259" s="56">
        <f t="shared" si="51"/>
        <v>0</v>
      </c>
      <c r="J259" s="56">
        <f t="shared" si="52"/>
        <v>0</v>
      </c>
      <c r="K259" s="57" t="str">
        <f t="shared" si="53"/>
        <v>NA</v>
      </c>
      <c r="L259" s="57" t="str">
        <f t="shared" si="54"/>
        <v>NA</v>
      </c>
      <c r="M259" s="57" t="str">
        <f t="shared" si="55"/>
        <v>NA</v>
      </c>
      <c r="R259" s="53"/>
      <c r="S259" s="53"/>
      <c r="T259" s="53"/>
      <c r="U259" s="53"/>
      <c r="V259" s="53"/>
    </row>
    <row r="260" spans="1:22" s="51" customFormat="1" x14ac:dyDescent="0.2">
      <c r="B260" s="51" t="s">
        <v>212</v>
      </c>
      <c r="C260" s="51" t="s">
        <v>213</v>
      </c>
      <c r="D260" s="56">
        <v>52839.09</v>
      </c>
      <c r="E260" s="56">
        <v>100027</v>
      </c>
      <c r="F260" s="56">
        <v>7774.36</v>
      </c>
      <c r="G260" s="56">
        <v>75818.48</v>
      </c>
      <c r="H260" s="56">
        <v>0</v>
      </c>
      <c r="I260" s="56">
        <f t="shared" si="51"/>
        <v>75818.48</v>
      </c>
      <c r="J260" s="56">
        <f t="shared" si="52"/>
        <v>24208.520000000004</v>
      </c>
      <c r="K260" s="57">
        <f t="shared" si="53"/>
        <v>0.24201985463924744</v>
      </c>
      <c r="L260" s="57">
        <f t="shared" si="54"/>
        <v>-0.92227738510602142</v>
      </c>
      <c r="M260" s="57">
        <f t="shared" si="55"/>
        <v>0.13697021804112874</v>
      </c>
      <c r="R260" s="53"/>
      <c r="S260" s="53"/>
      <c r="T260" s="53"/>
      <c r="U260" s="53"/>
      <c r="V260" s="53"/>
    </row>
    <row r="261" spans="1:22" s="51" customFormat="1" x14ac:dyDescent="0.2">
      <c r="B261" s="51" t="s">
        <v>224</v>
      </c>
      <c r="C261" s="51" t="s">
        <v>225</v>
      </c>
      <c r="D261" s="56">
        <v>0</v>
      </c>
      <c r="E261" s="56">
        <v>62606.58</v>
      </c>
      <c r="F261" s="56">
        <v>6660.34</v>
      </c>
      <c r="G261" s="56">
        <v>6660.34</v>
      </c>
      <c r="H261" s="56">
        <v>0</v>
      </c>
      <c r="I261" s="56">
        <f t="shared" si="51"/>
        <v>6660.34</v>
      </c>
      <c r="J261" s="56">
        <f t="shared" si="52"/>
        <v>55946.240000000005</v>
      </c>
      <c r="K261" s="57">
        <f t="shared" si="53"/>
        <v>0.8936159745509179</v>
      </c>
      <c r="L261" s="57">
        <f t="shared" si="54"/>
        <v>-0.8936159745509179</v>
      </c>
      <c r="M261" s="57">
        <f t="shared" si="55"/>
        <v>-0.8404239618263768</v>
      </c>
      <c r="R261" s="53"/>
      <c r="S261" s="53"/>
      <c r="T261" s="53"/>
      <c r="U261" s="53"/>
      <c r="V261" s="53"/>
    </row>
    <row r="262" spans="1:22" s="51" customFormat="1" x14ac:dyDescent="0.2">
      <c r="B262" s="51" t="s">
        <v>330</v>
      </c>
      <c r="C262" s="51" t="s">
        <v>331</v>
      </c>
      <c r="D262" s="56">
        <v>537900.48</v>
      </c>
      <c r="E262" s="56">
        <v>757324.74</v>
      </c>
      <c r="F262" s="56">
        <v>94628.7</v>
      </c>
      <c r="G262" s="56">
        <v>869319.21</v>
      </c>
      <c r="H262" s="56">
        <v>0</v>
      </c>
      <c r="I262" s="56">
        <f t="shared" si="51"/>
        <v>869319.21</v>
      </c>
      <c r="J262" s="56">
        <f t="shared" si="52"/>
        <v>-111994.46999999997</v>
      </c>
      <c r="K262" s="57">
        <f t="shared" si="53"/>
        <v>-0.14788169999569797</v>
      </c>
      <c r="L262" s="57">
        <f t="shared" si="54"/>
        <v>-0.87504871424113262</v>
      </c>
      <c r="M262" s="57">
        <f t="shared" si="55"/>
        <v>0.721822549993547</v>
      </c>
      <c r="R262" s="53"/>
      <c r="S262" s="53"/>
      <c r="T262" s="53"/>
      <c r="U262" s="53"/>
      <c r="V262" s="53"/>
    </row>
    <row r="263" spans="1:22" s="51" customFormat="1" x14ac:dyDescent="0.2">
      <c r="B263" s="51" t="s">
        <v>226</v>
      </c>
      <c r="C263" s="51" t="s">
        <v>227</v>
      </c>
      <c r="D263" s="56">
        <v>1700000</v>
      </c>
      <c r="E263" s="56">
        <v>2411172.35</v>
      </c>
      <c r="F263" s="56">
        <v>0</v>
      </c>
      <c r="G263" s="56">
        <v>323594.39</v>
      </c>
      <c r="H263" s="56">
        <v>0</v>
      </c>
      <c r="I263" s="56">
        <f t="shared" si="51"/>
        <v>323594.39</v>
      </c>
      <c r="J263" s="56">
        <f t="shared" si="52"/>
        <v>2087577.96</v>
      </c>
      <c r="K263" s="57">
        <f t="shared" si="53"/>
        <v>0.86579375381440482</v>
      </c>
      <c r="L263" s="57">
        <f t="shared" si="54"/>
        <v>-1</v>
      </c>
      <c r="M263" s="57">
        <f t="shared" si="55"/>
        <v>-0.79869063072160718</v>
      </c>
      <c r="R263" s="53"/>
      <c r="S263" s="53"/>
      <c r="T263" s="53"/>
      <c r="U263" s="53"/>
      <c r="V263" s="53"/>
    </row>
    <row r="264" spans="1:22" s="51" customFormat="1" x14ac:dyDescent="0.2">
      <c r="B264" s="51" t="s">
        <v>230</v>
      </c>
      <c r="C264" s="51" t="s">
        <v>231</v>
      </c>
      <c r="D264" s="56">
        <v>0</v>
      </c>
      <c r="E264" s="56">
        <v>0</v>
      </c>
      <c r="F264" s="56">
        <v>0</v>
      </c>
      <c r="G264" s="56">
        <v>0</v>
      </c>
      <c r="H264" s="56">
        <v>0</v>
      </c>
      <c r="I264" s="56">
        <f t="shared" si="51"/>
        <v>0</v>
      </c>
      <c r="J264" s="56">
        <f t="shared" si="52"/>
        <v>0</v>
      </c>
      <c r="K264" s="57" t="str">
        <f t="shared" si="53"/>
        <v>NA</v>
      </c>
      <c r="L264" s="57" t="str">
        <f t="shared" si="54"/>
        <v>NA</v>
      </c>
      <c r="M264" s="57" t="str">
        <f t="shared" si="55"/>
        <v>NA</v>
      </c>
      <c r="R264" s="53"/>
      <c r="S264" s="53"/>
      <c r="T264" s="53"/>
      <c r="U264" s="53"/>
      <c r="V264" s="53"/>
    </row>
    <row r="265" spans="1:22" s="51" customFormat="1" x14ac:dyDescent="0.2">
      <c r="B265" s="51" t="s">
        <v>232</v>
      </c>
      <c r="C265" s="51" t="s">
        <v>233</v>
      </c>
      <c r="D265" s="56">
        <v>81000</v>
      </c>
      <c r="E265" s="56">
        <v>201180</v>
      </c>
      <c r="F265" s="56">
        <v>16610</v>
      </c>
      <c r="G265" s="56">
        <v>158330</v>
      </c>
      <c r="H265" s="56">
        <v>0</v>
      </c>
      <c r="I265" s="56">
        <f t="shared" si="51"/>
        <v>158330</v>
      </c>
      <c r="J265" s="56">
        <f t="shared" si="52"/>
        <v>42850</v>
      </c>
      <c r="K265" s="57">
        <f t="shared" si="53"/>
        <v>0.21299333929814096</v>
      </c>
      <c r="L265" s="57">
        <f t="shared" si="54"/>
        <v>-0.91743712098618158</v>
      </c>
      <c r="M265" s="57">
        <f t="shared" si="55"/>
        <v>0.18050999105278856</v>
      </c>
      <c r="R265" s="53"/>
      <c r="S265" s="53"/>
      <c r="T265" s="53"/>
      <c r="U265" s="53"/>
      <c r="V265" s="53"/>
    </row>
    <row r="266" spans="1:22" s="51" customFormat="1" x14ac:dyDescent="0.2">
      <c r="B266" s="51" t="s">
        <v>234</v>
      </c>
      <c r="C266" s="51" t="s">
        <v>235</v>
      </c>
      <c r="D266" s="56">
        <v>0</v>
      </c>
      <c r="E266" s="56">
        <v>0</v>
      </c>
      <c r="F266" s="56">
        <v>1517.75</v>
      </c>
      <c r="G266" s="56">
        <v>9182.8799999999992</v>
      </c>
      <c r="H266" s="56">
        <v>0</v>
      </c>
      <c r="I266" s="56">
        <f t="shared" si="51"/>
        <v>9182.8799999999992</v>
      </c>
      <c r="J266" s="56">
        <f t="shared" si="52"/>
        <v>-9182.8799999999992</v>
      </c>
      <c r="K266" s="57" t="str">
        <f t="shared" si="53"/>
        <v>NA</v>
      </c>
      <c r="L266" s="57" t="str">
        <f t="shared" si="54"/>
        <v>NA</v>
      </c>
      <c r="M266" s="57" t="str">
        <f t="shared" si="55"/>
        <v>NA</v>
      </c>
      <c r="R266" s="53"/>
      <c r="S266" s="53"/>
      <c r="T266" s="53"/>
      <c r="U266" s="53"/>
      <c r="V266" s="53"/>
    </row>
    <row r="267" spans="1:22" s="51" customFormat="1" x14ac:dyDescent="0.2">
      <c r="B267" s="51" t="s">
        <v>236</v>
      </c>
      <c r="C267" s="51" t="s">
        <v>237</v>
      </c>
      <c r="D267" s="56">
        <v>112715.08</v>
      </c>
      <c r="E267" s="56">
        <v>144911.14000000001</v>
      </c>
      <c r="F267" s="56">
        <v>21790.84</v>
      </c>
      <c r="G267" s="56">
        <v>198242.22</v>
      </c>
      <c r="H267" s="56">
        <v>0</v>
      </c>
      <c r="I267" s="56">
        <f t="shared" si="51"/>
        <v>198242.22</v>
      </c>
      <c r="J267" s="56">
        <f t="shared" si="52"/>
        <v>-53331.079999999987</v>
      </c>
      <c r="K267" s="57">
        <f t="shared" si="53"/>
        <v>-0.3680260882634695</v>
      </c>
      <c r="L267" s="57">
        <f t="shared" si="54"/>
        <v>-0.84962619160956154</v>
      </c>
      <c r="M267" s="57">
        <f t="shared" si="55"/>
        <v>1.0520391323952041</v>
      </c>
      <c r="R267" s="53"/>
      <c r="S267" s="53"/>
      <c r="T267" s="53"/>
      <c r="U267" s="53"/>
      <c r="V267" s="53"/>
    </row>
    <row r="268" spans="1:22" s="51" customFormat="1" x14ac:dyDescent="0.2">
      <c r="B268" s="51" t="s">
        <v>250</v>
      </c>
      <c r="C268" s="51" t="s">
        <v>251</v>
      </c>
      <c r="D268" s="56">
        <v>62034.59</v>
      </c>
      <c r="E268" s="56">
        <v>125573.29</v>
      </c>
      <c r="F268" s="56">
        <v>1460.3200000000002</v>
      </c>
      <c r="G268" s="56">
        <v>30783.269999999997</v>
      </c>
      <c r="H268" s="56">
        <v>0</v>
      </c>
      <c r="I268" s="56">
        <f t="shared" si="51"/>
        <v>30783.269999999997</v>
      </c>
      <c r="J268" s="56">
        <f t="shared" si="52"/>
        <v>94790.01999999999</v>
      </c>
      <c r="K268" s="57">
        <f t="shared" si="53"/>
        <v>0.75485813901985044</v>
      </c>
      <c r="L268" s="57">
        <f t="shared" si="54"/>
        <v>-0.98837077534561679</v>
      </c>
      <c r="M268" s="57">
        <f t="shared" si="55"/>
        <v>-0.63228720852977571</v>
      </c>
      <c r="R268" s="53"/>
      <c r="S268" s="53"/>
      <c r="T268" s="53"/>
      <c r="U268" s="53"/>
      <c r="V268" s="53"/>
    </row>
    <row r="269" spans="1:22" s="51" customFormat="1" x14ac:dyDescent="0.2">
      <c r="B269" s="51" t="s">
        <v>252</v>
      </c>
      <c r="C269" s="51" t="s">
        <v>253</v>
      </c>
      <c r="D269" s="56">
        <v>26178145</v>
      </c>
      <c r="E269" s="56">
        <v>828210.77</v>
      </c>
      <c r="F269" s="56">
        <v>21304.5</v>
      </c>
      <c r="G269" s="56">
        <v>35507.5</v>
      </c>
      <c r="H269" s="56">
        <v>0</v>
      </c>
      <c r="I269" s="56">
        <f t="shared" si="51"/>
        <v>35507.5</v>
      </c>
      <c r="J269" s="56">
        <f t="shared" si="52"/>
        <v>792703.27</v>
      </c>
      <c r="K269" s="57">
        <f t="shared" si="53"/>
        <v>0.95712745923359577</v>
      </c>
      <c r="L269" s="57">
        <f t="shared" si="54"/>
        <v>-0.9742764755401575</v>
      </c>
      <c r="M269" s="57">
        <f t="shared" si="55"/>
        <v>-0.93569118885039371</v>
      </c>
      <c r="R269" s="53"/>
      <c r="S269" s="53"/>
      <c r="T269" s="53"/>
      <c r="U269" s="53"/>
      <c r="V269" s="53"/>
    </row>
    <row r="270" spans="1:22" s="51" customFormat="1" x14ac:dyDescent="0.2">
      <c r="B270" s="51" t="s">
        <v>524</v>
      </c>
      <c r="C270" s="51" t="s">
        <v>525</v>
      </c>
      <c r="D270" s="56">
        <v>0</v>
      </c>
      <c r="E270" s="56">
        <v>0</v>
      </c>
      <c r="F270" s="56">
        <v>0</v>
      </c>
      <c r="G270" s="56">
        <v>0</v>
      </c>
      <c r="H270" s="56">
        <v>0</v>
      </c>
      <c r="I270" s="56">
        <f t="shared" si="51"/>
        <v>0</v>
      </c>
      <c r="J270" s="56">
        <f t="shared" si="52"/>
        <v>0</v>
      </c>
      <c r="K270" s="57" t="str">
        <f t="shared" si="53"/>
        <v>NA</v>
      </c>
      <c r="L270" s="57" t="str">
        <f t="shared" si="54"/>
        <v>NA</v>
      </c>
      <c r="M270" s="57" t="str">
        <f t="shared" si="55"/>
        <v>NA</v>
      </c>
      <c r="R270" s="53"/>
      <c r="S270" s="53"/>
      <c r="T270" s="53"/>
      <c r="U270" s="53"/>
      <c r="V270" s="53"/>
    </row>
    <row r="271" spans="1:22" s="51" customFormat="1" x14ac:dyDescent="0.2">
      <c r="B271" s="51" t="s">
        <v>264</v>
      </c>
      <c r="C271" s="51" t="s">
        <v>265</v>
      </c>
      <c r="D271" s="56">
        <v>1650</v>
      </c>
      <c r="E271" s="56">
        <v>3750</v>
      </c>
      <c r="F271" s="56">
        <v>0</v>
      </c>
      <c r="G271" s="56">
        <v>3675</v>
      </c>
      <c r="H271" s="56">
        <v>1438.18</v>
      </c>
      <c r="I271" s="56">
        <f t="shared" si="51"/>
        <v>5113.18</v>
      </c>
      <c r="J271" s="56">
        <f t="shared" si="52"/>
        <v>-1363.1800000000003</v>
      </c>
      <c r="K271" s="57">
        <f t="shared" si="53"/>
        <v>-0.36351466666666676</v>
      </c>
      <c r="L271" s="57">
        <f t="shared" si="54"/>
        <v>-1</v>
      </c>
      <c r="M271" s="57">
        <f t="shared" si="55"/>
        <v>0.47</v>
      </c>
      <c r="R271" s="53"/>
      <c r="S271" s="53"/>
      <c r="T271" s="53"/>
      <c r="U271" s="53"/>
      <c r="V271" s="53"/>
    </row>
    <row r="272" spans="1:22" s="51" customFormat="1" x14ac:dyDescent="0.2">
      <c r="B272" s="51" t="s">
        <v>268</v>
      </c>
      <c r="C272" s="51" t="s">
        <v>269</v>
      </c>
      <c r="D272" s="56">
        <v>275433</v>
      </c>
      <c r="E272" s="56">
        <v>0</v>
      </c>
      <c r="F272" s="56">
        <v>0</v>
      </c>
      <c r="G272" s="56">
        <v>0</v>
      </c>
      <c r="H272" s="56">
        <v>0</v>
      </c>
      <c r="I272" s="56">
        <f t="shared" si="51"/>
        <v>0</v>
      </c>
      <c r="J272" s="56">
        <f t="shared" si="52"/>
        <v>0</v>
      </c>
      <c r="K272" s="57" t="str">
        <f t="shared" si="53"/>
        <v>NA</v>
      </c>
      <c r="L272" s="57" t="str">
        <f t="shared" si="54"/>
        <v>NA</v>
      </c>
      <c r="M272" s="57" t="str">
        <f t="shared" si="55"/>
        <v>NA</v>
      </c>
      <c r="R272" s="53"/>
      <c r="S272" s="53"/>
      <c r="T272" s="53"/>
      <c r="U272" s="53"/>
      <c r="V272" s="53"/>
    </row>
    <row r="273" spans="1:22" s="51" customFormat="1" x14ac:dyDescent="0.2">
      <c r="B273" s="51" t="s">
        <v>274</v>
      </c>
      <c r="C273" s="51" t="s">
        <v>275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f t="shared" si="51"/>
        <v>0</v>
      </c>
      <c r="J273" s="56">
        <f t="shared" si="52"/>
        <v>0</v>
      </c>
      <c r="K273" s="57" t="str">
        <f t="shared" si="53"/>
        <v>NA</v>
      </c>
      <c r="L273" s="57" t="str">
        <f t="shared" si="54"/>
        <v>NA</v>
      </c>
      <c r="M273" s="57" t="str">
        <f t="shared" si="55"/>
        <v>NA</v>
      </c>
      <c r="R273" s="53"/>
      <c r="S273" s="53"/>
      <c r="T273" s="53"/>
      <c r="U273" s="53"/>
      <c r="V273" s="53"/>
    </row>
    <row r="274" spans="1:22" s="51" customFormat="1" x14ac:dyDescent="0.2">
      <c r="B274" s="51" t="s">
        <v>280</v>
      </c>
      <c r="C274" s="51" t="s">
        <v>281</v>
      </c>
      <c r="D274" s="56">
        <v>0</v>
      </c>
      <c r="E274" s="56">
        <v>0</v>
      </c>
      <c r="F274" s="56">
        <v>0</v>
      </c>
      <c r="G274" s="56">
        <v>0</v>
      </c>
      <c r="H274" s="56">
        <v>0</v>
      </c>
      <c r="I274" s="56">
        <f t="shared" si="51"/>
        <v>0</v>
      </c>
      <c r="J274" s="56">
        <f t="shared" si="52"/>
        <v>0</v>
      </c>
      <c r="K274" s="57" t="str">
        <f t="shared" si="53"/>
        <v>NA</v>
      </c>
      <c r="L274" s="57" t="str">
        <f t="shared" si="54"/>
        <v>NA</v>
      </c>
      <c r="M274" s="57" t="str">
        <f t="shared" si="55"/>
        <v>NA</v>
      </c>
      <c r="R274" s="53"/>
      <c r="S274" s="53"/>
      <c r="T274" s="53"/>
      <c r="U274" s="53"/>
      <c r="V274" s="53"/>
    </row>
    <row r="275" spans="1:22" s="51" customFormat="1" x14ac:dyDescent="0.2">
      <c r="B275" s="51" t="s">
        <v>282</v>
      </c>
      <c r="C275" s="51" t="s">
        <v>283</v>
      </c>
      <c r="D275" s="56">
        <v>43490.66</v>
      </c>
      <c r="E275" s="56">
        <v>41390.660000000003</v>
      </c>
      <c r="F275" s="56">
        <v>2516.1</v>
      </c>
      <c r="G275" s="56">
        <v>3351.01</v>
      </c>
      <c r="H275" s="56">
        <v>1453.45</v>
      </c>
      <c r="I275" s="56">
        <f t="shared" si="51"/>
        <v>4804.46</v>
      </c>
      <c r="J275" s="56">
        <f t="shared" si="52"/>
        <v>36586.200000000004</v>
      </c>
      <c r="K275" s="57">
        <f t="shared" si="53"/>
        <v>0.8839240543639556</v>
      </c>
      <c r="L275" s="57">
        <f t="shared" si="54"/>
        <v>-0.93921092343055179</v>
      </c>
      <c r="M275" s="57">
        <f t="shared" si="55"/>
        <v>-0.87855919668833504</v>
      </c>
      <c r="R275" s="53"/>
      <c r="S275" s="53"/>
      <c r="T275" s="53"/>
      <c r="U275" s="53"/>
      <c r="V275" s="53"/>
    </row>
    <row r="276" spans="1:22" s="51" customFormat="1" x14ac:dyDescent="0.2">
      <c r="B276" s="51" t="s">
        <v>286</v>
      </c>
      <c r="C276" s="51" t="s">
        <v>287</v>
      </c>
      <c r="D276" s="56">
        <v>845000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51"/>
        <v>0</v>
      </c>
      <c r="J276" s="56">
        <f t="shared" si="52"/>
        <v>0</v>
      </c>
      <c r="K276" s="57" t="str">
        <f t="shared" si="53"/>
        <v>NA</v>
      </c>
      <c r="L276" s="57" t="str">
        <f t="shared" si="54"/>
        <v>NA</v>
      </c>
      <c r="M276" s="57" t="str">
        <f t="shared" si="55"/>
        <v>NA</v>
      </c>
      <c r="R276" s="53"/>
      <c r="S276" s="53"/>
      <c r="T276" s="53"/>
      <c r="U276" s="53"/>
      <c r="V276" s="53"/>
    </row>
    <row r="277" spans="1:22" s="51" customFormat="1" x14ac:dyDescent="0.2">
      <c r="B277" s="51" t="s">
        <v>288</v>
      </c>
      <c r="C277" s="51" t="s">
        <v>289</v>
      </c>
      <c r="D277" s="56">
        <v>1396752.5</v>
      </c>
      <c r="E277" s="56">
        <v>0</v>
      </c>
      <c r="F277" s="56">
        <v>0</v>
      </c>
      <c r="G277" s="56">
        <v>0</v>
      </c>
      <c r="H277" s="56">
        <v>0</v>
      </c>
      <c r="I277" s="56">
        <f t="shared" si="51"/>
        <v>0</v>
      </c>
      <c r="J277" s="56">
        <f t="shared" si="52"/>
        <v>0</v>
      </c>
      <c r="K277" s="57" t="str">
        <f t="shared" si="53"/>
        <v>NA</v>
      </c>
      <c r="L277" s="57" t="str">
        <f t="shared" si="54"/>
        <v>NA</v>
      </c>
      <c r="M277" s="57" t="str">
        <f t="shared" si="55"/>
        <v>NA</v>
      </c>
      <c r="R277" s="53"/>
      <c r="S277" s="53"/>
      <c r="T277" s="53"/>
      <c r="U277" s="53"/>
      <c r="V277" s="53"/>
    </row>
    <row r="278" spans="1:22" s="51" customFormat="1" x14ac:dyDescent="0.2">
      <c r="B278" s="51" t="s">
        <v>290</v>
      </c>
      <c r="C278" s="51" t="s">
        <v>291</v>
      </c>
      <c r="D278" s="56">
        <v>3620</v>
      </c>
      <c r="E278" s="56">
        <v>3620</v>
      </c>
      <c r="F278" s="56">
        <v>0</v>
      </c>
      <c r="G278" s="56">
        <v>0</v>
      </c>
      <c r="H278" s="56">
        <v>0</v>
      </c>
      <c r="I278" s="56">
        <f t="shared" si="51"/>
        <v>0</v>
      </c>
      <c r="J278" s="56">
        <f t="shared" si="52"/>
        <v>3620</v>
      </c>
      <c r="K278" s="57">
        <f t="shared" si="53"/>
        <v>1</v>
      </c>
      <c r="L278" s="57">
        <f t="shared" si="54"/>
        <v>-1</v>
      </c>
      <c r="M278" s="57">
        <f t="shared" si="55"/>
        <v>-1</v>
      </c>
      <c r="R278" s="53"/>
      <c r="S278" s="53"/>
      <c r="T278" s="53"/>
      <c r="U278" s="53"/>
      <c r="V278" s="53"/>
    </row>
    <row r="279" spans="1:22" s="51" customFormat="1" x14ac:dyDescent="0.2">
      <c r="B279" s="51" t="s">
        <v>294</v>
      </c>
      <c r="C279" s="51" t="s">
        <v>295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51"/>
        <v>0</v>
      </c>
      <c r="J279" s="56">
        <f t="shared" si="52"/>
        <v>0</v>
      </c>
      <c r="K279" s="57" t="str">
        <f t="shared" si="53"/>
        <v>NA</v>
      </c>
      <c r="L279" s="57" t="str">
        <f t="shared" si="54"/>
        <v>NA</v>
      </c>
      <c r="M279" s="57" t="str">
        <f t="shared" si="55"/>
        <v>NA</v>
      </c>
      <c r="R279" s="53"/>
      <c r="S279" s="53"/>
      <c r="T279" s="53"/>
      <c r="U279" s="53"/>
      <c r="V279" s="53"/>
    </row>
    <row r="280" spans="1:22" s="51" customFormat="1" x14ac:dyDescent="0.2">
      <c r="B280" s="51" t="s">
        <v>312</v>
      </c>
      <c r="C280" s="51" t="s">
        <v>313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51"/>
        <v>0</v>
      </c>
      <c r="J280" s="56">
        <f t="shared" si="52"/>
        <v>0</v>
      </c>
      <c r="K280" s="57" t="str">
        <f t="shared" si="53"/>
        <v>NA</v>
      </c>
      <c r="L280" s="57" t="str">
        <f t="shared" si="54"/>
        <v>NA</v>
      </c>
      <c r="M280" s="57" t="str">
        <f t="shared" si="55"/>
        <v>NA</v>
      </c>
      <c r="R280" s="53"/>
      <c r="S280" s="53"/>
      <c r="T280" s="53"/>
      <c r="U280" s="53"/>
      <c r="V280" s="53"/>
    </row>
    <row r="281" spans="1:22" s="51" customFormat="1" x14ac:dyDescent="0.2">
      <c r="B281" s="51" t="s">
        <v>526</v>
      </c>
      <c r="C281" s="51" t="s">
        <v>527</v>
      </c>
      <c r="D281" s="56">
        <v>21085705.280000001</v>
      </c>
      <c r="E281" s="56">
        <v>46200745.480000004</v>
      </c>
      <c r="F281" s="56">
        <v>0</v>
      </c>
      <c r="G281" s="56">
        <v>4223728.3600000003</v>
      </c>
      <c r="H281" s="56">
        <v>0</v>
      </c>
      <c r="I281" s="56">
        <f t="shared" si="51"/>
        <v>4223728.3600000003</v>
      </c>
      <c r="J281" s="56">
        <f t="shared" si="52"/>
        <v>41977017.120000005</v>
      </c>
      <c r="K281" s="57">
        <f t="shared" si="53"/>
        <v>0.9085787833915272</v>
      </c>
      <c r="L281" s="57">
        <f t="shared" si="54"/>
        <v>-1</v>
      </c>
      <c r="M281" s="57">
        <f t="shared" si="55"/>
        <v>-0.86286817508729086</v>
      </c>
      <c r="R281" s="53"/>
      <c r="S281" s="53"/>
      <c r="T281" s="53"/>
      <c r="U281" s="53"/>
      <c r="V281" s="53"/>
    </row>
    <row r="282" spans="1:22" s="51" customFormat="1" x14ac:dyDescent="0.2">
      <c r="B282" s="51" t="s">
        <v>314</v>
      </c>
      <c r="C282" s="51" t="s">
        <v>315</v>
      </c>
      <c r="D282" s="56">
        <v>0</v>
      </c>
      <c r="E282" s="56">
        <v>0</v>
      </c>
      <c r="F282" s="56">
        <v>0</v>
      </c>
      <c r="G282" s="56">
        <v>0</v>
      </c>
      <c r="H282" s="56">
        <v>0</v>
      </c>
      <c r="I282" s="56">
        <f t="shared" si="51"/>
        <v>0</v>
      </c>
      <c r="J282" s="56">
        <f t="shared" si="52"/>
        <v>0</v>
      </c>
      <c r="K282" s="57" t="str">
        <f t="shared" si="53"/>
        <v>NA</v>
      </c>
      <c r="L282" s="57" t="str">
        <f t="shared" si="54"/>
        <v>NA</v>
      </c>
      <c r="M282" s="57" t="str">
        <f t="shared" si="55"/>
        <v>NA</v>
      </c>
      <c r="R282" s="53"/>
      <c r="S282" s="53"/>
      <c r="T282" s="53"/>
      <c r="U282" s="53"/>
      <c r="V282" s="53"/>
    </row>
    <row r="283" spans="1:22" s="51" customFormat="1" x14ac:dyDescent="0.2">
      <c r="A283" s="63" t="s">
        <v>405</v>
      </c>
      <c r="B283" s="63"/>
      <c r="C283" s="63"/>
      <c r="D283" s="64">
        <v>52376285.68</v>
      </c>
      <c r="E283" s="64">
        <v>50880512.010000005</v>
      </c>
      <c r="F283" s="64">
        <v>174262.91</v>
      </c>
      <c r="G283" s="64">
        <v>5938192.6600000001</v>
      </c>
      <c r="H283" s="64">
        <v>2891.63</v>
      </c>
      <c r="I283" s="64">
        <f t="shared" si="51"/>
        <v>5941084.29</v>
      </c>
      <c r="J283" s="64">
        <f t="shared" si="52"/>
        <v>44939427.720000006</v>
      </c>
      <c r="K283" s="65">
        <f t="shared" si="53"/>
        <v>0.88323458127087351</v>
      </c>
      <c r="L283" s="65">
        <f t="shared" si="54"/>
        <v>-0.99657505588847561</v>
      </c>
      <c r="M283" s="65">
        <f t="shared" si="55"/>
        <v>-0.82493711957439875</v>
      </c>
      <c r="R283" s="53"/>
      <c r="S283" s="53"/>
      <c r="T283" s="53"/>
      <c r="U283" s="53"/>
      <c r="V283" s="53"/>
    </row>
    <row r="284" spans="1:22" s="51" customFormat="1" x14ac:dyDescent="0.2">
      <c r="A284" s="51" t="s">
        <v>406</v>
      </c>
      <c r="B284" s="51" t="s">
        <v>199</v>
      </c>
      <c r="C284" s="51" t="s">
        <v>198</v>
      </c>
      <c r="D284" s="56">
        <v>0</v>
      </c>
      <c r="E284" s="56">
        <v>0</v>
      </c>
      <c r="F284" s="56">
        <v>0</v>
      </c>
      <c r="G284" s="56">
        <v>10511.3</v>
      </c>
      <c r="H284" s="56">
        <v>0</v>
      </c>
      <c r="I284" s="56">
        <f t="shared" si="51"/>
        <v>10511.3</v>
      </c>
      <c r="J284" s="56">
        <f t="shared" si="52"/>
        <v>-10511.3</v>
      </c>
      <c r="K284" s="57" t="str">
        <f t="shared" si="53"/>
        <v>NA</v>
      </c>
      <c r="L284" s="57" t="str">
        <f t="shared" si="54"/>
        <v>NA</v>
      </c>
      <c r="M284" s="57" t="str">
        <f t="shared" si="55"/>
        <v>NA</v>
      </c>
      <c r="R284" s="53"/>
      <c r="S284" s="53"/>
      <c r="T284" s="53"/>
      <c r="U284" s="53"/>
      <c r="V284" s="53"/>
    </row>
    <row r="285" spans="1:22" s="51" customFormat="1" x14ac:dyDescent="0.2">
      <c r="B285" s="51" t="s">
        <v>208</v>
      </c>
      <c r="C285" s="51" t="s">
        <v>209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51"/>
        <v>0</v>
      </c>
      <c r="J285" s="56">
        <f t="shared" si="52"/>
        <v>0</v>
      </c>
      <c r="K285" s="57" t="str">
        <f t="shared" si="53"/>
        <v>NA</v>
      </c>
      <c r="L285" s="57" t="str">
        <f t="shared" si="54"/>
        <v>NA</v>
      </c>
      <c r="M285" s="57" t="str">
        <f t="shared" si="55"/>
        <v>NA</v>
      </c>
      <c r="R285" s="53"/>
      <c r="S285" s="53"/>
      <c r="T285" s="53"/>
      <c r="U285" s="53"/>
      <c r="V285" s="53"/>
    </row>
    <row r="286" spans="1:22" s="51" customFormat="1" x14ac:dyDescent="0.2">
      <c r="B286" s="51" t="s">
        <v>407</v>
      </c>
      <c r="C286" s="51" t="s">
        <v>408</v>
      </c>
      <c r="D286" s="56">
        <v>0</v>
      </c>
      <c r="E286" s="56">
        <v>0</v>
      </c>
      <c r="F286" s="56">
        <v>0</v>
      </c>
      <c r="G286" s="56">
        <v>0</v>
      </c>
      <c r="H286" s="56">
        <v>0</v>
      </c>
      <c r="I286" s="56">
        <f t="shared" si="51"/>
        <v>0</v>
      </c>
      <c r="J286" s="56">
        <f t="shared" si="52"/>
        <v>0</v>
      </c>
      <c r="K286" s="57" t="str">
        <f t="shared" si="53"/>
        <v>NA</v>
      </c>
      <c r="L286" s="57" t="str">
        <f t="shared" si="54"/>
        <v>NA</v>
      </c>
      <c r="M286" s="57" t="str">
        <f t="shared" si="55"/>
        <v>NA</v>
      </c>
      <c r="R286" s="53"/>
      <c r="S286" s="53"/>
      <c r="T286" s="53"/>
      <c r="U286" s="53"/>
      <c r="V286" s="53"/>
    </row>
    <row r="287" spans="1:22" s="51" customFormat="1" x14ac:dyDescent="0.2">
      <c r="B287" s="51" t="s">
        <v>212</v>
      </c>
      <c r="C287" s="51" t="s">
        <v>213</v>
      </c>
      <c r="D287" s="56">
        <v>160790.86000000002</v>
      </c>
      <c r="E287" s="56">
        <v>139079</v>
      </c>
      <c r="F287" s="56">
        <v>13622.259999999998</v>
      </c>
      <c r="G287" s="56">
        <v>126312.6</v>
      </c>
      <c r="H287" s="56">
        <v>0</v>
      </c>
      <c r="I287" s="56">
        <f t="shared" si="51"/>
        <v>126312.6</v>
      </c>
      <c r="J287" s="56">
        <f t="shared" si="52"/>
        <v>12766.399999999994</v>
      </c>
      <c r="K287" s="57">
        <f t="shared" si="53"/>
        <v>9.1792434515634957E-2</v>
      </c>
      <c r="L287" s="57">
        <f t="shared" si="54"/>
        <v>-0.9020537967629908</v>
      </c>
      <c r="M287" s="57">
        <f t="shared" si="55"/>
        <v>0.36231134822654765</v>
      </c>
      <c r="R287" s="53"/>
      <c r="S287" s="53"/>
      <c r="T287" s="53"/>
      <c r="U287" s="53"/>
      <c r="V287" s="53"/>
    </row>
    <row r="288" spans="1:22" s="51" customFormat="1" x14ac:dyDescent="0.2">
      <c r="B288" s="51" t="s">
        <v>413</v>
      </c>
      <c r="C288" s="51" t="s">
        <v>414</v>
      </c>
      <c r="D288" s="56">
        <v>0</v>
      </c>
      <c r="E288" s="56">
        <v>0</v>
      </c>
      <c r="F288" s="56">
        <v>14300.58</v>
      </c>
      <c r="G288" s="56">
        <v>157738.51</v>
      </c>
      <c r="H288" s="56">
        <v>0</v>
      </c>
      <c r="I288" s="56">
        <f t="shared" si="51"/>
        <v>157738.51</v>
      </c>
      <c r="J288" s="56">
        <f t="shared" si="52"/>
        <v>-157738.51</v>
      </c>
      <c r="K288" s="57" t="str">
        <f t="shared" si="53"/>
        <v>NA</v>
      </c>
      <c r="L288" s="57" t="str">
        <f t="shared" si="54"/>
        <v>NA</v>
      </c>
      <c r="M288" s="57" t="str">
        <f t="shared" si="55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224</v>
      </c>
      <c r="C289" s="51" t="s">
        <v>225</v>
      </c>
      <c r="D289" s="56">
        <v>0</v>
      </c>
      <c r="E289" s="56">
        <v>0</v>
      </c>
      <c r="F289" s="56">
        <v>0</v>
      </c>
      <c r="G289" s="56">
        <v>0</v>
      </c>
      <c r="H289" s="56">
        <v>0</v>
      </c>
      <c r="I289" s="56">
        <f t="shared" si="51"/>
        <v>0</v>
      </c>
      <c r="J289" s="56">
        <f t="shared" si="52"/>
        <v>0</v>
      </c>
      <c r="K289" s="57" t="str">
        <f t="shared" si="53"/>
        <v>NA</v>
      </c>
      <c r="L289" s="57" t="str">
        <f t="shared" si="54"/>
        <v>NA</v>
      </c>
      <c r="M289" s="57" t="str">
        <f t="shared" si="55"/>
        <v>NA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226</v>
      </c>
      <c r="C290" s="51" t="s">
        <v>227</v>
      </c>
      <c r="D290" s="56">
        <v>1500000</v>
      </c>
      <c r="E290" s="56">
        <v>5477143.0599999987</v>
      </c>
      <c r="F290" s="56">
        <v>0</v>
      </c>
      <c r="G290" s="56">
        <v>1479822.07</v>
      </c>
      <c r="H290" s="56">
        <v>0</v>
      </c>
      <c r="I290" s="56">
        <f t="shared" si="51"/>
        <v>1479822.07</v>
      </c>
      <c r="J290" s="56">
        <f t="shared" si="52"/>
        <v>3997320.9899999984</v>
      </c>
      <c r="K290" s="57">
        <f t="shared" si="53"/>
        <v>0.72981862007453191</v>
      </c>
      <c r="L290" s="57">
        <f t="shared" si="54"/>
        <v>-1</v>
      </c>
      <c r="M290" s="57">
        <f t="shared" si="55"/>
        <v>-0.59472793011179803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232</v>
      </c>
      <c r="C291" s="51" t="s">
        <v>233</v>
      </c>
      <c r="D291" s="56">
        <v>54000</v>
      </c>
      <c r="E291" s="56">
        <v>60600</v>
      </c>
      <c r="F291" s="56">
        <v>8365</v>
      </c>
      <c r="G291" s="56">
        <v>57085</v>
      </c>
      <c r="H291" s="56">
        <v>0</v>
      </c>
      <c r="I291" s="56">
        <f t="shared" si="51"/>
        <v>57085</v>
      </c>
      <c r="J291" s="56">
        <f t="shared" si="52"/>
        <v>3515</v>
      </c>
      <c r="K291" s="57">
        <f t="shared" si="53"/>
        <v>5.8003300330033002E-2</v>
      </c>
      <c r="L291" s="57">
        <f t="shared" si="54"/>
        <v>-0.86196369636963699</v>
      </c>
      <c r="M291" s="57">
        <f t="shared" si="55"/>
        <v>0.41299504950495047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234</v>
      </c>
      <c r="C292" s="51" t="s">
        <v>235</v>
      </c>
      <c r="D292" s="56">
        <v>0</v>
      </c>
      <c r="E292" s="56">
        <v>0</v>
      </c>
      <c r="F292" s="56">
        <v>300.58</v>
      </c>
      <c r="G292" s="56">
        <v>2028.4099999999999</v>
      </c>
      <c r="H292" s="56">
        <v>0</v>
      </c>
      <c r="I292" s="56">
        <f t="shared" si="51"/>
        <v>2028.4099999999999</v>
      </c>
      <c r="J292" s="56">
        <f t="shared" si="52"/>
        <v>-2028.4099999999999</v>
      </c>
      <c r="K292" s="57" t="str">
        <f t="shared" si="53"/>
        <v>NA</v>
      </c>
      <c r="L292" s="57" t="str">
        <f t="shared" si="54"/>
        <v>NA</v>
      </c>
      <c r="M292" s="57" t="str">
        <f t="shared" si="55"/>
        <v>NA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236</v>
      </c>
      <c r="C293" s="51" t="s">
        <v>237</v>
      </c>
      <c r="D293" s="56">
        <v>32126.01</v>
      </c>
      <c r="E293" s="56">
        <v>21960</v>
      </c>
      <c r="F293" s="56">
        <v>5578.98</v>
      </c>
      <c r="G293" s="56">
        <v>46483.68</v>
      </c>
      <c r="H293" s="56">
        <v>0</v>
      </c>
      <c r="I293" s="56">
        <f t="shared" si="51"/>
        <v>46483.68</v>
      </c>
      <c r="J293" s="56">
        <f t="shared" si="52"/>
        <v>-24523.68</v>
      </c>
      <c r="K293" s="57">
        <f t="shared" si="53"/>
        <v>-1.1167431693989072</v>
      </c>
      <c r="L293" s="57">
        <f t="shared" si="54"/>
        <v>-0.74594808743169405</v>
      </c>
      <c r="M293" s="57">
        <f t="shared" si="55"/>
        <v>2.1751147540983609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250</v>
      </c>
      <c r="C294" s="51" t="s">
        <v>251</v>
      </c>
      <c r="D294" s="56">
        <v>44010.95</v>
      </c>
      <c r="E294" s="56">
        <v>149269.86000000002</v>
      </c>
      <c r="F294" s="56">
        <v>883.43</v>
      </c>
      <c r="G294" s="56">
        <v>47581.41</v>
      </c>
      <c r="H294" s="56">
        <v>0</v>
      </c>
      <c r="I294" s="56">
        <f t="shared" si="51"/>
        <v>47581.41</v>
      </c>
      <c r="J294" s="56">
        <f t="shared" si="52"/>
        <v>101688.45000000001</v>
      </c>
      <c r="K294" s="57">
        <f t="shared" si="53"/>
        <v>0.68123899895129536</v>
      </c>
      <c r="L294" s="57">
        <f t="shared" si="54"/>
        <v>-0.99408165854781405</v>
      </c>
      <c r="M294" s="57">
        <f t="shared" si="55"/>
        <v>-0.52185849842694298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252</v>
      </c>
      <c r="C295" s="51" t="s">
        <v>253</v>
      </c>
      <c r="D295" s="56">
        <v>26152645</v>
      </c>
      <c r="E295" s="56">
        <v>513227.12000000005</v>
      </c>
      <c r="F295" s="56">
        <v>0</v>
      </c>
      <c r="G295" s="56">
        <v>17000</v>
      </c>
      <c r="H295" s="56">
        <v>0</v>
      </c>
      <c r="I295" s="56">
        <f t="shared" si="51"/>
        <v>17000</v>
      </c>
      <c r="J295" s="56">
        <f t="shared" si="52"/>
        <v>496227.12000000005</v>
      </c>
      <c r="K295" s="57">
        <f t="shared" si="53"/>
        <v>0.96687626328086484</v>
      </c>
      <c r="L295" s="57">
        <f t="shared" si="54"/>
        <v>-1</v>
      </c>
      <c r="M295" s="57">
        <f t="shared" si="55"/>
        <v>-0.95031439492129721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266</v>
      </c>
      <c r="C296" s="51" t="s">
        <v>267</v>
      </c>
      <c r="D296" s="56">
        <v>0</v>
      </c>
      <c r="E296" s="56">
        <v>0</v>
      </c>
      <c r="F296" s="56">
        <v>0</v>
      </c>
      <c r="G296" s="56">
        <v>197.09</v>
      </c>
      <c r="H296" s="56">
        <v>0</v>
      </c>
      <c r="I296" s="56">
        <f t="shared" si="51"/>
        <v>197.09</v>
      </c>
      <c r="J296" s="56">
        <f t="shared" si="52"/>
        <v>-197.09</v>
      </c>
      <c r="K296" s="57" t="str">
        <f t="shared" si="53"/>
        <v>NA</v>
      </c>
      <c r="L296" s="57" t="str">
        <f t="shared" si="54"/>
        <v>NA</v>
      </c>
      <c r="M296" s="57" t="str">
        <f t="shared" si="55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274</v>
      </c>
      <c r="C297" s="51" t="s">
        <v>275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51"/>
        <v>0</v>
      </c>
      <c r="J297" s="56">
        <f t="shared" si="52"/>
        <v>0</v>
      </c>
      <c r="K297" s="57" t="str">
        <f t="shared" si="53"/>
        <v>NA</v>
      </c>
      <c r="L297" s="57" t="str">
        <f t="shared" si="54"/>
        <v>NA</v>
      </c>
      <c r="M297" s="57" t="str">
        <f t="shared" si="55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280</v>
      </c>
      <c r="C298" s="51" t="s">
        <v>281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f t="shared" si="51"/>
        <v>0</v>
      </c>
      <c r="J298" s="56">
        <f t="shared" si="52"/>
        <v>0</v>
      </c>
      <c r="K298" s="57" t="str">
        <f t="shared" si="53"/>
        <v>NA</v>
      </c>
      <c r="L298" s="57" t="str">
        <f t="shared" si="54"/>
        <v>NA</v>
      </c>
      <c r="M298" s="57" t="str">
        <f t="shared" si="55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282</v>
      </c>
      <c r="C299" s="51" t="s">
        <v>283</v>
      </c>
      <c r="D299" s="56">
        <v>0</v>
      </c>
      <c r="E299" s="56">
        <v>0</v>
      </c>
      <c r="F299" s="56">
        <v>0</v>
      </c>
      <c r="G299" s="56">
        <v>0</v>
      </c>
      <c r="H299" s="56">
        <v>0</v>
      </c>
      <c r="I299" s="56">
        <f t="shared" si="51"/>
        <v>0</v>
      </c>
      <c r="J299" s="56">
        <f t="shared" si="52"/>
        <v>0</v>
      </c>
      <c r="K299" s="57" t="str">
        <f t="shared" si="53"/>
        <v>NA</v>
      </c>
      <c r="L299" s="57" t="str">
        <f t="shared" si="54"/>
        <v>NA</v>
      </c>
      <c r="M299" s="57" t="str">
        <f t="shared" si="55"/>
        <v>NA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288</v>
      </c>
      <c r="C300" s="51" t="s">
        <v>289</v>
      </c>
      <c r="D300" s="56">
        <v>15250</v>
      </c>
      <c r="E300" s="56">
        <v>15250</v>
      </c>
      <c r="F300" s="56">
        <v>0</v>
      </c>
      <c r="G300" s="56">
        <v>0</v>
      </c>
      <c r="H300" s="56">
        <v>0</v>
      </c>
      <c r="I300" s="56">
        <f t="shared" si="51"/>
        <v>0</v>
      </c>
      <c r="J300" s="56">
        <f t="shared" si="52"/>
        <v>15250</v>
      </c>
      <c r="K300" s="57">
        <f t="shared" si="53"/>
        <v>1</v>
      </c>
      <c r="L300" s="57">
        <f t="shared" si="54"/>
        <v>-1</v>
      </c>
      <c r="M300" s="57">
        <f t="shared" si="55"/>
        <v>-1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290</v>
      </c>
      <c r="C301" s="51" t="s">
        <v>291</v>
      </c>
      <c r="D301" s="56">
        <v>0</v>
      </c>
      <c r="E301" s="56">
        <v>5000</v>
      </c>
      <c r="F301" s="56">
        <v>0</v>
      </c>
      <c r="G301" s="56">
        <v>0</v>
      </c>
      <c r="H301" s="56">
        <v>0</v>
      </c>
      <c r="I301" s="56">
        <f t="shared" si="51"/>
        <v>0</v>
      </c>
      <c r="J301" s="56">
        <f t="shared" si="52"/>
        <v>5000</v>
      </c>
      <c r="K301" s="57">
        <f t="shared" si="53"/>
        <v>1</v>
      </c>
      <c r="L301" s="57">
        <f t="shared" si="54"/>
        <v>-1</v>
      </c>
      <c r="M301" s="57">
        <f t="shared" si="55"/>
        <v>-1</v>
      </c>
      <c r="R301" s="53"/>
      <c r="S301" s="53"/>
      <c r="T301" s="53"/>
      <c r="U301" s="53"/>
      <c r="V301" s="53"/>
    </row>
    <row r="302" spans="1:22" s="51" customFormat="1" x14ac:dyDescent="0.2">
      <c r="B302" s="51" t="s">
        <v>308</v>
      </c>
      <c r="C302" s="51" t="s">
        <v>309</v>
      </c>
      <c r="D302" s="56">
        <v>0</v>
      </c>
      <c r="E302" s="56">
        <v>0</v>
      </c>
      <c r="F302" s="56">
        <v>0</v>
      </c>
      <c r="G302" s="56">
        <v>0</v>
      </c>
      <c r="H302" s="56">
        <v>0</v>
      </c>
      <c r="I302" s="56">
        <f t="shared" si="51"/>
        <v>0</v>
      </c>
      <c r="J302" s="56">
        <f t="shared" si="52"/>
        <v>0</v>
      </c>
      <c r="K302" s="57" t="str">
        <f t="shared" si="53"/>
        <v>NA</v>
      </c>
      <c r="L302" s="57" t="str">
        <f t="shared" si="54"/>
        <v>NA</v>
      </c>
      <c r="M302" s="57" t="str">
        <f t="shared" si="55"/>
        <v>NA</v>
      </c>
      <c r="R302" s="53"/>
      <c r="S302" s="53"/>
      <c r="T302" s="53"/>
      <c r="U302" s="53"/>
      <c r="V302" s="53"/>
    </row>
    <row r="303" spans="1:22" s="51" customFormat="1" x14ac:dyDescent="0.2">
      <c r="A303" s="63" t="s">
        <v>411</v>
      </c>
      <c r="B303" s="63"/>
      <c r="C303" s="63"/>
      <c r="D303" s="64">
        <v>27958822.82</v>
      </c>
      <c r="E303" s="64">
        <v>6381529.0399999991</v>
      </c>
      <c r="F303" s="64">
        <v>43050.829999999994</v>
      </c>
      <c r="G303" s="64">
        <v>1944760.0699999998</v>
      </c>
      <c r="H303" s="64">
        <v>0</v>
      </c>
      <c r="I303" s="64">
        <f t="shared" si="51"/>
        <v>1944760.0699999998</v>
      </c>
      <c r="J303" s="64">
        <f t="shared" si="52"/>
        <v>4436768.9699999988</v>
      </c>
      <c r="K303" s="65">
        <f t="shared" si="53"/>
        <v>0.69525170882870402</v>
      </c>
      <c r="L303" s="65">
        <f t="shared" si="54"/>
        <v>-0.99325383779809606</v>
      </c>
      <c r="M303" s="65">
        <f t="shared" si="55"/>
        <v>-0.54287756324305614</v>
      </c>
      <c r="R303" s="53"/>
      <c r="S303" s="53"/>
      <c r="T303" s="53"/>
      <c r="U303" s="53"/>
      <c r="V303" s="53"/>
    </row>
    <row r="304" spans="1:22" s="51" customFormat="1" x14ac:dyDescent="0.2">
      <c r="A304" s="51" t="s">
        <v>412</v>
      </c>
      <c r="B304" s="51" t="s">
        <v>212</v>
      </c>
      <c r="C304" s="51" t="s">
        <v>213</v>
      </c>
      <c r="D304" s="56">
        <v>0</v>
      </c>
      <c r="E304" s="56">
        <v>0</v>
      </c>
      <c r="F304" s="56">
        <v>0</v>
      </c>
      <c r="G304" s="56">
        <v>0</v>
      </c>
      <c r="H304" s="56">
        <v>0</v>
      </c>
      <c r="I304" s="56">
        <f t="shared" si="51"/>
        <v>0</v>
      </c>
      <c r="J304" s="56">
        <f t="shared" si="52"/>
        <v>0</v>
      </c>
      <c r="K304" s="57" t="str">
        <f t="shared" si="53"/>
        <v>NA</v>
      </c>
      <c r="L304" s="57" t="str">
        <f t="shared" si="54"/>
        <v>NA</v>
      </c>
      <c r="M304" s="57" t="str">
        <f t="shared" si="55"/>
        <v>NA</v>
      </c>
      <c r="R304" s="53"/>
      <c r="S304" s="53"/>
      <c r="T304" s="53"/>
      <c r="U304" s="53"/>
      <c r="V304" s="53"/>
    </row>
    <row r="305" spans="2:22" s="51" customFormat="1" x14ac:dyDescent="0.2">
      <c r="B305" s="51" t="s">
        <v>413</v>
      </c>
      <c r="C305" s="51" t="s">
        <v>414</v>
      </c>
      <c r="D305" s="56">
        <v>0</v>
      </c>
      <c r="E305" s="56">
        <v>0</v>
      </c>
      <c r="F305" s="56">
        <v>7866.6</v>
      </c>
      <c r="G305" s="56">
        <v>55470.04</v>
      </c>
      <c r="H305" s="56">
        <v>0</v>
      </c>
      <c r="I305" s="56">
        <f t="shared" si="51"/>
        <v>55470.04</v>
      </c>
      <c r="J305" s="56">
        <f t="shared" si="52"/>
        <v>-55470.04</v>
      </c>
      <c r="K305" s="57" t="str">
        <f t="shared" si="53"/>
        <v>NA</v>
      </c>
      <c r="L305" s="57" t="str">
        <f t="shared" si="54"/>
        <v>NA</v>
      </c>
      <c r="M305" s="57" t="str">
        <f t="shared" si="55"/>
        <v>NA</v>
      </c>
      <c r="R305" s="53"/>
      <c r="S305" s="53"/>
      <c r="T305" s="53"/>
      <c r="U305" s="53"/>
      <c r="V305" s="53"/>
    </row>
    <row r="306" spans="2:22" s="51" customFormat="1" x14ac:dyDescent="0.2">
      <c r="B306" s="51" t="s">
        <v>415</v>
      </c>
      <c r="C306" s="51" t="s">
        <v>416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51"/>
        <v>0</v>
      </c>
      <c r="J306" s="56">
        <f t="shared" si="52"/>
        <v>0</v>
      </c>
      <c r="K306" s="57" t="str">
        <f t="shared" si="53"/>
        <v>NA</v>
      </c>
      <c r="L306" s="57" t="str">
        <f t="shared" si="54"/>
        <v>NA</v>
      </c>
      <c r="M306" s="57" t="str">
        <f t="shared" si="55"/>
        <v>NA</v>
      </c>
      <c r="R306" s="53"/>
      <c r="S306" s="53"/>
      <c r="T306" s="53"/>
      <c r="U306" s="53"/>
      <c r="V306" s="53"/>
    </row>
    <row r="307" spans="2:22" s="51" customFormat="1" x14ac:dyDescent="0.2">
      <c r="B307" s="51" t="s">
        <v>224</v>
      </c>
      <c r="C307" s="51" t="s">
        <v>225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51"/>
        <v>0</v>
      </c>
      <c r="J307" s="56">
        <f t="shared" si="52"/>
        <v>0</v>
      </c>
      <c r="K307" s="57" t="str">
        <f t="shared" si="53"/>
        <v>NA</v>
      </c>
      <c r="L307" s="57" t="str">
        <f t="shared" si="54"/>
        <v>NA</v>
      </c>
      <c r="M307" s="57" t="str">
        <f t="shared" si="55"/>
        <v>NA</v>
      </c>
      <c r="R307" s="53"/>
      <c r="S307" s="53"/>
      <c r="T307" s="53"/>
      <c r="U307" s="53"/>
      <c r="V307" s="53"/>
    </row>
    <row r="308" spans="2:22" s="51" customFormat="1" x14ac:dyDescent="0.2">
      <c r="B308" s="51" t="s">
        <v>330</v>
      </c>
      <c r="C308" s="51" t="s">
        <v>331</v>
      </c>
      <c r="D308" s="56">
        <v>0</v>
      </c>
      <c r="E308" s="56">
        <v>0</v>
      </c>
      <c r="F308" s="56">
        <v>0</v>
      </c>
      <c r="G308" s="56">
        <v>0</v>
      </c>
      <c r="H308" s="56">
        <v>0</v>
      </c>
      <c r="I308" s="56">
        <f t="shared" si="51"/>
        <v>0</v>
      </c>
      <c r="J308" s="56">
        <f t="shared" si="52"/>
        <v>0</v>
      </c>
      <c r="K308" s="57" t="str">
        <f t="shared" si="53"/>
        <v>NA</v>
      </c>
      <c r="L308" s="57" t="str">
        <f t="shared" si="54"/>
        <v>NA</v>
      </c>
      <c r="M308" s="57" t="str">
        <f t="shared" si="55"/>
        <v>NA</v>
      </c>
      <c r="R308" s="53"/>
      <c r="S308" s="53"/>
      <c r="T308" s="53"/>
      <c r="U308" s="53"/>
      <c r="V308" s="53"/>
    </row>
    <row r="309" spans="2:22" s="51" customFormat="1" x14ac:dyDescent="0.2">
      <c r="B309" s="51" t="s">
        <v>226</v>
      </c>
      <c r="C309" s="51" t="s">
        <v>227</v>
      </c>
      <c r="D309" s="56">
        <v>0</v>
      </c>
      <c r="E309" s="56">
        <v>0</v>
      </c>
      <c r="F309" s="56">
        <v>0</v>
      </c>
      <c r="G309" s="56">
        <v>172000</v>
      </c>
      <c r="H309" s="56">
        <v>0</v>
      </c>
      <c r="I309" s="56">
        <f t="shared" si="51"/>
        <v>172000</v>
      </c>
      <c r="J309" s="56">
        <f t="shared" si="52"/>
        <v>-172000</v>
      </c>
      <c r="K309" s="57" t="str">
        <f t="shared" si="53"/>
        <v>NA</v>
      </c>
      <c r="L309" s="57" t="str">
        <f t="shared" si="54"/>
        <v>NA</v>
      </c>
      <c r="M309" s="57" t="str">
        <f t="shared" si="55"/>
        <v>NA</v>
      </c>
      <c r="R309" s="53"/>
      <c r="S309" s="53"/>
      <c r="T309" s="53"/>
      <c r="U309" s="53"/>
      <c r="V309" s="53"/>
    </row>
    <row r="310" spans="2:22" s="51" customFormat="1" x14ac:dyDescent="0.2">
      <c r="B310" s="51" t="s">
        <v>232</v>
      </c>
      <c r="C310" s="51" t="s">
        <v>233</v>
      </c>
      <c r="D310" s="56">
        <v>0</v>
      </c>
      <c r="E310" s="56">
        <v>0</v>
      </c>
      <c r="F310" s="56">
        <v>0</v>
      </c>
      <c r="G310" s="56">
        <v>1784.01</v>
      </c>
      <c r="H310" s="56">
        <v>0</v>
      </c>
      <c r="I310" s="56">
        <f t="shared" si="51"/>
        <v>1784.01</v>
      </c>
      <c r="J310" s="56">
        <f t="shared" si="52"/>
        <v>-1784.01</v>
      </c>
      <c r="K310" s="57" t="str">
        <f t="shared" si="53"/>
        <v>NA</v>
      </c>
      <c r="L310" s="57" t="str">
        <f t="shared" si="54"/>
        <v>NA</v>
      </c>
      <c r="M310" s="57" t="str">
        <f t="shared" si="55"/>
        <v>NA</v>
      </c>
      <c r="R310" s="53"/>
      <c r="S310" s="53"/>
      <c r="T310" s="53"/>
      <c r="U310" s="53"/>
      <c r="V310" s="53"/>
    </row>
    <row r="311" spans="2:22" s="51" customFormat="1" x14ac:dyDescent="0.2">
      <c r="B311" s="51" t="s">
        <v>234</v>
      </c>
      <c r="C311" s="51" t="s">
        <v>235</v>
      </c>
      <c r="D311" s="56">
        <v>0</v>
      </c>
      <c r="E311" s="56">
        <v>0</v>
      </c>
      <c r="F311" s="56">
        <v>0</v>
      </c>
      <c r="G311" s="56">
        <v>204.89</v>
      </c>
      <c r="H311" s="56">
        <v>0</v>
      </c>
      <c r="I311" s="56">
        <f t="shared" si="51"/>
        <v>204.89</v>
      </c>
      <c r="J311" s="56">
        <f t="shared" si="52"/>
        <v>-204.89</v>
      </c>
      <c r="K311" s="57" t="str">
        <f t="shared" si="53"/>
        <v>NA</v>
      </c>
      <c r="L311" s="57" t="str">
        <f t="shared" si="54"/>
        <v>NA</v>
      </c>
      <c r="M311" s="57" t="str">
        <f t="shared" si="55"/>
        <v>NA</v>
      </c>
      <c r="R311" s="53"/>
      <c r="S311" s="53"/>
      <c r="T311" s="53"/>
      <c r="U311" s="53"/>
      <c r="V311" s="53"/>
    </row>
    <row r="312" spans="2:22" s="51" customFormat="1" x14ac:dyDescent="0.2">
      <c r="B312" s="51" t="s">
        <v>236</v>
      </c>
      <c r="C312" s="51" t="s">
        <v>237</v>
      </c>
      <c r="D312" s="56">
        <v>0</v>
      </c>
      <c r="E312" s="56">
        <v>0</v>
      </c>
      <c r="F312" s="56">
        <v>0</v>
      </c>
      <c r="G312" s="56">
        <v>3005.12</v>
      </c>
      <c r="H312" s="56">
        <v>0</v>
      </c>
      <c r="I312" s="56">
        <f t="shared" si="51"/>
        <v>3005.12</v>
      </c>
      <c r="J312" s="56">
        <f t="shared" si="52"/>
        <v>-3005.12</v>
      </c>
      <c r="K312" s="57" t="str">
        <f t="shared" si="53"/>
        <v>NA</v>
      </c>
      <c r="L312" s="57" t="str">
        <f t="shared" si="54"/>
        <v>NA</v>
      </c>
      <c r="M312" s="57" t="str">
        <f t="shared" si="55"/>
        <v>NA</v>
      </c>
      <c r="R312" s="53"/>
      <c r="S312" s="53"/>
      <c r="T312" s="53"/>
      <c r="U312" s="53"/>
      <c r="V312" s="53"/>
    </row>
    <row r="313" spans="2:22" s="51" customFormat="1" x14ac:dyDescent="0.2">
      <c r="B313" s="51" t="s">
        <v>250</v>
      </c>
      <c r="C313" s="51" t="s">
        <v>251</v>
      </c>
      <c r="D313" s="56">
        <v>0</v>
      </c>
      <c r="E313" s="56">
        <v>0</v>
      </c>
      <c r="F313" s="56">
        <v>0</v>
      </c>
      <c r="G313" s="56">
        <v>4529.1400000000003</v>
      </c>
      <c r="H313" s="56">
        <v>0</v>
      </c>
      <c r="I313" s="56">
        <f t="shared" si="51"/>
        <v>4529.1400000000003</v>
      </c>
      <c r="J313" s="56">
        <f t="shared" si="52"/>
        <v>-4529.1400000000003</v>
      </c>
      <c r="K313" s="57" t="str">
        <f t="shared" si="53"/>
        <v>NA</v>
      </c>
      <c r="L313" s="57" t="str">
        <f t="shared" si="54"/>
        <v>NA</v>
      </c>
      <c r="M313" s="57" t="str">
        <f t="shared" si="55"/>
        <v>NA</v>
      </c>
      <c r="R313" s="53"/>
      <c r="S313" s="53"/>
      <c r="T313" s="53"/>
      <c r="U313" s="53"/>
      <c r="V313" s="53"/>
    </row>
    <row r="314" spans="2:22" s="51" customFormat="1" x14ac:dyDescent="0.2">
      <c r="B314" s="51" t="s">
        <v>252</v>
      </c>
      <c r="C314" s="51" t="s">
        <v>253</v>
      </c>
      <c r="D314" s="56">
        <v>26102645</v>
      </c>
      <c r="E314" s="56">
        <v>567920.30000000005</v>
      </c>
      <c r="F314" s="56">
        <v>0</v>
      </c>
      <c r="G314" s="56">
        <v>0</v>
      </c>
      <c r="H314" s="56">
        <v>0</v>
      </c>
      <c r="I314" s="56">
        <f t="shared" si="51"/>
        <v>0</v>
      </c>
      <c r="J314" s="56">
        <f t="shared" si="52"/>
        <v>567920.30000000005</v>
      </c>
      <c r="K314" s="57">
        <f t="shared" si="53"/>
        <v>1</v>
      </c>
      <c r="L314" s="57">
        <f t="shared" si="54"/>
        <v>-1</v>
      </c>
      <c r="M314" s="57">
        <f t="shared" si="55"/>
        <v>-1</v>
      </c>
      <c r="R314" s="53"/>
      <c r="S314" s="53"/>
      <c r="T314" s="53"/>
      <c r="U314" s="53"/>
      <c r="V314" s="53"/>
    </row>
    <row r="315" spans="2:22" s="51" customFormat="1" x14ac:dyDescent="0.2">
      <c r="B315" s="51" t="s">
        <v>274</v>
      </c>
      <c r="C315" s="51" t="s">
        <v>275</v>
      </c>
      <c r="D315" s="56">
        <v>0</v>
      </c>
      <c r="E315" s="56">
        <v>6954.75</v>
      </c>
      <c r="F315" s="56">
        <v>270.01</v>
      </c>
      <c r="G315" s="56">
        <v>1296.97</v>
      </c>
      <c r="H315" s="56">
        <v>0</v>
      </c>
      <c r="I315" s="56">
        <f t="shared" si="51"/>
        <v>1296.97</v>
      </c>
      <c r="J315" s="56">
        <f t="shared" si="52"/>
        <v>5657.78</v>
      </c>
      <c r="K315" s="57">
        <f t="shared" si="53"/>
        <v>0.81351306660915201</v>
      </c>
      <c r="L315" s="57">
        <f t="shared" si="54"/>
        <v>-0.96117617455695747</v>
      </c>
      <c r="M315" s="57">
        <f t="shared" si="55"/>
        <v>-0.72026959991372796</v>
      </c>
      <c r="R315" s="53"/>
      <c r="S315" s="53"/>
      <c r="T315" s="53"/>
      <c r="U315" s="53"/>
      <c r="V315" s="53"/>
    </row>
    <row r="316" spans="2:22" s="51" customFormat="1" x14ac:dyDescent="0.2">
      <c r="B316" s="51" t="s">
        <v>282</v>
      </c>
      <c r="C316" s="51" t="s">
        <v>283</v>
      </c>
      <c r="D316" s="56">
        <v>0</v>
      </c>
      <c r="E316" s="56">
        <v>14413.529999999999</v>
      </c>
      <c r="F316" s="56">
        <v>0</v>
      </c>
      <c r="G316" s="56">
        <v>26.37</v>
      </c>
      <c r="H316" s="56">
        <v>0</v>
      </c>
      <c r="I316" s="56">
        <f t="shared" si="51"/>
        <v>26.37</v>
      </c>
      <c r="J316" s="56">
        <f t="shared" si="52"/>
        <v>14387.159999999998</v>
      </c>
      <c r="K316" s="57">
        <f t="shared" si="53"/>
        <v>0.99817046899683837</v>
      </c>
      <c r="L316" s="57">
        <f t="shared" si="54"/>
        <v>-1</v>
      </c>
      <c r="M316" s="57">
        <f t="shared" si="55"/>
        <v>-0.9972557034952575</v>
      </c>
      <c r="R316" s="53"/>
      <c r="S316" s="53"/>
      <c r="T316" s="53"/>
      <c r="U316" s="53"/>
      <c r="V316" s="53"/>
    </row>
    <row r="317" spans="2:22" s="51" customFormat="1" x14ac:dyDescent="0.2">
      <c r="B317" s="51" t="s">
        <v>286</v>
      </c>
      <c r="C317" s="51" t="s">
        <v>287</v>
      </c>
      <c r="D317" s="56">
        <v>0</v>
      </c>
      <c r="E317" s="56">
        <v>27266.29</v>
      </c>
      <c r="F317" s="56">
        <v>0</v>
      </c>
      <c r="G317" s="56">
        <v>0</v>
      </c>
      <c r="H317" s="56">
        <v>0</v>
      </c>
      <c r="I317" s="56">
        <f t="shared" si="51"/>
        <v>0</v>
      </c>
      <c r="J317" s="56">
        <f t="shared" si="52"/>
        <v>27266.29</v>
      </c>
      <c r="K317" s="57">
        <f t="shared" si="53"/>
        <v>1</v>
      </c>
      <c r="L317" s="57">
        <f t="shared" si="54"/>
        <v>-1</v>
      </c>
      <c r="M317" s="57">
        <f t="shared" si="55"/>
        <v>-1</v>
      </c>
      <c r="R317" s="53"/>
      <c r="S317" s="53"/>
      <c r="T317" s="53"/>
      <c r="U317" s="53"/>
      <c r="V317" s="53"/>
    </row>
    <row r="318" spans="2:22" s="51" customFormat="1" x14ac:dyDescent="0.2">
      <c r="B318" s="51" t="s">
        <v>290</v>
      </c>
      <c r="C318" s="51" t="s">
        <v>291</v>
      </c>
      <c r="D318" s="56">
        <v>0</v>
      </c>
      <c r="E318" s="56">
        <v>44849.479999999996</v>
      </c>
      <c r="F318" s="56">
        <v>0</v>
      </c>
      <c r="G318" s="56">
        <v>3099.06</v>
      </c>
      <c r="H318" s="56">
        <v>0</v>
      </c>
      <c r="I318" s="56">
        <f t="shared" ref="I318:I484" si="56">SUM(G318:H318)</f>
        <v>3099.06</v>
      </c>
      <c r="J318" s="56">
        <f t="shared" ref="J318:J484" si="57">E318-I318</f>
        <v>41750.42</v>
      </c>
      <c r="K318" s="57">
        <f t="shared" ref="K318:K484" si="58">IF(E318=0,"NA",J318/E318)</f>
        <v>0.93090087109148201</v>
      </c>
      <c r="L318" s="57">
        <f t="shared" ref="L318:L484" si="59">IF(E318=0,"NA",(  ( F318 - (E318/$L$6)) / (E318/$L$6)))</f>
        <v>-1</v>
      </c>
      <c r="M318" s="57">
        <f t="shared" ref="M318:M484" si="60">IF(E318=0,"NA",(  ( G318 - ($M$6*(E318/12))) / ($M$6*(E318/12))))</f>
        <v>-0.89635130663722296</v>
      </c>
      <c r="R318" s="53"/>
      <c r="S318" s="53"/>
      <c r="T318" s="53"/>
      <c r="U318" s="53"/>
      <c r="V318" s="53"/>
    </row>
    <row r="319" spans="2:22" s="51" customFormat="1" x14ac:dyDescent="0.2">
      <c r="B319" s="51" t="s">
        <v>294</v>
      </c>
      <c r="C319" s="51" t="s">
        <v>295</v>
      </c>
      <c r="D319" s="56">
        <v>0</v>
      </c>
      <c r="E319" s="56">
        <v>121400</v>
      </c>
      <c r="F319" s="56">
        <v>0</v>
      </c>
      <c r="G319" s="56">
        <v>0</v>
      </c>
      <c r="H319" s="56">
        <v>0</v>
      </c>
      <c r="I319" s="56">
        <f t="shared" si="56"/>
        <v>0</v>
      </c>
      <c r="J319" s="56">
        <f t="shared" si="57"/>
        <v>121400</v>
      </c>
      <c r="K319" s="57">
        <f t="shared" si="58"/>
        <v>1</v>
      </c>
      <c r="L319" s="57">
        <f t="shared" si="59"/>
        <v>-1</v>
      </c>
      <c r="M319" s="57">
        <f t="shared" si="60"/>
        <v>-1</v>
      </c>
      <c r="R319" s="53"/>
      <c r="S319" s="53"/>
      <c r="T319" s="53"/>
      <c r="U319" s="53"/>
      <c r="V319" s="53"/>
    </row>
    <row r="320" spans="2:22" s="51" customFormat="1" x14ac:dyDescent="0.2">
      <c r="B320" s="51" t="s">
        <v>302</v>
      </c>
      <c r="C320" s="51" t="s">
        <v>303</v>
      </c>
      <c r="D320" s="56">
        <v>0</v>
      </c>
      <c r="E320" s="56">
        <v>10000</v>
      </c>
      <c r="F320" s="56">
        <v>0</v>
      </c>
      <c r="G320" s="56">
        <v>0</v>
      </c>
      <c r="H320" s="56">
        <v>0</v>
      </c>
      <c r="I320" s="56">
        <f t="shared" si="56"/>
        <v>0</v>
      </c>
      <c r="J320" s="56">
        <f t="shared" si="57"/>
        <v>10000</v>
      </c>
      <c r="K320" s="57">
        <f t="shared" si="58"/>
        <v>1</v>
      </c>
      <c r="L320" s="57">
        <f t="shared" si="59"/>
        <v>-1</v>
      </c>
      <c r="M320" s="57">
        <f t="shared" si="60"/>
        <v>-1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308</v>
      </c>
      <c r="C321" s="51" t="s">
        <v>309</v>
      </c>
      <c r="D321" s="56">
        <v>0</v>
      </c>
      <c r="E321" s="56">
        <v>14050</v>
      </c>
      <c r="F321" s="56">
        <v>0</v>
      </c>
      <c r="G321" s="56">
        <v>0</v>
      </c>
      <c r="H321" s="56">
        <v>0</v>
      </c>
      <c r="I321" s="56">
        <f t="shared" si="56"/>
        <v>0</v>
      </c>
      <c r="J321" s="56">
        <f t="shared" si="57"/>
        <v>14050</v>
      </c>
      <c r="K321" s="57">
        <f t="shared" si="58"/>
        <v>1</v>
      </c>
      <c r="L321" s="57">
        <f t="shared" si="59"/>
        <v>-1</v>
      </c>
      <c r="M321" s="57">
        <f t="shared" si="60"/>
        <v>-1</v>
      </c>
      <c r="R321" s="53"/>
      <c r="S321" s="53"/>
      <c r="T321" s="53"/>
      <c r="U321" s="53"/>
      <c r="V321" s="53"/>
    </row>
    <row r="322" spans="1:22" s="51" customFormat="1" x14ac:dyDescent="0.2">
      <c r="B322" s="51" t="s">
        <v>312</v>
      </c>
      <c r="C322" s="51" t="s">
        <v>313</v>
      </c>
      <c r="D322" s="56">
        <v>0</v>
      </c>
      <c r="E322" s="56">
        <v>33572</v>
      </c>
      <c r="F322" s="56">
        <v>0</v>
      </c>
      <c r="G322" s="56">
        <v>33567</v>
      </c>
      <c r="H322" s="56">
        <v>0</v>
      </c>
      <c r="I322" s="56">
        <f t="shared" si="56"/>
        <v>33567</v>
      </c>
      <c r="J322" s="56">
        <f t="shared" si="57"/>
        <v>5</v>
      </c>
      <c r="K322" s="57">
        <f t="shared" si="58"/>
        <v>1.489336351721673E-4</v>
      </c>
      <c r="L322" s="57">
        <f t="shared" si="59"/>
        <v>-1</v>
      </c>
      <c r="M322" s="57">
        <f t="shared" si="60"/>
        <v>0.49977659954724185</v>
      </c>
      <c r="R322" s="53"/>
      <c r="S322" s="53"/>
      <c r="T322" s="53"/>
      <c r="U322" s="53"/>
      <c r="V322" s="53"/>
    </row>
    <row r="323" spans="1:22" s="51" customFormat="1" x14ac:dyDescent="0.2">
      <c r="A323" s="63" t="s">
        <v>419</v>
      </c>
      <c r="B323" s="63"/>
      <c r="C323" s="63"/>
      <c r="D323" s="64">
        <v>26102645</v>
      </c>
      <c r="E323" s="64">
        <v>840426.35000000009</v>
      </c>
      <c r="F323" s="64">
        <v>8136.6100000000006</v>
      </c>
      <c r="G323" s="64">
        <v>274982.60000000003</v>
      </c>
      <c r="H323" s="64">
        <v>0</v>
      </c>
      <c r="I323" s="64">
        <f t="shared" si="56"/>
        <v>274982.60000000003</v>
      </c>
      <c r="J323" s="64">
        <f t="shared" si="57"/>
        <v>565443.75</v>
      </c>
      <c r="K323" s="65">
        <f t="shared" si="58"/>
        <v>0.67280583242065162</v>
      </c>
      <c r="L323" s="65">
        <f t="shared" si="59"/>
        <v>-0.9903184734748024</v>
      </c>
      <c r="M323" s="65">
        <f t="shared" si="60"/>
        <v>-0.50920874863097754</v>
      </c>
      <c r="R323" s="53"/>
      <c r="S323" s="53"/>
      <c r="T323" s="53"/>
      <c r="U323" s="53"/>
      <c r="V323" s="53"/>
    </row>
    <row r="324" spans="1:22" s="51" customFormat="1" x14ac:dyDescent="0.2">
      <c r="A324" s="51" t="s">
        <v>420</v>
      </c>
      <c r="B324" s="51" t="s">
        <v>350</v>
      </c>
      <c r="C324" s="51" t="s">
        <v>351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56"/>
        <v>0</v>
      </c>
      <c r="J324" s="56">
        <f t="shared" si="57"/>
        <v>0</v>
      </c>
      <c r="K324" s="57" t="str">
        <f t="shared" si="58"/>
        <v>NA</v>
      </c>
      <c r="L324" s="57" t="str">
        <f t="shared" si="59"/>
        <v>NA</v>
      </c>
      <c r="M324" s="57" t="str">
        <f t="shared" si="60"/>
        <v>NA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415</v>
      </c>
      <c r="C325" s="51" t="s">
        <v>416</v>
      </c>
      <c r="D325" s="56">
        <v>0</v>
      </c>
      <c r="E325" s="56">
        <v>0</v>
      </c>
      <c r="F325" s="56">
        <v>0</v>
      </c>
      <c r="G325" s="56">
        <v>0</v>
      </c>
      <c r="H325" s="56">
        <v>0</v>
      </c>
      <c r="I325" s="56">
        <f t="shared" si="56"/>
        <v>0</v>
      </c>
      <c r="J325" s="56">
        <f t="shared" si="57"/>
        <v>0</v>
      </c>
      <c r="K325" s="57" t="str">
        <f t="shared" si="58"/>
        <v>NA</v>
      </c>
      <c r="L325" s="57" t="str">
        <f t="shared" si="59"/>
        <v>NA</v>
      </c>
      <c r="M325" s="57" t="str">
        <f t="shared" si="60"/>
        <v>NA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409</v>
      </c>
      <c r="C326" s="51" t="s">
        <v>410</v>
      </c>
      <c r="D326" s="56">
        <v>0</v>
      </c>
      <c r="E326" s="56">
        <v>6850</v>
      </c>
      <c r="F326" s="56">
        <v>0</v>
      </c>
      <c r="G326" s="56">
        <v>0</v>
      </c>
      <c r="H326" s="56">
        <v>0</v>
      </c>
      <c r="I326" s="56">
        <f t="shared" si="56"/>
        <v>0</v>
      </c>
      <c r="J326" s="56">
        <f t="shared" si="57"/>
        <v>6850</v>
      </c>
      <c r="K326" s="57">
        <f t="shared" si="58"/>
        <v>1</v>
      </c>
      <c r="L326" s="57">
        <f t="shared" si="59"/>
        <v>-1</v>
      </c>
      <c r="M326" s="57">
        <f t="shared" si="60"/>
        <v>-1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224</v>
      </c>
      <c r="C327" s="51" t="s">
        <v>225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f t="shared" si="56"/>
        <v>0</v>
      </c>
      <c r="J327" s="56">
        <f t="shared" si="57"/>
        <v>0</v>
      </c>
      <c r="K327" s="57" t="str">
        <f t="shared" si="58"/>
        <v>NA</v>
      </c>
      <c r="L327" s="57" t="str">
        <f t="shared" si="59"/>
        <v>NA</v>
      </c>
      <c r="M327" s="57" t="str">
        <f t="shared" si="60"/>
        <v>NA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330</v>
      </c>
      <c r="C328" s="51" t="s">
        <v>331</v>
      </c>
      <c r="D328" s="56">
        <v>0</v>
      </c>
      <c r="E328" s="56">
        <v>0</v>
      </c>
      <c r="F328" s="56">
        <v>0</v>
      </c>
      <c r="G328" s="56">
        <v>0</v>
      </c>
      <c r="H328" s="56">
        <v>0</v>
      </c>
      <c r="I328" s="56">
        <f t="shared" si="56"/>
        <v>0</v>
      </c>
      <c r="J328" s="56">
        <f t="shared" si="57"/>
        <v>0</v>
      </c>
      <c r="K328" s="57" t="str">
        <f t="shared" si="58"/>
        <v>NA</v>
      </c>
      <c r="L328" s="57" t="str">
        <f t="shared" si="59"/>
        <v>NA</v>
      </c>
      <c r="M328" s="57" t="str">
        <f t="shared" si="60"/>
        <v>NA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226</v>
      </c>
      <c r="C329" s="51" t="s">
        <v>227</v>
      </c>
      <c r="D329" s="56">
        <v>2444000</v>
      </c>
      <c r="E329" s="56">
        <v>7623791.3799999999</v>
      </c>
      <c r="F329" s="56">
        <v>0</v>
      </c>
      <c r="G329" s="56">
        <v>2685556.53</v>
      </c>
      <c r="H329" s="56">
        <v>0</v>
      </c>
      <c r="I329" s="56">
        <f t="shared" si="56"/>
        <v>2685556.53</v>
      </c>
      <c r="J329" s="56">
        <f t="shared" si="57"/>
        <v>4938234.8499999996</v>
      </c>
      <c r="K329" s="57">
        <f t="shared" si="58"/>
        <v>0.6477400290562515</v>
      </c>
      <c r="L329" s="57">
        <f t="shared" si="59"/>
        <v>-1</v>
      </c>
      <c r="M329" s="57">
        <f t="shared" si="60"/>
        <v>-0.47161004358437736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228</v>
      </c>
      <c r="C330" s="51" t="s">
        <v>229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56"/>
        <v>0</v>
      </c>
      <c r="J330" s="56">
        <f t="shared" si="57"/>
        <v>0</v>
      </c>
      <c r="K330" s="57" t="str">
        <f t="shared" si="58"/>
        <v>NA</v>
      </c>
      <c r="L330" s="57" t="str">
        <f t="shared" si="59"/>
        <v>NA</v>
      </c>
      <c r="M330" s="57" t="str">
        <f t="shared" si="60"/>
        <v>NA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232</v>
      </c>
      <c r="C331" s="51" t="s">
        <v>233</v>
      </c>
      <c r="D331" s="56">
        <v>0</v>
      </c>
      <c r="E331" s="56">
        <v>0</v>
      </c>
      <c r="F331" s="56">
        <v>0</v>
      </c>
      <c r="G331" s="56">
        <v>0</v>
      </c>
      <c r="H331" s="56">
        <v>0</v>
      </c>
      <c r="I331" s="56">
        <f t="shared" si="56"/>
        <v>0</v>
      </c>
      <c r="J331" s="56">
        <f t="shared" si="57"/>
        <v>0</v>
      </c>
      <c r="K331" s="57" t="str">
        <f t="shared" si="58"/>
        <v>NA</v>
      </c>
      <c r="L331" s="57" t="str">
        <f t="shared" si="59"/>
        <v>NA</v>
      </c>
      <c r="M331" s="57" t="str">
        <f t="shared" si="60"/>
        <v>NA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236</v>
      </c>
      <c r="C332" s="51" t="s">
        <v>237</v>
      </c>
      <c r="D332" s="56">
        <v>0</v>
      </c>
      <c r="E332" s="56">
        <v>0</v>
      </c>
      <c r="F332" s="56">
        <v>0</v>
      </c>
      <c r="G332" s="56">
        <v>0</v>
      </c>
      <c r="H332" s="56">
        <v>0</v>
      </c>
      <c r="I332" s="56">
        <f t="shared" si="56"/>
        <v>0</v>
      </c>
      <c r="J332" s="56">
        <f t="shared" si="57"/>
        <v>0</v>
      </c>
      <c r="K332" s="57" t="str">
        <f t="shared" si="58"/>
        <v>NA</v>
      </c>
      <c r="L332" s="57" t="str">
        <f t="shared" si="59"/>
        <v>NA</v>
      </c>
      <c r="M332" s="57" t="str">
        <f t="shared" si="60"/>
        <v>NA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250</v>
      </c>
      <c r="C333" s="51" t="s">
        <v>251</v>
      </c>
      <c r="D333" s="56">
        <v>64766</v>
      </c>
      <c r="E333" s="56">
        <v>339492.43999999994</v>
      </c>
      <c r="F333" s="56">
        <v>0</v>
      </c>
      <c r="G333" s="56">
        <v>161709.48000000001</v>
      </c>
      <c r="H333" s="56">
        <v>0</v>
      </c>
      <c r="I333" s="56">
        <f t="shared" ref="I333:I465" si="61">SUM(G333:H333)</f>
        <v>161709.48000000001</v>
      </c>
      <c r="J333" s="56">
        <f t="shared" ref="J333:J465" si="62">E333-I333</f>
        <v>177782.95999999993</v>
      </c>
      <c r="K333" s="57">
        <f t="shared" ref="K333:K465" si="63">IF(E333=0,"NA",J333/E333)</f>
        <v>0.52367280991588494</v>
      </c>
      <c r="L333" s="57">
        <f t="shared" ref="L333:L465" si="64">IF(E333=0,"NA",(  ( F333 - (E333/$L$6)) / (E333/$L$6)))</f>
        <v>-1</v>
      </c>
      <c r="M333" s="57">
        <f t="shared" ref="M333:M465" si="65">IF(E333=0,"NA",(  ( G333 - ($M$6*(E333/12))) / ($M$6*(E333/12))))</f>
        <v>-0.28550921487382741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252</v>
      </c>
      <c r="C334" s="51" t="s">
        <v>253</v>
      </c>
      <c r="D334" s="56">
        <v>27373820.289999999</v>
      </c>
      <c r="E334" s="56">
        <v>5760955.5899999999</v>
      </c>
      <c r="F334" s="56">
        <v>301773.95</v>
      </c>
      <c r="G334" s="56">
        <v>392000.45</v>
      </c>
      <c r="H334" s="56">
        <v>1412579.8</v>
      </c>
      <c r="I334" s="56">
        <f t="shared" si="61"/>
        <v>1804580.25</v>
      </c>
      <c r="J334" s="56">
        <f t="shared" si="62"/>
        <v>3956375.34</v>
      </c>
      <c r="K334" s="57">
        <f t="shared" si="63"/>
        <v>0.68675678508398286</v>
      </c>
      <c r="L334" s="57">
        <f t="shared" si="64"/>
        <v>-0.9476173795674061</v>
      </c>
      <c r="M334" s="57">
        <f t="shared" si="65"/>
        <v>-0.89793348242075233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433</v>
      </c>
      <c r="C335" s="51" t="s">
        <v>434</v>
      </c>
      <c r="D335" s="56">
        <v>50000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61"/>
        <v>0</v>
      </c>
      <c r="J335" s="56">
        <f t="shared" si="62"/>
        <v>0</v>
      </c>
      <c r="K335" s="57" t="str">
        <f t="shared" si="63"/>
        <v>NA</v>
      </c>
      <c r="L335" s="57" t="str">
        <f t="shared" si="64"/>
        <v>NA</v>
      </c>
      <c r="M335" s="57" t="str">
        <f t="shared" si="65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260</v>
      </c>
      <c r="C336" s="51" t="s">
        <v>261</v>
      </c>
      <c r="D336" s="56">
        <v>7945000</v>
      </c>
      <c r="E336" s="56">
        <v>0</v>
      </c>
      <c r="F336" s="56">
        <v>0</v>
      </c>
      <c r="G336" s="56">
        <v>1759.06</v>
      </c>
      <c r="H336" s="56">
        <v>0</v>
      </c>
      <c r="I336" s="56">
        <f t="shared" si="61"/>
        <v>1759.06</v>
      </c>
      <c r="J336" s="56">
        <f t="shared" si="62"/>
        <v>-1759.06</v>
      </c>
      <c r="K336" s="57" t="str">
        <f t="shared" si="63"/>
        <v>NA</v>
      </c>
      <c r="L336" s="57" t="str">
        <f t="shared" si="64"/>
        <v>NA</v>
      </c>
      <c r="M336" s="57" t="str">
        <f t="shared" si="65"/>
        <v>NA</v>
      </c>
      <c r="R336" s="53"/>
      <c r="S336" s="53"/>
      <c r="T336" s="53"/>
      <c r="U336" s="53"/>
      <c r="V336" s="53"/>
    </row>
    <row r="337" spans="2:22" s="51" customFormat="1" x14ac:dyDescent="0.2">
      <c r="B337" s="51" t="s">
        <v>439</v>
      </c>
      <c r="C337" s="51" t="s">
        <v>440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61"/>
        <v>0</v>
      </c>
      <c r="J337" s="56">
        <f t="shared" si="62"/>
        <v>0</v>
      </c>
      <c r="K337" s="57" t="str">
        <f t="shared" si="63"/>
        <v>NA</v>
      </c>
      <c r="L337" s="57" t="str">
        <f t="shared" si="64"/>
        <v>NA</v>
      </c>
      <c r="M337" s="57" t="str">
        <f t="shared" si="65"/>
        <v>NA</v>
      </c>
      <c r="R337" s="53"/>
      <c r="S337" s="53"/>
      <c r="T337" s="53"/>
      <c r="U337" s="53"/>
      <c r="V337" s="53"/>
    </row>
    <row r="338" spans="2:22" s="51" customFormat="1" x14ac:dyDescent="0.2">
      <c r="B338" s="51" t="s">
        <v>447</v>
      </c>
      <c r="C338" s="51" t="s">
        <v>448</v>
      </c>
      <c r="D338" s="56">
        <v>0</v>
      </c>
      <c r="E338" s="56">
        <v>0</v>
      </c>
      <c r="F338" s="56">
        <v>0</v>
      </c>
      <c r="G338" s="56">
        <v>0</v>
      </c>
      <c r="H338" s="56">
        <v>0</v>
      </c>
      <c r="I338" s="56">
        <f t="shared" si="61"/>
        <v>0</v>
      </c>
      <c r="J338" s="56">
        <f t="shared" si="62"/>
        <v>0</v>
      </c>
      <c r="K338" s="57" t="str">
        <f t="shared" si="63"/>
        <v>NA</v>
      </c>
      <c r="L338" s="57" t="str">
        <f t="shared" si="64"/>
        <v>NA</v>
      </c>
      <c r="M338" s="57" t="str">
        <f t="shared" si="65"/>
        <v>NA</v>
      </c>
      <c r="R338" s="53"/>
      <c r="S338" s="53"/>
      <c r="T338" s="53"/>
      <c r="U338" s="53"/>
      <c r="V338" s="53"/>
    </row>
    <row r="339" spans="2:22" s="51" customFormat="1" x14ac:dyDescent="0.2">
      <c r="B339" s="51" t="s">
        <v>463</v>
      </c>
      <c r="C339" s="51" t="s">
        <v>464</v>
      </c>
      <c r="D339" s="56">
        <v>0</v>
      </c>
      <c r="E339" s="56">
        <v>0</v>
      </c>
      <c r="F339" s="56">
        <v>0</v>
      </c>
      <c r="G339" s="56">
        <v>0</v>
      </c>
      <c r="H339" s="56">
        <v>0</v>
      </c>
      <c r="I339" s="56">
        <f t="shared" si="61"/>
        <v>0</v>
      </c>
      <c r="J339" s="56">
        <f t="shared" si="62"/>
        <v>0</v>
      </c>
      <c r="K339" s="57" t="str">
        <f t="shared" si="63"/>
        <v>NA</v>
      </c>
      <c r="L339" s="57" t="str">
        <f t="shared" si="64"/>
        <v>NA</v>
      </c>
      <c r="M339" s="57" t="str">
        <f t="shared" si="65"/>
        <v>NA</v>
      </c>
      <c r="R339" s="53"/>
      <c r="S339" s="53"/>
      <c r="T339" s="53"/>
      <c r="U339" s="53"/>
      <c r="V339" s="53"/>
    </row>
    <row r="340" spans="2:22" s="51" customFormat="1" x14ac:dyDescent="0.2">
      <c r="B340" s="51" t="s">
        <v>338</v>
      </c>
      <c r="C340" s="51" t="s">
        <v>339</v>
      </c>
      <c r="D340" s="56">
        <v>3750000</v>
      </c>
      <c r="E340" s="56">
        <v>7442643</v>
      </c>
      <c r="F340" s="56">
        <v>0</v>
      </c>
      <c r="G340" s="56">
        <v>1013</v>
      </c>
      <c r="H340" s="56">
        <v>0</v>
      </c>
      <c r="I340" s="56">
        <f t="shared" si="61"/>
        <v>1013</v>
      </c>
      <c r="J340" s="56">
        <f t="shared" si="62"/>
        <v>7441630</v>
      </c>
      <c r="K340" s="57">
        <f t="shared" si="63"/>
        <v>0.99986389243713558</v>
      </c>
      <c r="L340" s="57">
        <f t="shared" si="64"/>
        <v>-1</v>
      </c>
      <c r="M340" s="57">
        <f t="shared" si="65"/>
        <v>-0.99979583865570332</v>
      </c>
      <c r="R340" s="53"/>
      <c r="S340" s="53"/>
      <c r="T340" s="53"/>
      <c r="U340" s="53"/>
      <c r="V340" s="53"/>
    </row>
    <row r="341" spans="2:22" s="51" customFormat="1" x14ac:dyDescent="0.2">
      <c r="B341" s="51" t="s">
        <v>262</v>
      </c>
      <c r="C341" s="51" t="s">
        <v>263</v>
      </c>
      <c r="D341" s="56">
        <v>0</v>
      </c>
      <c r="E341" s="56">
        <v>42080</v>
      </c>
      <c r="F341" s="56">
        <v>0</v>
      </c>
      <c r="G341" s="56">
        <v>42080</v>
      </c>
      <c r="H341" s="56">
        <v>0</v>
      </c>
      <c r="I341" s="56">
        <f t="shared" si="61"/>
        <v>42080</v>
      </c>
      <c r="J341" s="56">
        <f t="shared" si="62"/>
        <v>0</v>
      </c>
      <c r="K341" s="57">
        <f t="shared" si="63"/>
        <v>0</v>
      </c>
      <c r="L341" s="57">
        <f t="shared" si="64"/>
        <v>-1</v>
      </c>
      <c r="M341" s="57">
        <f t="shared" si="65"/>
        <v>0.50000000000000011</v>
      </c>
      <c r="R341" s="53"/>
      <c r="S341" s="53"/>
      <c r="T341" s="53"/>
      <c r="U341" s="53"/>
      <c r="V341" s="53"/>
    </row>
    <row r="342" spans="2:22" s="51" customFormat="1" x14ac:dyDescent="0.2">
      <c r="B342" s="51" t="s">
        <v>268</v>
      </c>
      <c r="C342" s="51" t="s">
        <v>269</v>
      </c>
      <c r="D342" s="56">
        <v>0</v>
      </c>
      <c r="E342" s="56">
        <v>1141050</v>
      </c>
      <c r="F342" s="56">
        <v>0</v>
      </c>
      <c r="G342" s="56">
        <v>0</v>
      </c>
      <c r="H342" s="56">
        <v>0</v>
      </c>
      <c r="I342" s="56">
        <f t="shared" si="61"/>
        <v>0</v>
      </c>
      <c r="J342" s="56">
        <f t="shared" si="62"/>
        <v>1141050</v>
      </c>
      <c r="K342" s="57">
        <f t="shared" si="63"/>
        <v>1</v>
      </c>
      <c r="L342" s="57">
        <f t="shared" si="64"/>
        <v>-1</v>
      </c>
      <c r="M342" s="57">
        <f t="shared" si="65"/>
        <v>-1</v>
      </c>
      <c r="R342" s="53"/>
      <c r="S342" s="53"/>
      <c r="T342" s="53"/>
      <c r="U342" s="53"/>
      <c r="V342" s="53"/>
    </row>
    <row r="343" spans="2:22" s="51" customFormat="1" x14ac:dyDescent="0.2">
      <c r="B343" s="51" t="s">
        <v>278</v>
      </c>
      <c r="C343" s="51" t="s">
        <v>279</v>
      </c>
      <c r="D343" s="56">
        <v>0</v>
      </c>
      <c r="E343" s="56">
        <v>0</v>
      </c>
      <c r="F343" s="56">
        <v>0</v>
      </c>
      <c r="G343" s="56">
        <v>17000</v>
      </c>
      <c r="H343" s="56">
        <v>0</v>
      </c>
      <c r="I343" s="56">
        <f t="shared" si="61"/>
        <v>17000</v>
      </c>
      <c r="J343" s="56">
        <f t="shared" si="62"/>
        <v>-17000</v>
      </c>
      <c r="K343" s="57" t="str">
        <f t="shared" si="63"/>
        <v>NA</v>
      </c>
      <c r="L343" s="57" t="str">
        <f t="shared" si="64"/>
        <v>NA</v>
      </c>
      <c r="M343" s="57" t="str">
        <f t="shared" si="65"/>
        <v>NA</v>
      </c>
      <c r="R343" s="53"/>
      <c r="S343" s="53"/>
      <c r="T343" s="53"/>
      <c r="U343" s="53"/>
      <c r="V343" s="53"/>
    </row>
    <row r="344" spans="2:22" s="51" customFormat="1" x14ac:dyDescent="0.2">
      <c r="B344" s="51" t="s">
        <v>282</v>
      </c>
      <c r="C344" s="51" t="s">
        <v>283</v>
      </c>
      <c r="D344" s="56">
        <v>26817594.460000001</v>
      </c>
      <c r="E344" s="56">
        <v>29640956.750000004</v>
      </c>
      <c r="F344" s="56">
        <v>817.91</v>
      </c>
      <c r="G344" s="56">
        <v>11952.480000000001</v>
      </c>
      <c r="H344" s="56">
        <v>3028.63</v>
      </c>
      <c r="I344" s="56">
        <f t="shared" si="61"/>
        <v>14981.11</v>
      </c>
      <c r="J344" s="56">
        <f t="shared" si="62"/>
        <v>29625975.640000004</v>
      </c>
      <c r="K344" s="57">
        <f t="shared" si="63"/>
        <v>0.99949458075438136</v>
      </c>
      <c r="L344" s="57">
        <f t="shared" si="64"/>
        <v>-0.99997240608638582</v>
      </c>
      <c r="M344" s="57">
        <f t="shared" si="65"/>
        <v>-0.99939513693329074</v>
      </c>
      <c r="R344" s="53"/>
      <c r="S344" s="53"/>
      <c r="T344" s="53"/>
      <c r="U344" s="53"/>
      <c r="V344" s="53"/>
    </row>
    <row r="345" spans="2:22" s="51" customFormat="1" x14ac:dyDescent="0.2">
      <c r="B345" s="51" t="s">
        <v>286</v>
      </c>
      <c r="C345" s="51" t="s">
        <v>287</v>
      </c>
      <c r="D345" s="56">
        <v>0</v>
      </c>
      <c r="E345" s="56">
        <v>75</v>
      </c>
      <c r="F345" s="56">
        <v>0</v>
      </c>
      <c r="G345" s="56">
        <v>0</v>
      </c>
      <c r="H345" s="56">
        <v>0</v>
      </c>
      <c r="I345" s="56">
        <f t="shared" si="61"/>
        <v>0</v>
      </c>
      <c r="J345" s="56">
        <f t="shared" si="62"/>
        <v>75</v>
      </c>
      <c r="K345" s="57">
        <f t="shared" si="63"/>
        <v>1</v>
      </c>
      <c r="L345" s="57">
        <f t="shared" si="64"/>
        <v>-1</v>
      </c>
      <c r="M345" s="57">
        <f t="shared" si="65"/>
        <v>-1</v>
      </c>
      <c r="R345" s="53"/>
      <c r="S345" s="53"/>
      <c r="T345" s="53"/>
      <c r="U345" s="53"/>
      <c r="V345" s="53"/>
    </row>
    <row r="346" spans="2:22" s="51" customFormat="1" x14ac:dyDescent="0.2">
      <c r="B346" s="51" t="s">
        <v>290</v>
      </c>
      <c r="C346" s="51" t="s">
        <v>291</v>
      </c>
      <c r="D346" s="56">
        <v>3055023.67</v>
      </c>
      <c r="E346" s="56">
        <v>3553040.13</v>
      </c>
      <c r="F346" s="56">
        <v>256.25</v>
      </c>
      <c r="G346" s="56">
        <v>757.45</v>
      </c>
      <c r="H346" s="56">
        <v>1171.5999999999999</v>
      </c>
      <c r="I346" s="56">
        <f t="shared" si="61"/>
        <v>1929.05</v>
      </c>
      <c r="J346" s="56">
        <f t="shared" si="62"/>
        <v>3551111.08</v>
      </c>
      <c r="K346" s="57">
        <f t="shared" si="63"/>
        <v>0.99945707058478961</v>
      </c>
      <c r="L346" s="57">
        <f t="shared" si="64"/>
        <v>-0.99992787866429189</v>
      </c>
      <c r="M346" s="57">
        <f t="shared" si="65"/>
        <v>-0.99968022455181216</v>
      </c>
      <c r="R346" s="53"/>
      <c r="S346" s="53"/>
      <c r="T346" s="53"/>
      <c r="U346" s="53"/>
      <c r="V346" s="53"/>
    </row>
    <row r="347" spans="2:22" s="51" customFormat="1" x14ac:dyDescent="0.2">
      <c r="B347" s="51" t="s">
        <v>294</v>
      </c>
      <c r="C347" s="51" t="s">
        <v>295</v>
      </c>
      <c r="D347" s="56">
        <v>0</v>
      </c>
      <c r="E347" s="56">
        <v>1858781.05</v>
      </c>
      <c r="F347" s="56">
        <v>0</v>
      </c>
      <c r="G347" s="56">
        <v>0</v>
      </c>
      <c r="H347" s="56">
        <v>0</v>
      </c>
      <c r="I347" s="56">
        <f t="shared" si="61"/>
        <v>0</v>
      </c>
      <c r="J347" s="56">
        <f t="shared" si="62"/>
        <v>1858781.05</v>
      </c>
      <c r="K347" s="57">
        <f t="shared" si="63"/>
        <v>1</v>
      </c>
      <c r="L347" s="57">
        <f t="shared" si="64"/>
        <v>-1</v>
      </c>
      <c r="M347" s="57">
        <f t="shared" si="65"/>
        <v>-1</v>
      </c>
      <c r="R347" s="53"/>
      <c r="S347" s="53"/>
      <c r="T347" s="53"/>
      <c r="U347" s="53"/>
      <c r="V347" s="53"/>
    </row>
    <row r="348" spans="2:22" s="51" customFormat="1" x14ac:dyDescent="0.2">
      <c r="B348" s="51" t="s">
        <v>358</v>
      </c>
      <c r="C348" s="51" t="s">
        <v>359</v>
      </c>
      <c r="D348" s="56">
        <v>7204</v>
      </c>
      <c r="E348" s="56">
        <v>0</v>
      </c>
      <c r="F348" s="56">
        <v>0</v>
      </c>
      <c r="G348" s="56">
        <v>0</v>
      </c>
      <c r="H348" s="56">
        <v>0</v>
      </c>
      <c r="I348" s="56">
        <f t="shared" si="61"/>
        <v>0</v>
      </c>
      <c r="J348" s="56">
        <f t="shared" si="62"/>
        <v>0</v>
      </c>
      <c r="K348" s="57" t="str">
        <f t="shared" si="63"/>
        <v>NA</v>
      </c>
      <c r="L348" s="57" t="str">
        <f t="shared" si="64"/>
        <v>NA</v>
      </c>
      <c r="M348" s="57" t="str">
        <f t="shared" si="65"/>
        <v>NA</v>
      </c>
      <c r="R348" s="53"/>
      <c r="S348" s="53"/>
      <c r="T348" s="53"/>
      <c r="U348" s="53"/>
      <c r="V348" s="53"/>
    </row>
    <row r="349" spans="2:22" s="51" customFormat="1" x14ac:dyDescent="0.2">
      <c r="B349" s="51" t="s">
        <v>304</v>
      </c>
      <c r="C349" s="51" t="s">
        <v>305</v>
      </c>
      <c r="D349" s="56">
        <v>40000</v>
      </c>
      <c r="E349" s="56">
        <v>79000</v>
      </c>
      <c r="F349" s="56">
        <v>0</v>
      </c>
      <c r="G349" s="56">
        <v>0</v>
      </c>
      <c r="H349" s="56">
        <v>76521</v>
      </c>
      <c r="I349" s="56">
        <f t="shared" si="61"/>
        <v>76521</v>
      </c>
      <c r="J349" s="56">
        <f t="shared" si="62"/>
        <v>2479</v>
      </c>
      <c r="K349" s="57">
        <f t="shared" si="63"/>
        <v>3.1379746835443041E-2</v>
      </c>
      <c r="L349" s="57">
        <f t="shared" si="64"/>
        <v>-1</v>
      </c>
      <c r="M349" s="57">
        <f t="shared" si="65"/>
        <v>-1</v>
      </c>
      <c r="R349" s="53"/>
      <c r="S349" s="53"/>
      <c r="T349" s="53"/>
      <c r="U349" s="53"/>
      <c r="V349" s="53"/>
    </row>
    <row r="350" spans="2:22" s="51" customFormat="1" x14ac:dyDescent="0.2">
      <c r="B350" s="51" t="s">
        <v>306</v>
      </c>
      <c r="C350" s="51" t="s">
        <v>307</v>
      </c>
      <c r="D350" s="56">
        <v>0</v>
      </c>
      <c r="E350" s="56">
        <v>5401005</v>
      </c>
      <c r="F350" s="56">
        <v>0</v>
      </c>
      <c r="G350" s="56">
        <v>153188</v>
      </c>
      <c r="H350" s="56">
        <v>0</v>
      </c>
      <c r="I350" s="56">
        <f t="shared" si="61"/>
        <v>153188</v>
      </c>
      <c r="J350" s="56">
        <f t="shared" si="62"/>
        <v>5247817</v>
      </c>
      <c r="K350" s="57">
        <f t="shared" si="63"/>
        <v>0.97163713049700939</v>
      </c>
      <c r="L350" s="57">
        <f t="shared" si="64"/>
        <v>-1</v>
      </c>
      <c r="M350" s="57">
        <f t="shared" si="65"/>
        <v>-0.95745569574551403</v>
      </c>
      <c r="R350" s="53"/>
      <c r="S350" s="53"/>
      <c r="T350" s="53"/>
      <c r="U350" s="53"/>
      <c r="V350" s="53"/>
    </row>
    <row r="351" spans="2:22" s="51" customFormat="1" x14ac:dyDescent="0.2">
      <c r="B351" s="51" t="s">
        <v>308</v>
      </c>
      <c r="C351" s="51" t="s">
        <v>309</v>
      </c>
      <c r="D351" s="56">
        <v>3750000</v>
      </c>
      <c r="E351" s="56">
        <v>1610126</v>
      </c>
      <c r="F351" s="56">
        <v>0</v>
      </c>
      <c r="G351" s="56">
        <v>0</v>
      </c>
      <c r="H351" s="56">
        <v>0</v>
      </c>
      <c r="I351" s="56">
        <f t="shared" si="61"/>
        <v>0</v>
      </c>
      <c r="J351" s="56">
        <f t="shared" si="62"/>
        <v>1610126</v>
      </c>
      <c r="K351" s="57">
        <f t="shared" si="63"/>
        <v>1</v>
      </c>
      <c r="L351" s="57">
        <f t="shared" si="64"/>
        <v>-1</v>
      </c>
      <c r="M351" s="57">
        <f t="shared" si="65"/>
        <v>-1</v>
      </c>
      <c r="R351" s="53"/>
      <c r="S351" s="53"/>
      <c r="T351" s="53"/>
      <c r="U351" s="53"/>
      <c r="V351" s="53"/>
    </row>
    <row r="352" spans="2:22" s="51" customFormat="1" x14ac:dyDescent="0.2">
      <c r="B352" s="51" t="s">
        <v>310</v>
      </c>
      <c r="C352" s="51" t="s">
        <v>311</v>
      </c>
      <c r="D352" s="56">
        <v>-55995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61"/>
        <v>0</v>
      </c>
      <c r="J352" s="56">
        <f t="shared" si="62"/>
        <v>0</v>
      </c>
      <c r="K352" s="57" t="str">
        <f t="shared" si="63"/>
        <v>NA</v>
      </c>
      <c r="L352" s="57" t="str">
        <f t="shared" si="64"/>
        <v>NA</v>
      </c>
      <c r="M352" s="57" t="str">
        <f t="shared" si="65"/>
        <v>NA</v>
      </c>
      <c r="R352" s="53"/>
      <c r="S352" s="53"/>
      <c r="T352" s="53"/>
      <c r="U352" s="53"/>
      <c r="V352" s="53"/>
    </row>
    <row r="353" spans="1:22" s="51" customFormat="1" x14ac:dyDescent="0.2">
      <c r="B353" s="51" t="s">
        <v>312</v>
      </c>
      <c r="C353" s="51" t="s">
        <v>313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61"/>
        <v>0</v>
      </c>
      <c r="J353" s="56">
        <f t="shared" si="62"/>
        <v>0</v>
      </c>
      <c r="K353" s="57" t="str">
        <f t="shared" si="63"/>
        <v>NA</v>
      </c>
      <c r="L353" s="57" t="str">
        <f t="shared" si="64"/>
        <v>NA</v>
      </c>
      <c r="M353" s="57" t="str">
        <f t="shared" si="65"/>
        <v>NA</v>
      </c>
      <c r="R353" s="53"/>
      <c r="S353" s="53"/>
      <c r="T353" s="53"/>
      <c r="U353" s="53"/>
      <c r="V353" s="53"/>
    </row>
    <row r="354" spans="1:22" s="51" customFormat="1" x14ac:dyDescent="0.2">
      <c r="A354" s="63" t="s">
        <v>483</v>
      </c>
      <c r="B354" s="63"/>
      <c r="C354" s="63"/>
      <c r="D354" s="64">
        <v>75241413.420000002</v>
      </c>
      <c r="E354" s="64">
        <v>64499846.340000004</v>
      </c>
      <c r="F354" s="64">
        <v>302848.11</v>
      </c>
      <c r="G354" s="64">
        <v>3467016.45</v>
      </c>
      <c r="H354" s="64">
        <v>1493301.03</v>
      </c>
      <c r="I354" s="64">
        <f t="shared" si="61"/>
        <v>4960317.4800000004</v>
      </c>
      <c r="J354" s="64">
        <f t="shared" si="62"/>
        <v>59539528.859999999</v>
      </c>
      <c r="K354" s="65">
        <f t="shared" si="63"/>
        <v>0.92309566981210267</v>
      </c>
      <c r="L354" s="65">
        <f t="shared" si="64"/>
        <v>-0.99530466927930983</v>
      </c>
      <c r="M354" s="65">
        <f t="shared" si="65"/>
        <v>-0.91937151838182185</v>
      </c>
      <c r="R354" s="53"/>
      <c r="S354" s="53"/>
      <c r="T354" s="53"/>
      <c r="U354" s="53"/>
      <c r="V354" s="53"/>
    </row>
    <row r="355" spans="1:22" s="51" customFormat="1" x14ac:dyDescent="0.2">
      <c r="A355" s="51" t="s">
        <v>484</v>
      </c>
      <c r="B355" s="51" t="s">
        <v>202</v>
      </c>
      <c r="C355" s="51" t="s">
        <v>203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61"/>
        <v>0</v>
      </c>
      <c r="J355" s="56">
        <f t="shared" si="62"/>
        <v>0</v>
      </c>
      <c r="K355" s="57" t="str">
        <f t="shared" si="63"/>
        <v>NA</v>
      </c>
      <c r="L355" s="57" t="str">
        <f t="shared" si="64"/>
        <v>NA</v>
      </c>
      <c r="M355" s="57" t="str">
        <f t="shared" si="65"/>
        <v>NA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350</v>
      </c>
      <c r="C356" s="51" t="s">
        <v>351</v>
      </c>
      <c r="D356" s="56">
        <v>0</v>
      </c>
      <c r="E356" s="56">
        <v>697823</v>
      </c>
      <c r="F356" s="56">
        <v>110222</v>
      </c>
      <c r="G356" s="56">
        <v>283071.75</v>
      </c>
      <c r="H356" s="56">
        <v>72327.75</v>
      </c>
      <c r="I356" s="56">
        <f t="shared" si="61"/>
        <v>355399.5</v>
      </c>
      <c r="J356" s="56">
        <f t="shared" si="62"/>
        <v>342423.5</v>
      </c>
      <c r="K356" s="57">
        <f t="shared" si="63"/>
        <v>0.49070251338806548</v>
      </c>
      <c r="L356" s="57">
        <f t="shared" si="64"/>
        <v>-0.84204877167992453</v>
      </c>
      <c r="M356" s="57">
        <f t="shared" si="65"/>
        <v>-0.39152532232385573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415</v>
      </c>
      <c r="C357" s="51" t="s">
        <v>416</v>
      </c>
      <c r="D357" s="56">
        <v>0</v>
      </c>
      <c r="E357" s="56">
        <v>0</v>
      </c>
      <c r="F357" s="56">
        <v>0</v>
      </c>
      <c r="G357" s="56">
        <v>0</v>
      </c>
      <c r="H357" s="56">
        <v>0</v>
      </c>
      <c r="I357" s="56">
        <f t="shared" si="61"/>
        <v>0</v>
      </c>
      <c r="J357" s="56">
        <f t="shared" si="62"/>
        <v>0</v>
      </c>
      <c r="K357" s="57" t="str">
        <f t="shared" si="63"/>
        <v>NA</v>
      </c>
      <c r="L357" s="57" t="str">
        <f t="shared" si="64"/>
        <v>NA</v>
      </c>
      <c r="M357" s="57" t="str">
        <f t="shared" si="65"/>
        <v>NA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409</v>
      </c>
      <c r="C358" s="51" t="s">
        <v>410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f t="shared" si="61"/>
        <v>0</v>
      </c>
      <c r="J358" s="56">
        <f t="shared" si="62"/>
        <v>0</v>
      </c>
      <c r="K358" s="57" t="str">
        <f t="shared" si="63"/>
        <v>NA</v>
      </c>
      <c r="L358" s="57" t="str">
        <f t="shared" si="64"/>
        <v>NA</v>
      </c>
      <c r="M358" s="57" t="str">
        <f t="shared" si="65"/>
        <v>NA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224</v>
      </c>
      <c r="C359" s="51" t="s">
        <v>225</v>
      </c>
      <c r="D359" s="56">
        <v>0</v>
      </c>
      <c r="E359" s="56">
        <v>0</v>
      </c>
      <c r="F359" s="56">
        <v>0</v>
      </c>
      <c r="G359" s="56">
        <v>0</v>
      </c>
      <c r="H359" s="56">
        <v>0</v>
      </c>
      <c r="I359" s="56">
        <f t="shared" si="61"/>
        <v>0</v>
      </c>
      <c r="J359" s="56">
        <f t="shared" si="62"/>
        <v>0</v>
      </c>
      <c r="K359" s="57" t="str">
        <f t="shared" si="63"/>
        <v>NA</v>
      </c>
      <c r="L359" s="57" t="str">
        <f t="shared" si="64"/>
        <v>NA</v>
      </c>
      <c r="M359" s="57" t="str">
        <f t="shared" si="65"/>
        <v>NA</v>
      </c>
      <c r="R359" s="53"/>
      <c r="S359" s="53"/>
      <c r="T359" s="53"/>
      <c r="U359" s="53"/>
      <c r="V359" s="53"/>
    </row>
    <row r="360" spans="1:22" s="51" customFormat="1" x14ac:dyDescent="0.2">
      <c r="B360" s="51" t="s">
        <v>330</v>
      </c>
      <c r="C360" s="51" t="s">
        <v>331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61"/>
        <v>0</v>
      </c>
      <c r="J360" s="56">
        <f t="shared" si="62"/>
        <v>0</v>
      </c>
      <c r="K360" s="57" t="str">
        <f t="shared" si="63"/>
        <v>NA</v>
      </c>
      <c r="L360" s="57" t="str">
        <f t="shared" si="64"/>
        <v>NA</v>
      </c>
      <c r="M360" s="57" t="str">
        <f t="shared" si="65"/>
        <v>NA</v>
      </c>
      <c r="R360" s="53"/>
      <c r="S360" s="53"/>
      <c r="T360" s="53"/>
      <c r="U360" s="53"/>
      <c r="V360" s="53"/>
    </row>
    <row r="361" spans="1:22" s="51" customFormat="1" x14ac:dyDescent="0.2">
      <c r="B361" s="51" t="s">
        <v>226</v>
      </c>
      <c r="C361" s="51" t="s">
        <v>227</v>
      </c>
      <c r="D361" s="56">
        <v>1300000</v>
      </c>
      <c r="E361" s="56">
        <v>4323449.07</v>
      </c>
      <c r="F361" s="56">
        <v>0</v>
      </c>
      <c r="G361" s="56">
        <v>1617624.11</v>
      </c>
      <c r="H361" s="56">
        <v>0</v>
      </c>
      <c r="I361" s="56">
        <f t="shared" si="61"/>
        <v>1617624.11</v>
      </c>
      <c r="J361" s="56">
        <f t="shared" si="62"/>
        <v>2705824.96</v>
      </c>
      <c r="K361" s="57">
        <f t="shared" si="63"/>
        <v>0.62584869537968213</v>
      </c>
      <c r="L361" s="57">
        <f t="shared" si="64"/>
        <v>-1</v>
      </c>
      <c r="M361" s="57">
        <f t="shared" si="65"/>
        <v>-0.43877304306952325</v>
      </c>
      <c r="R361" s="53"/>
      <c r="S361" s="53"/>
      <c r="T361" s="53"/>
      <c r="U361" s="53"/>
      <c r="V361" s="53"/>
    </row>
    <row r="362" spans="1:22" s="51" customFormat="1" x14ac:dyDescent="0.2">
      <c r="B362" s="51" t="s">
        <v>232</v>
      </c>
      <c r="C362" s="51" t="s">
        <v>233</v>
      </c>
      <c r="D362" s="56">
        <v>0</v>
      </c>
      <c r="E362" s="56">
        <v>0</v>
      </c>
      <c r="F362" s="56">
        <v>0</v>
      </c>
      <c r="G362" s="56">
        <v>0</v>
      </c>
      <c r="H362" s="56">
        <v>0</v>
      </c>
      <c r="I362" s="56">
        <f t="shared" si="61"/>
        <v>0</v>
      </c>
      <c r="J362" s="56">
        <f t="shared" si="62"/>
        <v>0</v>
      </c>
      <c r="K362" s="57" t="str">
        <f t="shared" si="63"/>
        <v>NA</v>
      </c>
      <c r="L362" s="57" t="str">
        <f t="shared" si="64"/>
        <v>NA</v>
      </c>
      <c r="M362" s="57" t="str">
        <f t="shared" si="65"/>
        <v>NA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234</v>
      </c>
      <c r="C363" s="51" t="s">
        <v>235</v>
      </c>
      <c r="D363" s="56">
        <v>0</v>
      </c>
      <c r="E363" s="56">
        <v>0</v>
      </c>
      <c r="F363" s="56">
        <v>5.0999999999999996</v>
      </c>
      <c r="G363" s="56">
        <v>5.0999999999999996</v>
      </c>
      <c r="H363" s="56">
        <v>0</v>
      </c>
      <c r="I363" s="56">
        <f t="shared" si="61"/>
        <v>5.0999999999999996</v>
      </c>
      <c r="J363" s="56">
        <f t="shared" si="62"/>
        <v>-5.0999999999999996</v>
      </c>
      <c r="K363" s="57" t="str">
        <f t="shared" si="63"/>
        <v>NA</v>
      </c>
      <c r="L363" s="57" t="str">
        <f t="shared" si="64"/>
        <v>NA</v>
      </c>
      <c r="M363" s="57" t="str">
        <f t="shared" si="65"/>
        <v>NA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236</v>
      </c>
      <c r="C364" s="51" t="s">
        <v>237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61"/>
        <v>0</v>
      </c>
      <c r="J364" s="56">
        <f t="shared" si="62"/>
        <v>0</v>
      </c>
      <c r="K364" s="57" t="str">
        <f t="shared" si="63"/>
        <v>NA</v>
      </c>
      <c r="L364" s="57" t="str">
        <f t="shared" si="64"/>
        <v>NA</v>
      </c>
      <c r="M364" s="57" t="str">
        <f t="shared" si="65"/>
        <v>NA</v>
      </c>
      <c r="R364" s="53"/>
      <c r="S364" s="53"/>
      <c r="T364" s="53"/>
      <c r="U364" s="53"/>
      <c r="V364" s="53"/>
    </row>
    <row r="365" spans="1:22" s="51" customFormat="1" x14ac:dyDescent="0.2">
      <c r="B365" s="51" t="s">
        <v>250</v>
      </c>
      <c r="C365" s="51" t="s">
        <v>251</v>
      </c>
      <c r="D365" s="56">
        <v>34450</v>
      </c>
      <c r="E365" s="56">
        <v>275094.27</v>
      </c>
      <c r="F365" s="56">
        <v>0.97</v>
      </c>
      <c r="G365" s="56">
        <v>114612.7</v>
      </c>
      <c r="H365" s="56">
        <v>0</v>
      </c>
      <c r="I365" s="56">
        <f t="shared" si="61"/>
        <v>114612.7</v>
      </c>
      <c r="J365" s="56">
        <f t="shared" si="62"/>
        <v>160481.57</v>
      </c>
      <c r="K365" s="57">
        <f t="shared" si="63"/>
        <v>0.58336936643573123</v>
      </c>
      <c r="L365" s="57">
        <f t="shared" si="64"/>
        <v>-0.99999647393600755</v>
      </c>
      <c r="M365" s="57">
        <f t="shared" si="65"/>
        <v>-0.37505404965359701</v>
      </c>
      <c r="R365" s="53"/>
      <c r="S365" s="53"/>
      <c r="T365" s="53"/>
      <c r="U365" s="53"/>
      <c r="V365" s="53"/>
    </row>
    <row r="366" spans="1:22" s="51" customFormat="1" x14ac:dyDescent="0.2">
      <c r="B366" s="51" t="s">
        <v>252</v>
      </c>
      <c r="C366" s="51" t="s">
        <v>253</v>
      </c>
      <c r="D366" s="56">
        <v>26125645</v>
      </c>
      <c r="E366" s="56">
        <v>23566</v>
      </c>
      <c r="F366" s="56">
        <v>0</v>
      </c>
      <c r="G366" s="56">
        <v>0</v>
      </c>
      <c r="H366" s="56">
        <v>167.95</v>
      </c>
      <c r="I366" s="56">
        <f t="shared" si="61"/>
        <v>167.95</v>
      </c>
      <c r="J366" s="56">
        <f t="shared" si="62"/>
        <v>23398.05</v>
      </c>
      <c r="K366" s="57">
        <f t="shared" si="63"/>
        <v>0.99287320716286176</v>
      </c>
      <c r="L366" s="57">
        <f t="shared" si="64"/>
        <v>-1</v>
      </c>
      <c r="M366" s="57">
        <f t="shared" si="65"/>
        <v>-1</v>
      </c>
      <c r="R366" s="53"/>
      <c r="S366" s="53"/>
      <c r="T366" s="53"/>
      <c r="U366" s="53"/>
      <c r="V366" s="53"/>
    </row>
    <row r="367" spans="1:22" s="51" customFormat="1" x14ac:dyDescent="0.2">
      <c r="B367" s="51" t="s">
        <v>260</v>
      </c>
      <c r="C367" s="51" t="s">
        <v>261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61"/>
        <v>0</v>
      </c>
      <c r="J367" s="56">
        <f t="shared" si="62"/>
        <v>0</v>
      </c>
      <c r="K367" s="57" t="str">
        <f t="shared" si="63"/>
        <v>NA</v>
      </c>
      <c r="L367" s="57" t="str">
        <f t="shared" si="64"/>
        <v>NA</v>
      </c>
      <c r="M367" s="57" t="str">
        <f t="shared" si="65"/>
        <v>NA</v>
      </c>
      <c r="R367" s="53"/>
      <c r="S367" s="53"/>
      <c r="T367" s="53"/>
      <c r="U367" s="53"/>
      <c r="V367" s="53"/>
    </row>
    <row r="368" spans="1:22" s="51" customFormat="1" x14ac:dyDescent="0.2">
      <c r="B368" s="51" t="s">
        <v>342</v>
      </c>
      <c r="C368" s="51" t="s">
        <v>343</v>
      </c>
      <c r="D368" s="56">
        <v>79000</v>
      </c>
      <c r="E368" s="56">
        <v>10000</v>
      </c>
      <c r="F368" s="56">
        <v>462.3</v>
      </c>
      <c r="G368" s="56">
        <v>4177.3</v>
      </c>
      <c r="H368" s="56">
        <v>2037.7</v>
      </c>
      <c r="I368" s="56">
        <f t="shared" si="61"/>
        <v>6215</v>
      </c>
      <c r="J368" s="56">
        <f t="shared" si="62"/>
        <v>3785</v>
      </c>
      <c r="K368" s="57">
        <f t="shared" si="63"/>
        <v>0.3785</v>
      </c>
      <c r="L368" s="57">
        <f t="shared" si="64"/>
        <v>-0.95377000000000012</v>
      </c>
      <c r="M368" s="57">
        <f t="shared" si="65"/>
        <v>-0.37340499999999999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377</v>
      </c>
      <c r="C369" s="51" t="s">
        <v>378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61"/>
        <v>0</v>
      </c>
      <c r="J369" s="56">
        <f t="shared" si="62"/>
        <v>0</v>
      </c>
      <c r="K369" s="57" t="str">
        <f t="shared" si="63"/>
        <v>NA</v>
      </c>
      <c r="L369" s="57" t="str">
        <f t="shared" si="64"/>
        <v>NA</v>
      </c>
      <c r="M369" s="57" t="str">
        <f t="shared" si="65"/>
        <v>NA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274</v>
      </c>
      <c r="C370" s="51" t="s">
        <v>275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61"/>
        <v>0</v>
      </c>
      <c r="J370" s="56">
        <f t="shared" si="62"/>
        <v>0</v>
      </c>
      <c r="K370" s="57" t="str">
        <f t="shared" si="63"/>
        <v>NA</v>
      </c>
      <c r="L370" s="57" t="str">
        <f t="shared" si="64"/>
        <v>NA</v>
      </c>
      <c r="M370" s="57" t="str">
        <f t="shared" si="65"/>
        <v>NA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280</v>
      </c>
      <c r="C371" s="51" t="s">
        <v>281</v>
      </c>
      <c r="D371" s="56">
        <v>113802</v>
      </c>
      <c r="E371" s="56">
        <v>56000</v>
      </c>
      <c r="F371" s="56">
        <v>0</v>
      </c>
      <c r="G371" s="56">
        <v>9840</v>
      </c>
      <c r="H371" s="56">
        <v>0</v>
      </c>
      <c r="I371" s="56">
        <f t="shared" si="61"/>
        <v>9840</v>
      </c>
      <c r="J371" s="56">
        <f t="shared" si="62"/>
        <v>46160</v>
      </c>
      <c r="K371" s="57">
        <f t="shared" si="63"/>
        <v>0.82428571428571429</v>
      </c>
      <c r="L371" s="57">
        <f t="shared" si="64"/>
        <v>-1</v>
      </c>
      <c r="M371" s="57">
        <f t="shared" si="65"/>
        <v>-0.73642857142857143</v>
      </c>
      <c r="R371" s="53"/>
      <c r="S371" s="53"/>
      <c r="T371" s="53"/>
      <c r="U371" s="53"/>
      <c r="V371" s="53"/>
    </row>
    <row r="372" spans="1:22" s="51" customFormat="1" x14ac:dyDescent="0.2">
      <c r="B372" s="51" t="s">
        <v>282</v>
      </c>
      <c r="C372" s="51" t="s">
        <v>283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61"/>
        <v>0</v>
      </c>
      <c r="J372" s="56">
        <f t="shared" si="62"/>
        <v>0</v>
      </c>
      <c r="K372" s="57" t="str">
        <f t="shared" si="63"/>
        <v>NA</v>
      </c>
      <c r="L372" s="57" t="str">
        <f t="shared" si="64"/>
        <v>NA</v>
      </c>
      <c r="M372" s="57" t="str">
        <f t="shared" si="65"/>
        <v>NA</v>
      </c>
      <c r="R372" s="53"/>
      <c r="S372" s="53"/>
      <c r="T372" s="53"/>
      <c r="U372" s="53"/>
      <c r="V372" s="53"/>
    </row>
    <row r="373" spans="1:22" s="51" customFormat="1" x14ac:dyDescent="0.2">
      <c r="B373" s="51" t="s">
        <v>290</v>
      </c>
      <c r="C373" s="51" t="s">
        <v>291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61"/>
        <v>0</v>
      </c>
      <c r="J373" s="56">
        <f t="shared" si="62"/>
        <v>0</v>
      </c>
      <c r="K373" s="57" t="str">
        <f t="shared" si="63"/>
        <v>NA</v>
      </c>
      <c r="L373" s="57" t="str">
        <f t="shared" si="64"/>
        <v>NA</v>
      </c>
      <c r="M373" s="57" t="str">
        <f t="shared" si="65"/>
        <v>NA</v>
      </c>
      <c r="R373" s="53"/>
      <c r="S373" s="53"/>
      <c r="T373" s="53"/>
      <c r="U373" s="53"/>
      <c r="V373" s="53"/>
    </row>
    <row r="374" spans="1:22" s="51" customFormat="1" x14ac:dyDescent="0.2">
      <c r="B374" s="51" t="s">
        <v>358</v>
      </c>
      <c r="C374" s="51" t="s">
        <v>359</v>
      </c>
      <c r="D374" s="56">
        <v>125745.51</v>
      </c>
      <c r="E374" s="56">
        <v>424860.38</v>
      </c>
      <c r="F374" s="56">
        <v>63293.63</v>
      </c>
      <c r="G374" s="56">
        <v>182589.6</v>
      </c>
      <c r="H374" s="56">
        <v>37119.880000000005</v>
      </c>
      <c r="I374" s="56">
        <f t="shared" si="61"/>
        <v>219709.48</v>
      </c>
      <c r="J374" s="56">
        <f t="shared" si="62"/>
        <v>205150.9</v>
      </c>
      <c r="K374" s="57">
        <f t="shared" si="63"/>
        <v>0.48286663020919951</v>
      </c>
      <c r="L374" s="57">
        <f t="shared" si="64"/>
        <v>-0.8510248708057927</v>
      </c>
      <c r="M374" s="57">
        <f t="shared" si="65"/>
        <v>-0.35535434017170536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308</v>
      </c>
      <c r="C375" s="51" t="s">
        <v>309</v>
      </c>
      <c r="D375" s="56">
        <v>0</v>
      </c>
      <c r="E375" s="56">
        <v>20653717.949999999</v>
      </c>
      <c r="F375" s="56">
        <v>477727.67</v>
      </c>
      <c r="G375" s="56">
        <v>1654790.56</v>
      </c>
      <c r="H375" s="56">
        <v>3107823.59</v>
      </c>
      <c r="I375" s="56">
        <f t="shared" si="61"/>
        <v>4762614.1500000004</v>
      </c>
      <c r="J375" s="56">
        <f t="shared" si="62"/>
        <v>15891103.799999999</v>
      </c>
      <c r="K375" s="57">
        <f t="shared" si="63"/>
        <v>0.76940644965087268</v>
      </c>
      <c r="L375" s="57">
        <f t="shared" si="64"/>
        <v>-0.97686965266222192</v>
      </c>
      <c r="M375" s="57">
        <f t="shared" si="65"/>
        <v>-0.87981893400456734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514</v>
      </c>
      <c r="C376" s="51" t="s">
        <v>145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61"/>
        <v>0</v>
      </c>
      <c r="J376" s="56">
        <f t="shared" si="62"/>
        <v>0</v>
      </c>
      <c r="K376" s="57" t="str">
        <f t="shared" si="63"/>
        <v>NA</v>
      </c>
      <c r="L376" s="57" t="str">
        <f t="shared" si="64"/>
        <v>NA</v>
      </c>
      <c r="M376" s="57" t="str">
        <f t="shared" si="65"/>
        <v>NA</v>
      </c>
      <c r="R376" s="53"/>
      <c r="S376" s="53"/>
      <c r="T376" s="53"/>
      <c r="U376" s="53"/>
      <c r="V376" s="53"/>
    </row>
    <row r="377" spans="1:22" s="51" customFormat="1" x14ac:dyDescent="0.2">
      <c r="A377" s="63" t="s">
        <v>491</v>
      </c>
      <c r="B377" s="63"/>
      <c r="C377" s="63"/>
      <c r="D377" s="64">
        <v>27778642.510000002</v>
      </c>
      <c r="E377" s="64">
        <v>26464510.669999998</v>
      </c>
      <c r="F377" s="64">
        <v>651711.66999999993</v>
      </c>
      <c r="G377" s="64">
        <v>3866711.12</v>
      </c>
      <c r="H377" s="64">
        <v>3219476.8699999996</v>
      </c>
      <c r="I377" s="64">
        <f t="shared" si="61"/>
        <v>7086187.9900000002</v>
      </c>
      <c r="J377" s="64">
        <f t="shared" si="62"/>
        <v>19378322.68</v>
      </c>
      <c r="K377" s="65">
        <f t="shared" si="63"/>
        <v>0.73223808751420227</v>
      </c>
      <c r="L377" s="65">
        <f t="shared" si="64"/>
        <v>-0.9753741273312575</v>
      </c>
      <c r="M377" s="65">
        <f t="shared" si="65"/>
        <v>-0.78083605050083471</v>
      </c>
      <c r="R377" s="53"/>
      <c r="S377" s="53"/>
      <c r="T377" s="53"/>
      <c r="U377" s="53"/>
      <c r="V377" s="53"/>
    </row>
    <row r="378" spans="1:22" s="51" customFormat="1" x14ac:dyDescent="0.2">
      <c r="A378" s="51" t="s">
        <v>492</v>
      </c>
      <c r="B378" s="51" t="s">
        <v>202</v>
      </c>
      <c r="C378" s="51" t="s">
        <v>203</v>
      </c>
      <c r="D378" s="56">
        <v>0</v>
      </c>
      <c r="E378" s="56">
        <v>0</v>
      </c>
      <c r="F378" s="56">
        <v>0</v>
      </c>
      <c r="G378" s="56">
        <v>0</v>
      </c>
      <c r="H378" s="56">
        <v>0</v>
      </c>
      <c r="I378" s="56">
        <f t="shared" si="61"/>
        <v>0</v>
      </c>
      <c r="J378" s="56">
        <f t="shared" si="62"/>
        <v>0</v>
      </c>
      <c r="K378" s="57" t="str">
        <f t="shared" si="63"/>
        <v>NA</v>
      </c>
      <c r="L378" s="57" t="str">
        <f t="shared" si="64"/>
        <v>NA</v>
      </c>
      <c r="M378" s="57" t="str">
        <f t="shared" si="65"/>
        <v>NA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348</v>
      </c>
      <c r="C379" s="51" t="s">
        <v>349</v>
      </c>
      <c r="D379" s="56">
        <v>0</v>
      </c>
      <c r="E379" s="56">
        <v>0</v>
      </c>
      <c r="F379" s="56">
        <v>0</v>
      </c>
      <c r="G379" s="56">
        <v>0</v>
      </c>
      <c r="H379" s="56">
        <v>0</v>
      </c>
      <c r="I379" s="56">
        <f t="shared" si="61"/>
        <v>0</v>
      </c>
      <c r="J379" s="56">
        <f t="shared" si="62"/>
        <v>0</v>
      </c>
      <c r="K379" s="57" t="str">
        <f t="shared" si="63"/>
        <v>NA</v>
      </c>
      <c r="L379" s="57" t="str">
        <f t="shared" si="64"/>
        <v>NA</v>
      </c>
      <c r="M379" s="57" t="str">
        <f t="shared" si="65"/>
        <v>NA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212</v>
      </c>
      <c r="C380" s="51" t="s">
        <v>213</v>
      </c>
      <c r="D380" s="56">
        <v>0</v>
      </c>
      <c r="E380" s="56">
        <v>0</v>
      </c>
      <c r="F380" s="56">
        <v>0</v>
      </c>
      <c r="G380" s="56">
        <v>0</v>
      </c>
      <c r="H380" s="56">
        <v>0</v>
      </c>
      <c r="I380" s="56">
        <f t="shared" si="61"/>
        <v>0</v>
      </c>
      <c r="J380" s="56">
        <f t="shared" si="62"/>
        <v>0</v>
      </c>
      <c r="K380" s="57" t="str">
        <f t="shared" si="63"/>
        <v>NA</v>
      </c>
      <c r="L380" s="57" t="str">
        <f t="shared" si="64"/>
        <v>NA</v>
      </c>
      <c r="M380" s="57" t="str">
        <f t="shared" si="65"/>
        <v>NA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493</v>
      </c>
      <c r="C381" s="51" t="s">
        <v>494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61"/>
        <v>0</v>
      </c>
      <c r="J381" s="56">
        <f t="shared" si="62"/>
        <v>0</v>
      </c>
      <c r="K381" s="57" t="str">
        <f t="shared" si="63"/>
        <v>NA</v>
      </c>
      <c r="L381" s="57" t="str">
        <f t="shared" si="64"/>
        <v>NA</v>
      </c>
      <c r="M381" s="57" t="str">
        <f t="shared" si="65"/>
        <v>NA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224</v>
      </c>
      <c r="C382" s="51" t="s">
        <v>225</v>
      </c>
      <c r="D382" s="56">
        <v>0</v>
      </c>
      <c r="E382" s="56">
        <v>68460</v>
      </c>
      <c r="F382" s="56">
        <v>0</v>
      </c>
      <c r="G382" s="56">
        <v>0</v>
      </c>
      <c r="H382" s="56">
        <v>0</v>
      </c>
      <c r="I382" s="56">
        <f t="shared" si="61"/>
        <v>0</v>
      </c>
      <c r="J382" s="56">
        <f t="shared" si="62"/>
        <v>68460</v>
      </c>
      <c r="K382" s="57">
        <f t="shared" si="63"/>
        <v>1</v>
      </c>
      <c r="L382" s="57">
        <f t="shared" si="64"/>
        <v>-1</v>
      </c>
      <c r="M382" s="57">
        <f t="shared" si="65"/>
        <v>-1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330</v>
      </c>
      <c r="C383" s="51" t="s">
        <v>331</v>
      </c>
      <c r="D383" s="56">
        <v>276416.18</v>
      </c>
      <c r="E383" s="56">
        <v>169101</v>
      </c>
      <c r="F383" s="56">
        <v>126901.61</v>
      </c>
      <c r="G383" s="56">
        <v>439422.99</v>
      </c>
      <c r="H383" s="56">
        <v>0</v>
      </c>
      <c r="I383" s="56">
        <f t="shared" si="61"/>
        <v>439422.99</v>
      </c>
      <c r="J383" s="56">
        <f t="shared" si="62"/>
        <v>-270321.99</v>
      </c>
      <c r="K383" s="57">
        <f t="shared" si="63"/>
        <v>-1.5985830361736477</v>
      </c>
      <c r="L383" s="57">
        <f t="shared" si="64"/>
        <v>-0.24955139236314391</v>
      </c>
      <c r="M383" s="57">
        <f t="shared" si="65"/>
        <v>2.8978745542604716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226</v>
      </c>
      <c r="C384" s="51" t="s">
        <v>227</v>
      </c>
      <c r="D384" s="56">
        <v>42239798.5</v>
      </c>
      <c r="E384" s="56">
        <v>1483560.2299999997</v>
      </c>
      <c r="F384" s="56">
        <v>0</v>
      </c>
      <c r="G384" s="56">
        <v>342000</v>
      </c>
      <c r="H384" s="56">
        <v>0</v>
      </c>
      <c r="I384" s="56">
        <f t="shared" si="61"/>
        <v>342000</v>
      </c>
      <c r="J384" s="56">
        <f t="shared" si="62"/>
        <v>1141560.2299999997</v>
      </c>
      <c r="K384" s="57">
        <f t="shared" si="63"/>
        <v>0.76947346451852505</v>
      </c>
      <c r="L384" s="57">
        <f t="shared" si="64"/>
        <v>-1</v>
      </c>
      <c r="M384" s="57">
        <f t="shared" si="65"/>
        <v>-0.65421019677778769</v>
      </c>
      <c r="R384" s="53"/>
      <c r="S384" s="53"/>
      <c r="T384" s="53"/>
      <c r="U384" s="53"/>
      <c r="V384" s="53"/>
    </row>
    <row r="385" spans="2:22" s="51" customFormat="1" x14ac:dyDescent="0.2">
      <c r="B385" s="51" t="s">
        <v>228</v>
      </c>
      <c r="C385" s="51" t="s">
        <v>229</v>
      </c>
      <c r="D385" s="56">
        <v>0</v>
      </c>
      <c r="E385" s="56">
        <v>0</v>
      </c>
      <c r="F385" s="56">
        <v>0</v>
      </c>
      <c r="G385" s="56">
        <v>0</v>
      </c>
      <c r="H385" s="56">
        <v>0</v>
      </c>
      <c r="I385" s="56">
        <f t="shared" si="61"/>
        <v>0</v>
      </c>
      <c r="J385" s="56">
        <f t="shared" si="62"/>
        <v>0</v>
      </c>
      <c r="K385" s="57" t="str">
        <f t="shared" si="63"/>
        <v>NA</v>
      </c>
      <c r="L385" s="57" t="str">
        <f t="shared" si="64"/>
        <v>NA</v>
      </c>
      <c r="M385" s="57" t="str">
        <f t="shared" si="65"/>
        <v>NA</v>
      </c>
      <c r="R385" s="53"/>
      <c r="S385" s="53"/>
      <c r="T385" s="53"/>
      <c r="U385" s="53"/>
      <c r="V385" s="53"/>
    </row>
    <row r="386" spans="2:22" s="51" customFormat="1" x14ac:dyDescent="0.2">
      <c r="B386" s="51" t="s">
        <v>232</v>
      </c>
      <c r="C386" s="51" t="s">
        <v>233</v>
      </c>
      <c r="D386" s="56">
        <v>64125</v>
      </c>
      <c r="E386" s="56">
        <v>61172</v>
      </c>
      <c r="F386" s="56">
        <v>17805</v>
      </c>
      <c r="G386" s="56">
        <v>44305</v>
      </c>
      <c r="H386" s="56">
        <v>0</v>
      </c>
      <c r="I386" s="56">
        <f t="shared" si="61"/>
        <v>44305</v>
      </c>
      <c r="J386" s="56">
        <f t="shared" si="62"/>
        <v>16867</v>
      </c>
      <c r="K386" s="57">
        <f t="shared" si="63"/>
        <v>0.27573072647616559</v>
      </c>
      <c r="L386" s="57">
        <f t="shared" si="64"/>
        <v>-0.70893546066827962</v>
      </c>
      <c r="M386" s="57">
        <f t="shared" si="65"/>
        <v>8.6403910285751589E-2</v>
      </c>
      <c r="R386" s="53"/>
      <c r="S386" s="53"/>
      <c r="T386" s="53"/>
      <c r="U386" s="53"/>
      <c r="V386" s="53"/>
    </row>
    <row r="387" spans="2:22" s="51" customFormat="1" x14ac:dyDescent="0.2">
      <c r="B387" s="51" t="s">
        <v>234</v>
      </c>
      <c r="C387" s="51" t="s">
        <v>235</v>
      </c>
      <c r="D387" s="56">
        <v>0</v>
      </c>
      <c r="E387" s="56">
        <v>0</v>
      </c>
      <c r="F387" s="56">
        <v>1769.3999999999999</v>
      </c>
      <c r="G387" s="56">
        <v>5076.4399999999996</v>
      </c>
      <c r="H387" s="56">
        <v>0</v>
      </c>
      <c r="I387" s="56">
        <f t="shared" si="61"/>
        <v>5076.4399999999996</v>
      </c>
      <c r="J387" s="56">
        <f t="shared" si="62"/>
        <v>-5076.4399999999996</v>
      </c>
      <c r="K387" s="57" t="str">
        <f t="shared" si="63"/>
        <v>NA</v>
      </c>
      <c r="L387" s="57" t="str">
        <f t="shared" si="64"/>
        <v>NA</v>
      </c>
      <c r="M387" s="57" t="str">
        <f t="shared" si="65"/>
        <v>NA</v>
      </c>
      <c r="R387" s="53"/>
      <c r="S387" s="53"/>
      <c r="T387" s="53"/>
      <c r="U387" s="53"/>
      <c r="V387" s="53"/>
    </row>
    <row r="388" spans="2:22" s="51" customFormat="1" x14ac:dyDescent="0.2">
      <c r="B388" s="51" t="s">
        <v>236</v>
      </c>
      <c r="C388" s="51" t="s">
        <v>237</v>
      </c>
      <c r="D388" s="56">
        <v>55227.96</v>
      </c>
      <c r="E388" s="56">
        <v>48094.38</v>
      </c>
      <c r="F388" s="56">
        <v>26955.829999999998</v>
      </c>
      <c r="G388" s="56">
        <v>92563.599999999977</v>
      </c>
      <c r="H388" s="56">
        <v>0</v>
      </c>
      <c r="I388" s="56">
        <f t="shared" si="61"/>
        <v>92563.599999999977</v>
      </c>
      <c r="J388" s="56">
        <f t="shared" si="62"/>
        <v>-44469.219999999979</v>
      </c>
      <c r="K388" s="57">
        <f t="shared" si="63"/>
        <v>-0.92462404131210307</v>
      </c>
      <c r="L388" s="57">
        <f t="shared" si="64"/>
        <v>-0.43952224771376613</v>
      </c>
      <c r="M388" s="57">
        <f t="shared" si="65"/>
        <v>1.8869360619681546</v>
      </c>
      <c r="R388" s="53"/>
      <c r="S388" s="53"/>
      <c r="T388" s="53"/>
      <c r="U388" s="53"/>
      <c r="V388" s="53"/>
    </row>
    <row r="389" spans="2:22" s="51" customFormat="1" x14ac:dyDescent="0.2">
      <c r="B389" s="51" t="s">
        <v>250</v>
      </c>
      <c r="C389" s="51" t="s">
        <v>251</v>
      </c>
      <c r="D389" s="56">
        <v>7325.0300000000007</v>
      </c>
      <c r="E389" s="56">
        <v>49058.84</v>
      </c>
      <c r="F389" s="56">
        <v>1842.23</v>
      </c>
      <c r="G389" s="56">
        <v>19050.39</v>
      </c>
      <c r="H389" s="56">
        <v>0</v>
      </c>
      <c r="I389" s="56">
        <f t="shared" si="61"/>
        <v>19050.39</v>
      </c>
      <c r="J389" s="56">
        <f t="shared" si="62"/>
        <v>30008.449999999997</v>
      </c>
      <c r="K389" s="57">
        <f t="shared" si="63"/>
        <v>0.61168282821200015</v>
      </c>
      <c r="L389" s="57">
        <f t="shared" si="64"/>
        <v>-0.96244856176786886</v>
      </c>
      <c r="M389" s="57">
        <f t="shared" si="65"/>
        <v>-0.41752424231800012</v>
      </c>
      <c r="R389" s="53"/>
      <c r="S389" s="53"/>
      <c r="T389" s="53"/>
      <c r="U389" s="53"/>
      <c r="V389" s="53"/>
    </row>
    <row r="390" spans="2:22" s="51" customFormat="1" x14ac:dyDescent="0.2">
      <c r="B390" s="51" t="s">
        <v>252</v>
      </c>
      <c r="C390" s="51" t="s">
        <v>253</v>
      </c>
      <c r="D390" s="56">
        <v>26298445</v>
      </c>
      <c r="E390" s="56">
        <v>3089362</v>
      </c>
      <c r="F390" s="56">
        <v>162675</v>
      </c>
      <c r="G390" s="56">
        <v>162675</v>
      </c>
      <c r="H390" s="56">
        <v>4282.25</v>
      </c>
      <c r="I390" s="56">
        <f t="shared" si="61"/>
        <v>166957.25</v>
      </c>
      <c r="J390" s="56">
        <f t="shared" si="62"/>
        <v>2922404.75</v>
      </c>
      <c r="K390" s="57">
        <f t="shared" si="63"/>
        <v>0.94595736919143825</v>
      </c>
      <c r="L390" s="57">
        <f t="shared" si="64"/>
        <v>-0.94734349681261054</v>
      </c>
      <c r="M390" s="57">
        <f t="shared" si="65"/>
        <v>-0.92101524521891576</v>
      </c>
      <c r="R390" s="53"/>
      <c r="S390" s="53"/>
      <c r="T390" s="53"/>
      <c r="U390" s="53"/>
      <c r="V390" s="53"/>
    </row>
    <row r="391" spans="2:22" s="51" customFormat="1" x14ac:dyDescent="0.2">
      <c r="B391" s="51" t="s">
        <v>338</v>
      </c>
      <c r="C391" s="51" t="s">
        <v>339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f t="shared" si="61"/>
        <v>0</v>
      </c>
      <c r="J391" s="56">
        <f t="shared" si="62"/>
        <v>0</v>
      </c>
      <c r="K391" s="57" t="str">
        <f t="shared" si="63"/>
        <v>NA</v>
      </c>
      <c r="L391" s="57" t="str">
        <f t="shared" si="64"/>
        <v>NA</v>
      </c>
      <c r="M391" s="57" t="str">
        <f t="shared" si="65"/>
        <v>NA</v>
      </c>
      <c r="R391" s="53"/>
      <c r="S391" s="53"/>
      <c r="T391" s="53"/>
      <c r="U391" s="53"/>
      <c r="V391" s="53"/>
    </row>
    <row r="392" spans="2:22" s="51" customFormat="1" x14ac:dyDescent="0.2">
      <c r="B392" s="51" t="s">
        <v>266</v>
      </c>
      <c r="C392" s="51" t="s">
        <v>267</v>
      </c>
      <c r="D392" s="56">
        <v>8335</v>
      </c>
      <c r="E392" s="56">
        <v>13350</v>
      </c>
      <c r="F392" s="56">
        <v>0</v>
      </c>
      <c r="G392" s="56">
        <v>350.9</v>
      </c>
      <c r="H392" s="56">
        <v>0</v>
      </c>
      <c r="I392" s="56">
        <f t="shared" si="61"/>
        <v>350.9</v>
      </c>
      <c r="J392" s="56">
        <f t="shared" si="62"/>
        <v>12999.1</v>
      </c>
      <c r="K392" s="57">
        <f t="shared" si="63"/>
        <v>0.97371535580524349</v>
      </c>
      <c r="L392" s="57">
        <f t="shared" si="64"/>
        <v>-1</v>
      </c>
      <c r="M392" s="57">
        <f t="shared" si="65"/>
        <v>-0.96057303370786518</v>
      </c>
      <c r="R392" s="53"/>
      <c r="S392" s="53"/>
      <c r="T392" s="53"/>
      <c r="U392" s="53"/>
      <c r="V392" s="53"/>
    </row>
    <row r="393" spans="2:22" s="51" customFormat="1" x14ac:dyDescent="0.2">
      <c r="B393" s="51" t="s">
        <v>268</v>
      </c>
      <c r="C393" s="51" t="s">
        <v>269</v>
      </c>
      <c r="D393" s="56">
        <v>118200</v>
      </c>
      <c r="E393" s="56">
        <v>122400</v>
      </c>
      <c r="F393" s="56">
        <v>0</v>
      </c>
      <c r="G393" s="56">
        <v>90300</v>
      </c>
      <c r="H393" s="56">
        <v>0</v>
      </c>
      <c r="I393" s="56">
        <f t="shared" si="61"/>
        <v>90300</v>
      </c>
      <c r="J393" s="56">
        <f t="shared" si="62"/>
        <v>32100</v>
      </c>
      <c r="K393" s="57">
        <f t="shared" si="63"/>
        <v>0.26225490196078433</v>
      </c>
      <c r="L393" s="57">
        <f t="shared" si="64"/>
        <v>-1</v>
      </c>
      <c r="M393" s="57">
        <f t="shared" si="65"/>
        <v>0.10661764705882353</v>
      </c>
      <c r="R393" s="53"/>
      <c r="S393" s="53"/>
      <c r="T393" s="53"/>
      <c r="U393" s="53"/>
      <c r="V393" s="53"/>
    </row>
    <row r="394" spans="2:22" s="51" customFormat="1" x14ac:dyDescent="0.2">
      <c r="B394" s="51" t="s">
        <v>274</v>
      </c>
      <c r="C394" s="51" t="s">
        <v>275</v>
      </c>
      <c r="D394" s="56">
        <v>42500</v>
      </c>
      <c r="E394" s="56">
        <v>47500</v>
      </c>
      <c r="F394" s="56">
        <v>595.32000000000005</v>
      </c>
      <c r="G394" s="56">
        <v>2222.16</v>
      </c>
      <c r="H394" s="56">
        <v>0</v>
      </c>
      <c r="I394" s="56">
        <f t="shared" si="61"/>
        <v>2222.16</v>
      </c>
      <c r="J394" s="56">
        <f t="shared" si="62"/>
        <v>45277.84</v>
      </c>
      <c r="K394" s="57">
        <f t="shared" si="63"/>
        <v>0.95321768421052622</v>
      </c>
      <c r="L394" s="57">
        <f t="shared" si="64"/>
        <v>-0.98746694736842111</v>
      </c>
      <c r="M394" s="57">
        <f t="shared" si="65"/>
        <v>-0.92982652631578944</v>
      </c>
      <c r="R394" s="53"/>
      <c r="S394" s="53"/>
      <c r="T394" s="53"/>
      <c r="U394" s="53"/>
      <c r="V394" s="53"/>
    </row>
    <row r="395" spans="2:22" s="51" customFormat="1" x14ac:dyDescent="0.2">
      <c r="B395" s="51" t="s">
        <v>282</v>
      </c>
      <c r="C395" s="51" t="s">
        <v>283</v>
      </c>
      <c r="D395" s="56">
        <v>209500</v>
      </c>
      <c r="E395" s="56">
        <v>185000</v>
      </c>
      <c r="F395" s="56">
        <v>404.74</v>
      </c>
      <c r="G395" s="56">
        <v>667.31</v>
      </c>
      <c r="H395" s="56">
        <v>10294.11</v>
      </c>
      <c r="I395" s="56">
        <f t="shared" si="61"/>
        <v>10961.42</v>
      </c>
      <c r="J395" s="56">
        <f t="shared" si="62"/>
        <v>174038.58</v>
      </c>
      <c r="K395" s="57">
        <f t="shared" si="63"/>
        <v>0.94074908108108102</v>
      </c>
      <c r="L395" s="57">
        <f t="shared" si="64"/>
        <v>-0.9978122162162163</v>
      </c>
      <c r="M395" s="57">
        <f t="shared" si="65"/>
        <v>-0.99458937837837835</v>
      </c>
      <c r="R395" s="53"/>
      <c r="S395" s="53"/>
      <c r="T395" s="53"/>
      <c r="U395" s="53"/>
      <c r="V395" s="53"/>
    </row>
    <row r="396" spans="2:22" s="51" customFormat="1" x14ac:dyDescent="0.2">
      <c r="B396" s="51" t="s">
        <v>286</v>
      </c>
      <c r="C396" s="51" t="s">
        <v>287</v>
      </c>
      <c r="D396" s="56">
        <v>0</v>
      </c>
      <c r="E396" s="56">
        <v>27100</v>
      </c>
      <c r="F396" s="56">
        <v>446.96</v>
      </c>
      <c r="G396" s="56">
        <v>446.96</v>
      </c>
      <c r="H396" s="56">
        <v>3806.97</v>
      </c>
      <c r="I396" s="56">
        <f t="shared" si="61"/>
        <v>4253.9299999999994</v>
      </c>
      <c r="J396" s="56">
        <f t="shared" si="62"/>
        <v>22846.07</v>
      </c>
      <c r="K396" s="57">
        <f t="shared" si="63"/>
        <v>0.8430284132841328</v>
      </c>
      <c r="L396" s="57">
        <f t="shared" si="64"/>
        <v>-0.98350701107011074</v>
      </c>
      <c r="M396" s="57">
        <f t="shared" si="65"/>
        <v>-0.97526051660516611</v>
      </c>
      <c r="R396" s="53"/>
      <c r="S396" s="53"/>
      <c r="T396" s="53"/>
      <c r="U396" s="53"/>
      <c r="V396" s="53"/>
    </row>
    <row r="397" spans="2:22" s="51" customFormat="1" x14ac:dyDescent="0.2">
      <c r="B397" s="51" t="s">
        <v>290</v>
      </c>
      <c r="C397" s="51" t="s">
        <v>291</v>
      </c>
      <c r="D397" s="56">
        <v>95000</v>
      </c>
      <c r="E397" s="56">
        <v>79797.649999999994</v>
      </c>
      <c r="F397" s="56">
        <v>140.37</v>
      </c>
      <c r="G397" s="56">
        <v>348.67</v>
      </c>
      <c r="H397" s="56">
        <v>1298.02</v>
      </c>
      <c r="I397" s="56">
        <f t="shared" si="61"/>
        <v>1646.69</v>
      </c>
      <c r="J397" s="56">
        <f t="shared" si="62"/>
        <v>78150.959999999992</v>
      </c>
      <c r="K397" s="57">
        <f t="shared" si="63"/>
        <v>0.97936417927094344</v>
      </c>
      <c r="L397" s="57">
        <f t="shared" si="64"/>
        <v>-0.99824092564129396</v>
      </c>
      <c r="M397" s="57">
        <f t="shared" si="65"/>
        <v>-0.99344585962117937</v>
      </c>
      <c r="R397" s="53"/>
      <c r="S397" s="53"/>
      <c r="T397" s="53"/>
      <c r="U397" s="53"/>
      <c r="V397" s="53"/>
    </row>
    <row r="398" spans="2:22" s="51" customFormat="1" x14ac:dyDescent="0.2">
      <c r="B398" s="51" t="s">
        <v>294</v>
      </c>
      <c r="C398" s="51" t="s">
        <v>295</v>
      </c>
      <c r="D398" s="56">
        <v>50000</v>
      </c>
      <c r="E398" s="56">
        <v>169470</v>
      </c>
      <c r="F398" s="56">
        <v>0</v>
      </c>
      <c r="G398" s="56">
        <v>61758.400000000001</v>
      </c>
      <c r="H398" s="56">
        <v>0</v>
      </c>
      <c r="I398" s="56">
        <f t="shared" si="61"/>
        <v>61758.400000000001</v>
      </c>
      <c r="J398" s="56">
        <f t="shared" si="62"/>
        <v>107711.6</v>
      </c>
      <c r="K398" s="57">
        <f t="shared" si="63"/>
        <v>0.63557915855313629</v>
      </c>
      <c r="L398" s="57">
        <f t="shared" si="64"/>
        <v>-1</v>
      </c>
      <c r="M398" s="57">
        <f t="shared" si="65"/>
        <v>-0.45336873782970438</v>
      </c>
      <c r="R398" s="53"/>
      <c r="S398" s="53"/>
      <c r="T398" s="53"/>
      <c r="U398" s="53"/>
      <c r="V398" s="53"/>
    </row>
    <row r="399" spans="2:22" s="51" customFormat="1" x14ac:dyDescent="0.2">
      <c r="B399" s="51" t="s">
        <v>308</v>
      </c>
      <c r="C399" s="51" t="s">
        <v>309</v>
      </c>
      <c r="D399" s="56">
        <v>25375.87</v>
      </c>
      <c r="E399" s="56">
        <v>25375.87</v>
      </c>
      <c r="F399" s="56">
        <v>0</v>
      </c>
      <c r="G399" s="56">
        <v>0</v>
      </c>
      <c r="H399" s="56">
        <v>0</v>
      </c>
      <c r="I399" s="56">
        <f t="shared" si="61"/>
        <v>0</v>
      </c>
      <c r="J399" s="56">
        <f t="shared" si="62"/>
        <v>25375.87</v>
      </c>
      <c r="K399" s="57">
        <f t="shared" si="63"/>
        <v>1</v>
      </c>
      <c r="L399" s="57">
        <f t="shared" si="64"/>
        <v>-1</v>
      </c>
      <c r="M399" s="57">
        <f t="shared" si="65"/>
        <v>-1</v>
      </c>
      <c r="R399" s="53"/>
      <c r="S399" s="53"/>
      <c r="T399" s="53"/>
      <c r="U399" s="53"/>
      <c r="V399" s="53"/>
    </row>
    <row r="400" spans="2:22" s="51" customFormat="1" x14ac:dyDescent="0.2">
      <c r="B400" s="51" t="s">
        <v>310</v>
      </c>
      <c r="C400" s="51" t="s">
        <v>311</v>
      </c>
      <c r="D400" s="56">
        <v>11566415</v>
      </c>
      <c r="E400" s="56">
        <v>-81.39</v>
      </c>
      <c r="F400" s="56">
        <v>0</v>
      </c>
      <c r="G400" s="56">
        <v>0</v>
      </c>
      <c r="H400" s="56">
        <v>0</v>
      </c>
      <c r="I400" s="56">
        <f t="shared" si="61"/>
        <v>0</v>
      </c>
      <c r="J400" s="56">
        <f t="shared" si="62"/>
        <v>-81.39</v>
      </c>
      <c r="K400" s="57">
        <f t="shared" si="63"/>
        <v>1</v>
      </c>
      <c r="L400" s="57">
        <f t="shared" si="64"/>
        <v>-1</v>
      </c>
      <c r="M400" s="57">
        <f t="shared" si="65"/>
        <v>-1</v>
      </c>
      <c r="R400" s="53"/>
      <c r="S400" s="53"/>
      <c r="T400" s="53"/>
      <c r="U400" s="53"/>
      <c r="V400" s="53"/>
    </row>
    <row r="401" spans="1:22" s="51" customFormat="1" x14ac:dyDescent="0.2">
      <c r="B401" s="51" t="s">
        <v>312</v>
      </c>
      <c r="C401" s="51" t="s">
        <v>313</v>
      </c>
      <c r="D401" s="56">
        <v>2500</v>
      </c>
      <c r="E401" s="56">
        <v>34490</v>
      </c>
      <c r="F401" s="56">
        <v>0</v>
      </c>
      <c r="G401" s="56">
        <v>0</v>
      </c>
      <c r="H401" s="56">
        <v>0</v>
      </c>
      <c r="I401" s="56">
        <f t="shared" si="61"/>
        <v>0</v>
      </c>
      <c r="J401" s="56">
        <f t="shared" si="62"/>
        <v>34490</v>
      </c>
      <c r="K401" s="57">
        <f t="shared" si="63"/>
        <v>1</v>
      </c>
      <c r="L401" s="57">
        <f t="shared" si="64"/>
        <v>-1</v>
      </c>
      <c r="M401" s="57">
        <f t="shared" si="65"/>
        <v>-1</v>
      </c>
      <c r="R401" s="53"/>
      <c r="S401" s="53"/>
      <c r="T401" s="53"/>
      <c r="U401" s="53"/>
      <c r="V401" s="53"/>
    </row>
    <row r="402" spans="1:22" s="51" customFormat="1" x14ac:dyDescent="0.2">
      <c r="A402" s="63" t="s">
        <v>495</v>
      </c>
      <c r="B402" s="63"/>
      <c r="C402" s="63"/>
      <c r="D402" s="64">
        <v>81059163.540000007</v>
      </c>
      <c r="E402" s="64">
        <v>5673210.5800000001</v>
      </c>
      <c r="F402" s="64">
        <v>339536.45999999996</v>
      </c>
      <c r="G402" s="64">
        <v>1261187.8199999996</v>
      </c>
      <c r="H402" s="64">
        <v>19681.350000000002</v>
      </c>
      <c r="I402" s="64">
        <f t="shared" si="61"/>
        <v>1280869.1699999997</v>
      </c>
      <c r="J402" s="64">
        <f t="shared" si="62"/>
        <v>4392341.41</v>
      </c>
      <c r="K402" s="65">
        <f t="shared" si="63"/>
        <v>0.77422499095741304</v>
      </c>
      <c r="L402" s="65">
        <f t="shared" si="64"/>
        <v>-0.94015091539225049</v>
      </c>
      <c r="M402" s="65">
        <f t="shared" si="65"/>
        <v>-0.66654124620912647</v>
      </c>
      <c r="R402" s="53"/>
      <c r="S402" s="53"/>
      <c r="T402" s="53"/>
      <c r="U402" s="53"/>
      <c r="V402" s="53"/>
    </row>
    <row r="403" spans="1:22" s="51" customFormat="1" x14ac:dyDescent="0.2">
      <c r="A403" s="51" t="s">
        <v>496</v>
      </c>
      <c r="B403" s="51" t="s">
        <v>202</v>
      </c>
      <c r="C403" s="51" t="s">
        <v>203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61"/>
        <v>0</v>
      </c>
      <c r="J403" s="56">
        <f t="shared" si="62"/>
        <v>0</v>
      </c>
      <c r="K403" s="57" t="str">
        <f t="shared" si="63"/>
        <v>NA</v>
      </c>
      <c r="L403" s="57" t="str">
        <f t="shared" si="64"/>
        <v>NA</v>
      </c>
      <c r="M403" s="57" t="str">
        <f t="shared" si="65"/>
        <v>NA</v>
      </c>
      <c r="R403" s="53"/>
      <c r="S403" s="53"/>
      <c r="T403" s="53"/>
      <c r="U403" s="53"/>
      <c r="V403" s="53"/>
    </row>
    <row r="404" spans="1:22" s="51" customFormat="1" x14ac:dyDescent="0.2">
      <c r="B404" s="51" t="s">
        <v>210</v>
      </c>
      <c r="C404" s="51" t="s">
        <v>211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si="61"/>
        <v>0</v>
      </c>
      <c r="J404" s="56">
        <f t="shared" si="62"/>
        <v>0</v>
      </c>
      <c r="K404" s="57" t="str">
        <f t="shared" si="63"/>
        <v>NA</v>
      </c>
      <c r="L404" s="57" t="str">
        <f t="shared" si="64"/>
        <v>NA</v>
      </c>
      <c r="M404" s="57" t="str">
        <f t="shared" si="65"/>
        <v>NA</v>
      </c>
      <c r="R404" s="53"/>
      <c r="S404" s="53"/>
      <c r="T404" s="53"/>
      <c r="U404" s="53"/>
      <c r="V404" s="53"/>
    </row>
    <row r="405" spans="1:22" s="51" customFormat="1" x14ac:dyDescent="0.2">
      <c r="B405" s="51" t="s">
        <v>326</v>
      </c>
      <c r="C405" s="51" t="s">
        <v>327</v>
      </c>
      <c r="D405" s="56">
        <v>0</v>
      </c>
      <c r="E405" s="56">
        <v>0</v>
      </c>
      <c r="F405" s="56">
        <v>0</v>
      </c>
      <c r="G405" s="56">
        <v>0</v>
      </c>
      <c r="H405" s="56">
        <v>0</v>
      </c>
      <c r="I405" s="56">
        <f t="shared" si="61"/>
        <v>0</v>
      </c>
      <c r="J405" s="56">
        <f t="shared" si="62"/>
        <v>0</v>
      </c>
      <c r="K405" s="57" t="str">
        <f t="shared" si="63"/>
        <v>NA</v>
      </c>
      <c r="L405" s="57" t="str">
        <f t="shared" si="64"/>
        <v>NA</v>
      </c>
      <c r="M405" s="57" t="str">
        <f t="shared" si="65"/>
        <v>NA</v>
      </c>
      <c r="R405" s="53"/>
      <c r="S405" s="53"/>
      <c r="T405" s="53"/>
      <c r="U405" s="53"/>
      <c r="V405" s="53"/>
    </row>
    <row r="406" spans="1:22" s="51" customFormat="1" x14ac:dyDescent="0.2">
      <c r="B406" s="51" t="s">
        <v>328</v>
      </c>
      <c r="C406" s="51" t="s">
        <v>329</v>
      </c>
      <c r="D406" s="56">
        <v>0</v>
      </c>
      <c r="E406" s="56">
        <v>0</v>
      </c>
      <c r="F406" s="56">
        <v>0</v>
      </c>
      <c r="G406" s="56">
        <v>0</v>
      </c>
      <c r="H406" s="56">
        <v>0</v>
      </c>
      <c r="I406" s="56">
        <f t="shared" si="61"/>
        <v>0</v>
      </c>
      <c r="J406" s="56">
        <f t="shared" si="62"/>
        <v>0</v>
      </c>
      <c r="K406" s="57" t="str">
        <f t="shared" si="63"/>
        <v>NA</v>
      </c>
      <c r="L406" s="57" t="str">
        <f t="shared" si="64"/>
        <v>NA</v>
      </c>
      <c r="M406" s="57" t="str">
        <f t="shared" si="65"/>
        <v>NA</v>
      </c>
      <c r="R406" s="53"/>
      <c r="S406" s="53"/>
      <c r="T406" s="53"/>
      <c r="U406" s="53"/>
      <c r="V406" s="53"/>
    </row>
    <row r="407" spans="1:22" s="51" customFormat="1" x14ac:dyDescent="0.2">
      <c r="B407" s="51" t="s">
        <v>330</v>
      </c>
      <c r="C407" s="51" t="s">
        <v>331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61"/>
        <v>0</v>
      </c>
      <c r="J407" s="56">
        <f t="shared" si="62"/>
        <v>0</v>
      </c>
      <c r="K407" s="57" t="str">
        <f t="shared" si="63"/>
        <v>NA</v>
      </c>
      <c r="L407" s="57" t="str">
        <f t="shared" si="64"/>
        <v>NA</v>
      </c>
      <c r="M407" s="57" t="str">
        <f t="shared" si="65"/>
        <v>NA</v>
      </c>
      <c r="R407" s="53"/>
      <c r="S407" s="53"/>
      <c r="T407" s="53"/>
      <c r="U407" s="53"/>
      <c r="V407" s="53"/>
    </row>
    <row r="408" spans="1:22" s="51" customFormat="1" x14ac:dyDescent="0.2">
      <c r="B408" s="51" t="s">
        <v>226</v>
      </c>
      <c r="C408" s="51" t="s">
        <v>227</v>
      </c>
      <c r="D408" s="56">
        <v>0</v>
      </c>
      <c r="E408" s="56">
        <v>460140.66000000003</v>
      </c>
      <c r="F408" s="56">
        <v>31850</v>
      </c>
      <c r="G408" s="56">
        <v>253337.97999999998</v>
      </c>
      <c r="H408" s="56">
        <v>0</v>
      </c>
      <c r="I408" s="56">
        <f t="shared" si="61"/>
        <v>253337.97999999998</v>
      </c>
      <c r="J408" s="56">
        <f t="shared" si="62"/>
        <v>206802.68000000005</v>
      </c>
      <c r="K408" s="57">
        <f t="shared" si="63"/>
        <v>0.4494336144951851</v>
      </c>
      <c r="L408" s="57">
        <f t="shared" si="64"/>
        <v>-0.93078203521505798</v>
      </c>
      <c r="M408" s="57">
        <f t="shared" si="65"/>
        <v>-0.17415042174277759</v>
      </c>
      <c r="R408" s="53"/>
      <c r="S408" s="53"/>
      <c r="T408" s="53"/>
      <c r="U408" s="53"/>
      <c r="V408" s="53"/>
    </row>
    <row r="409" spans="1:22" s="51" customFormat="1" x14ac:dyDescent="0.2">
      <c r="B409" s="51" t="s">
        <v>232</v>
      </c>
      <c r="C409" s="51" t="s">
        <v>233</v>
      </c>
      <c r="D409" s="56">
        <v>0</v>
      </c>
      <c r="E409" s="56">
        <v>0</v>
      </c>
      <c r="F409" s="56">
        <v>1579.64</v>
      </c>
      <c r="G409" s="56">
        <v>6274.4</v>
      </c>
      <c r="H409" s="56">
        <v>0</v>
      </c>
      <c r="I409" s="56">
        <f t="shared" si="61"/>
        <v>6274.4</v>
      </c>
      <c r="J409" s="56">
        <f t="shared" si="62"/>
        <v>-6274.4</v>
      </c>
      <c r="K409" s="57" t="str">
        <f t="shared" si="63"/>
        <v>NA</v>
      </c>
      <c r="L409" s="57" t="str">
        <f t="shared" si="64"/>
        <v>NA</v>
      </c>
      <c r="M409" s="57" t="str">
        <f t="shared" si="65"/>
        <v>NA</v>
      </c>
      <c r="R409" s="53"/>
      <c r="S409" s="53"/>
      <c r="T409" s="53"/>
      <c r="U409" s="53"/>
      <c r="V409" s="53"/>
    </row>
    <row r="410" spans="1:22" s="51" customFormat="1" x14ac:dyDescent="0.2">
      <c r="B410" s="51" t="s">
        <v>234</v>
      </c>
      <c r="C410" s="51" t="s">
        <v>235</v>
      </c>
      <c r="D410" s="56">
        <v>0</v>
      </c>
      <c r="E410" s="56">
        <v>0</v>
      </c>
      <c r="F410" s="56">
        <v>135.99</v>
      </c>
      <c r="G410" s="56">
        <v>613.55999999999995</v>
      </c>
      <c r="H410" s="56">
        <v>0</v>
      </c>
      <c r="I410" s="56">
        <f t="shared" si="61"/>
        <v>613.55999999999995</v>
      </c>
      <c r="J410" s="56">
        <f t="shared" si="62"/>
        <v>-613.55999999999995</v>
      </c>
      <c r="K410" s="57" t="str">
        <f t="shared" si="63"/>
        <v>NA</v>
      </c>
      <c r="L410" s="57" t="str">
        <f t="shared" si="64"/>
        <v>NA</v>
      </c>
      <c r="M410" s="57" t="str">
        <f t="shared" si="65"/>
        <v>NA</v>
      </c>
      <c r="R410" s="53"/>
      <c r="S410" s="53"/>
      <c r="T410" s="53"/>
      <c r="U410" s="53"/>
      <c r="V410" s="53"/>
    </row>
    <row r="411" spans="1:22" s="51" customFormat="1" x14ac:dyDescent="0.2">
      <c r="B411" s="51" t="s">
        <v>236</v>
      </c>
      <c r="C411" s="51" t="s">
        <v>237</v>
      </c>
      <c r="D411" s="56">
        <v>0</v>
      </c>
      <c r="E411" s="56">
        <v>0</v>
      </c>
      <c r="F411" s="56">
        <v>1079.9100000000001</v>
      </c>
      <c r="G411" s="56">
        <v>1079.9100000000001</v>
      </c>
      <c r="H411" s="56">
        <v>0</v>
      </c>
      <c r="I411" s="56">
        <f t="shared" si="61"/>
        <v>1079.9100000000001</v>
      </c>
      <c r="J411" s="56">
        <f t="shared" si="62"/>
        <v>-1079.9100000000001</v>
      </c>
      <c r="K411" s="57" t="str">
        <f t="shared" si="63"/>
        <v>NA</v>
      </c>
      <c r="L411" s="57" t="str">
        <f t="shared" si="64"/>
        <v>NA</v>
      </c>
      <c r="M411" s="57" t="str">
        <f t="shared" si="65"/>
        <v>NA</v>
      </c>
      <c r="R411" s="53"/>
      <c r="S411" s="53"/>
      <c r="T411" s="53"/>
      <c r="U411" s="53"/>
      <c r="V411" s="53"/>
    </row>
    <row r="412" spans="1:22" s="51" customFormat="1" x14ac:dyDescent="0.2">
      <c r="B412" s="51" t="s">
        <v>250</v>
      </c>
      <c r="C412" s="51" t="s">
        <v>251</v>
      </c>
      <c r="D412" s="56">
        <v>0</v>
      </c>
      <c r="E412" s="56">
        <v>73994.03</v>
      </c>
      <c r="F412" s="56">
        <v>1248.3799999999999</v>
      </c>
      <c r="G412" s="56">
        <v>11794.6</v>
      </c>
      <c r="H412" s="56">
        <v>0</v>
      </c>
      <c r="I412" s="56">
        <f t="shared" si="61"/>
        <v>11794.6</v>
      </c>
      <c r="J412" s="56">
        <f t="shared" si="62"/>
        <v>62199.43</v>
      </c>
      <c r="K412" s="57">
        <f t="shared" si="63"/>
        <v>0.84060065386356175</v>
      </c>
      <c r="L412" s="57">
        <f t="shared" si="64"/>
        <v>-0.98312863889154289</v>
      </c>
      <c r="M412" s="57">
        <f t="shared" si="65"/>
        <v>-0.76090098079534252</v>
      </c>
      <c r="R412" s="53"/>
      <c r="S412" s="53"/>
      <c r="T412" s="53"/>
      <c r="U412" s="53"/>
      <c r="V412" s="53"/>
    </row>
    <row r="413" spans="1:22" s="51" customFormat="1" x14ac:dyDescent="0.2">
      <c r="B413" s="51" t="s">
        <v>252</v>
      </c>
      <c r="C413" s="51" t="s">
        <v>253</v>
      </c>
      <c r="D413" s="56">
        <v>10000</v>
      </c>
      <c r="E413" s="56">
        <v>10000</v>
      </c>
      <c r="F413" s="56">
        <v>426.75</v>
      </c>
      <c r="G413" s="56">
        <v>426.75</v>
      </c>
      <c r="H413" s="56">
        <v>0</v>
      </c>
      <c r="I413" s="56">
        <f t="shared" si="61"/>
        <v>426.75</v>
      </c>
      <c r="J413" s="56">
        <f t="shared" si="62"/>
        <v>9573.25</v>
      </c>
      <c r="K413" s="57">
        <f t="shared" si="63"/>
        <v>0.95732499999999998</v>
      </c>
      <c r="L413" s="57">
        <f t="shared" si="64"/>
        <v>-0.95732499999999998</v>
      </c>
      <c r="M413" s="57">
        <f t="shared" si="65"/>
        <v>-0.93598749999999997</v>
      </c>
      <c r="R413" s="53"/>
      <c r="S413" s="53"/>
      <c r="T413" s="53"/>
      <c r="U413" s="53"/>
      <c r="V413" s="53"/>
    </row>
    <row r="414" spans="1:22" s="51" customFormat="1" x14ac:dyDescent="0.2">
      <c r="B414" s="51" t="s">
        <v>375</v>
      </c>
      <c r="C414" s="51" t="s">
        <v>376</v>
      </c>
      <c r="D414" s="56">
        <v>0</v>
      </c>
      <c r="E414" s="56">
        <v>0</v>
      </c>
      <c r="F414" s="56">
        <v>0</v>
      </c>
      <c r="G414" s="56">
        <v>0</v>
      </c>
      <c r="H414" s="56">
        <v>0</v>
      </c>
      <c r="I414" s="56">
        <f t="shared" si="61"/>
        <v>0</v>
      </c>
      <c r="J414" s="56">
        <f t="shared" si="62"/>
        <v>0</v>
      </c>
      <c r="K414" s="57" t="str">
        <f t="shared" si="63"/>
        <v>NA</v>
      </c>
      <c r="L414" s="57" t="str">
        <f t="shared" si="64"/>
        <v>NA</v>
      </c>
      <c r="M414" s="57" t="str">
        <f t="shared" si="65"/>
        <v>NA</v>
      </c>
      <c r="R414" s="53"/>
      <c r="S414" s="53"/>
      <c r="T414" s="53"/>
      <c r="U414" s="53"/>
      <c r="V414" s="53"/>
    </row>
    <row r="415" spans="1:22" s="51" customFormat="1" x14ac:dyDescent="0.2">
      <c r="B415" s="51" t="s">
        <v>262</v>
      </c>
      <c r="C415" s="51" t="s">
        <v>263</v>
      </c>
      <c r="D415" s="56">
        <v>0</v>
      </c>
      <c r="E415" s="56">
        <v>0</v>
      </c>
      <c r="F415" s="56">
        <v>0</v>
      </c>
      <c r="G415" s="56">
        <v>0</v>
      </c>
      <c r="H415" s="56">
        <v>0</v>
      </c>
      <c r="I415" s="56">
        <f t="shared" si="61"/>
        <v>0</v>
      </c>
      <c r="J415" s="56">
        <f t="shared" si="62"/>
        <v>0</v>
      </c>
      <c r="K415" s="57" t="str">
        <f t="shared" si="63"/>
        <v>NA</v>
      </c>
      <c r="L415" s="57" t="str">
        <f t="shared" si="64"/>
        <v>NA</v>
      </c>
      <c r="M415" s="57" t="str">
        <f t="shared" si="65"/>
        <v>NA</v>
      </c>
      <c r="R415" s="53"/>
      <c r="S415" s="53"/>
      <c r="T415" s="53"/>
      <c r="U415" s="53"/>
      <c r="V415" s="53"/>
    </row>
    <row r="416" spans="1:22" s="51" customFormat="1" x14ac:dyDescent="0.2">
      <c r="B416" s="51" t="s">
        <v>266</v>
      </c>
      <c r="C416" s="51" t="s">
        <v>267</v>
      </c>
      <c r="D416" s="56">
        <v>0</v>
      </c>
      <c r="E416" s="56">
        <v>0</v>
      </c>
      <c r="F416" s="56">
        <v>0</v>
      </c>
      <c r="G416" s="56">
        <v>0</v>
      </c>
      <c r="H416" s="56">
        <v>0</v>
      </c>
      <c r="I416" s="56">
        <f t="shared" si="61"/>
        <v>0</v>
      </c>
      <c r="J416" s="56">
        <f t="shared" si="62"/>
        <v>0</v>
      </c>
      <c r="K416" s="57" t="str">
        <f t="shared" si="63"/>
        <v>NA</v>
      </c>
      <c r="L416" s="57" t="str">
        <f t="shared" si="64"/>
        <v>NA</v>
      </c>
      <c r="M416" s="57" t="str">
        <f t="shared" si="65"/>
        <v>NA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274</v>
      </c>
      <c r="C417" s="51" t="s">
        <v>275</v>
      </c>
      <c r="D417" s="56">
        <v>0</v>
      </c>
      <c r="E417" s="56">
        <v>10000</v>
      </c>
      <c r="F417" s="56">
        <v>0</v>
      </c>
      <c r="G417" s="56">
        <v>0</v>
      </c>
      <c r="H417" s="56">
        <v>0</v>
      </c>
      <c r="I417" s="56">
        <f t="shared" si="61"/>
        <v>0</v>
      </c>
      <c r="J417" s="56">
        <f t="shared" si="62"/>
        <v>10000</v>
      </c>
      <c r="K417" s="57">
        <f t="shared" si="63"/>
        <v>1</v>
      </c>
      <c r="L417" s="57">
        <f t="shared" si="64"/>
        <v>-1</v>
      </c>
      <c r="M417" s="57">
        <f t="shared" si="65"/>
        <v>-1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280</v>
      </c>
      <c r="C418" s="51" t="s">
        <v>281</v>
      </c>
      <c r="D418" s="56">
        <v>0</v>
      </c>
      <c r="E418" s="56">
        <v>0</v>
      </c>
      <c r="F418" s="56">
        <v>0</v>
      </c>
      <c r="G418" s="56">
        <v>0</v>
      </c>
      <c r="H418" s="56">
        <v>0</v>
      </c>
      <c r="I418" s="56">
        <f t="shared" si="61"/>
        <v>0</v>
      </c>
      <c r="J418" s="56">
        <f t="shared" si="62"/>
        <v>0</v>
      </c>
      <c r="K418" s="57" t="str">
        <f t="shared" si="63"/>
        <v>NA</v>
      </c>
      <c r="L418" s="57" t="str">
        <f t="shared" si="64"/>
        <v>NA</v>
      </c>
      <c r="M418" s="57" t="str">
        <f t="shared" si="65"/>
        <v>NA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282</v>
      </c>
      <c r="C419" s="51" t="s">
        <v>283</v>
      </c>
      <c r="D419" s="56">
        <v>12000</v>
      </c>
      <c r="E419" s="56">
        <v>7000</v>
      </c>
      <c r="F419" s="56">
        <v>689.35</v>
      </c>
      <c r="G419" s="56">
        <v>1174.3499999999999</v>
      </c>
      <c r="H419" s="56">
        <v>0</v>
      </c>
      <c r="I419" s="56">
        <f t="shared" si="61"/>
        <v>1174.3499999999999</v>
      </c>
      <c r="J419" s="56">
        <f t="shared" si="62"/>
        <v>5825.65</v>
      </c>
      <c r="K419" s="57">
        <f t="shared" si="63"/>
        <v>0.83223571428571419</v>
      </c>
      <c r="L419" s="57">
        <f t="shared" si="64"/>
        <v>-0.90152142857142847</v>
      </c>
      <c r="M419" s="57">
        <f t="shared" si="65"/>
        <v>-0.74835357142857151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286</v>
      </c>
      <c r="C420" s="51" t="s">
        <v>287</v>
      </c>
      <c r="D420" s="56">
        <v>0</v>
      </c>
      <c r="E420" s="56">
        <v>0</v>
      </c>
      <c r="F420" s="56">
        <v>0</v>
      </c>
      <c r="G420" s="56">
        <v>0</v>
      </c>
      <c r="H420" s="56">
        <v>0</v>
      </c>
      <c r="I420" s="56">
        <f t="shared" si="61"/>
        <v>0</v>
      </c>
      <c r="J420" s="56">
        <f t="shared" si="62"/>
        <v>0</v>
      </c>
      <c r="K420" s="57" t="str">
        <f t="shared" si="63"/>
        <v>NA</v>
      </c>
      <c r="L420" s="57" t="str">
        <f t="shared" si="64"/>
        <v>NA</v>
      </c>
      <c r="M420" s="57" t="str">
        <f t="shared" si="65"/>
        <v>NA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288</v>
      </c>
      <c r="C421" s="51" t="s">
        <v>289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61"/>
        <v>0</v>
      </c>
      <c r="J421" s="56">
        <f t="shared" si="62"/>
        <v>0</v>
      </c>
      <c r="K421" s="57" t="str">
        <f t="shared" si="63"/>
        <v>NA</v>
      </c>
      <c r="L421" s="57" t="str">
        <f t="shared" si="64"/>
        <v>NA</v>
      </c>
      <c r="M421" s="57" t="str">
        <f t="shared" si="65"/>
        <v>NA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290</v>
      </c>
      <c r="C422" s="51" t="s">
        <v>291</v>
      </c>
      <c r="D422" s="56">
        <v>0</v>
      </c>
      <c r="E422" s="56">
        <v>318798.74</v>
      </c>
      <c r="F422" s="56">
        <v>1399.92</v>
      </c>
      <c r="G422" s="56">
        <v>1399.92</v>
      </c>
      <c r="H422" s="56">
        <v>3016</v>
      </c>
      <c r="I422" s="56">
        <f t="shared" si="61"/>
        <v>4415.92</v>
      </c>
      <c r="J422" s="56">
        <f t="shared" si="62"/>
        <v>314382.82</v>
      </c>
      <c r="K422" s="57">
        <f t="shared" si="63"/>
        <v>0.98614825140149553</v>
      </c>
      <c r="L422" s="57">
        <f t="shared" si="64"/>
        <v>-0.9956087655804412</v>
      </c>
      <c r="M422" s="57">
        <f t="shared" si="65"/>
        <v>-0.99341314837066164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294</v>
      </c>
      <c r="C423" s="51" t="s">
        <v>295</v>
      </c>
      <c r="D423" s="56">
        <v>500</v>
      </c>
      <c r="E423" s="56">
        <v>-238220.29</v>
      </c>
      <c r="F423" s="56">
        <v>0</v>
      </c>
      <c r="G423" s="56">
        <v>0</v>
      </c>
      <c r="H423" s="56">
        <v>0</v>
      </c>
      <c r="I423" s="56">
        <f t="shared" si="61"/>
        <v>0</v>
      </c>
      <c r="J423" s="56">
        <f t="shared" si="62"/>
        <v>-238220.29</v>
      </c>
      <c r="K423" s="57">
        <f t="shared" si="63"/>
        <v>1</v>
      </c>
      <c r="L423" s="57">
        <f t="shared" si="64"/>
        <v>-1</v>
      </c>
      <c r="M423" s="57">
        <f t="shared" si="65"/>
        <v>-1</v>
      </c>
      <c r="R423" s="53"/>
      <c r="S423" s="53"/>
      <c r="T423" s="53"/>
      <c r="U423" s="53"/>
      <c r="V423" s="53"/>
    </row>
    <row r="424" spans="1:22" s="51" customFormat="1" x14ac:dyDescent="0.2">
      <c r="B424" s="51" t="s">
        <v>302</v>
      </c>
      <c r="C424" s="51" t="s">
        <v>303</v>
      </c>
      <c r="D424" s="56">
        <v>2500</v>
      </c>
      <c r="E424" s="56">
        <v>4205</v>
      </c>
      <c r="F424" s="56">
        <v>0</v>
      </c>
      <c r="G424" s="56">
        <v>0</v>
      </c>
      <c r="H424" s="56">
        <v>0</v>
      </c>
      <c r="I424" s="56">
        <f t="shared" si="61"/>
        <v>0</v>
      </c>
      <c r="J424" s="56">
        <f t="shared" si="62"/>
        <v>4205</v>
      </c>
      <c r="K424" s="57">
        <f t="shared" si="63"/>
        <v>1</v>
      </c>
      <c r="L424" s="57">
        <f t="shared" si="64"/>
        <v>-1</v>
      </c>
      <c r="M424" s="57">
        <f t="shared" si="65"/>
        <v>-1</v>
      </c>
      <c r="R424" s="53"/>
      <c r="S424" s="53"/>
      <c r="T424" s="53"/>
      <c r="U424" s="53"/>
      <c r="V424" s="53"/>
    </row>
    <row r="425" spans="1:22" s="51" customFormat="1" x14ac:dyDescent="0.2">
      <c r="B425" s="51" t="s">
        <v>306</v>
      </c>
      <c r="C425" s="51" t="s">
        <v>307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f t="shared" si="61"/>
        <v>0</v>
      </c>
      <c r="J425" s="56">
        <f t="shared" si="62"/>
        <v>0</v>
      </c>
      <c r="K425" s="57" t="str">
        <f t="shared" si="63"/>
        <v>NA</v>
      </c>
      <c r="L425" s="57" t="str">
        <f t="shared" si="64"/>
        <v>NA</v>
      </c>
      <c r="M425" s="57" t="str">
        <f t="shared" si="65"/>
        <v>NA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312</v>
      </c>
      <c r="C426" s="51" t="s">
        <v>313</v>
      </c>
      <c r="D426" s="56">
        <v>1500</v>
      </c>
      <c r="E426" s="56">
        <v>1500</v>
      </c>
      <c r="F426" s="56">
        <v>0</v>
      </c>
      <c r="G426" s="56">
        <v>0</v>
      </c>
      <c r="H426" s="56">
        <v>0</v>
      </c>
      <c r="I426" s="56">
        <f t="shared" si="61"/>
        <v>0</v>
      </c>
      <c r="J426" s="56">
        <f t="shared" si="62"/>
        <v>1500</v>
      </c>
      <c r="K426" s="57">
        <f t="shared" si="63"/>
        <v>1</v>
      </c>
      <c r="L426" s="57">
        <f t="shared" si="64"/>
        <v>-1</v>
      </c>
      <c r="M426" s="57">
        <f t="shared" si="65"/>
        <v>-1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314</v>
      </c>
      <c r="C427" s="51" t="s">
        <v>315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61"/>
        <v>0</v>
      </c>
      <c r="J427" s="56">
        <f t="shared" si="62"/>
        <v>0</v>
      </c>
      <c r="K427" s="57" t="str">
        <f t="shared" si="63"/>
        <v>NA</v>
      </c>
      <c r="L427" s="57" t="str">
        <f t="shared" si="64"/>
        <v>NA</v>
      </c>
      <c r="M427" s="57" t="str">
        <f t="shared" si="65"/>
        <v>NA</v>
      </c>
      <c r="R427" s="53"/>
      <c r="S427" s="53"/>
      <c r="T427" s="53"/>
      <c r="U427" s="53"/>
      <c r="V427" s="53"/>
    </row>
    <row r="428" spans="1:22" s="51" customFormat="1" x14ac:dyDescent="0.2">
      <c r="A428" s="63" t="s">
        <v>497</v>
      </c>
      <c r="B428" s="63"/>
      <c r="C428" s="63"/>
      <c r="D428" s="64">
        <v>26500</v>
      </c>
      <c r="E428" s="64">
        <v>647418.14</v>
      </c>
      <c r="F428" s="64">
        <v>38409.939999999995</v>
      </c>
      <c r="G428" s="64">
        <v>276101.46999999991</v>
      </c>
      <c r="H428" s="64">
        <v>3016</v>
      </c>
      <c r="I428" s="64">
        <f t="shared" si="61"/>
        <v>279117.46999999991</v>
      </c>
      <c r="J428" s="64">
        <f t="shared" si="62"/>
        <v>368300.6700000001</v>
      </c>
      <c r="K428" s="65">
        <f t="shared" si="63"/>
        <v>0.56887604354119592</v>
      </c>
      <c r="L428" s="65">
        <f t="shared" si="64"/>
        <v>-0.9406721288346972</v>
      </c>
      <c r="M428" s="65">
        <f t="shared" si="65"/>
        <v>-0.36030182132369681</v>
      </c>
      <c r="R428" s="53"/>
      <c r="S428" s="53"/>
      <c r="T428" s="53"/>
      <c r="U428" s="53"/>
      <c r="V428" s="53"/>
    </row>
    <row r="429" spans="1:22" s="51" customFormat="1" x14ac:dyDescent="0.2">
      <c r="A429" s="51" t="s">
        <v>498</v>
      </c>
      <c r="B429" s="51" t="s">
        <v>212</v>
      </c>
      <c r="C429" s="51" t="s">
        <v>213</v>
      </c>
      <c r="D429" s="56">
        <v>0</v>
      </c>
      <c r="E429" s="56">
        <v>0</v>
      </c>
      <c r="F429" s="56">
        <v>0</v>
      </c>
      <c r="G429" s="56">
        <v>0</v>
      </c>
      <c r="H429" s="56">
        <v>0</v>
      </c>
      <c r="I429" s="56">
        <f t="shared" si="61"/>
        <v>0</v>
      </c>
      <c r="J429" s="56">
        <f t="shared" si="62"/>
        <v>0</v>
      </c>
      <c r="K429" s="57" t="str">
        <f t="shared" si="63"/>
        <v>NA</v>
      </c>
      <c r="L429" s="57" t="str">
        <f t="shared" si="64"/>
        <v>NA</v>
      </c>
      <c r="M429" s="57" t="str">
        <f t="shared" si="65"/>
        <v>NA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529</v>
      </c>
      <c r="C430" s="51" t="s">
        <v>530</v>
      </c>
      <c r="D430" s="56">
        <v>14969725</v>
      </c>
      <c r="E430" s="56">
        <v>3602297</v>
      </c>
      <c r="F430" s="56">
        <v>0</v>
      </c>
      <c r="G430" s="56">
        <v>0</v>
      </c>
      <c r="H430" s="56">
        <v>0</v>
      </c>
      <c r="I430" s="56">
        <f t="shared" si="61"/>
        <v>0</v>
      </c>
      <c r="J430" s="56">
        <f t="shared" si="62"/>
        <v>3602297</v>
      </c>
      <c r="K430" s="57">
        <f t="shared" si="63"/>
        <v>1</v>
      </c>
      <c r="L430" s="57">
        <f t="shared" si="64"/>
        <v>-1</v>
      </c>
      <c r="M430" s="57">
        <f t="shared" si="65"/>
        <v>-1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224</v>
      </c>
      <c r="C431" s="51" t="s">
        <v>225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f t="shared" si="61"/>
        <v>0</v>
      </c>
      <c r="J431" s="56">
        <f t="shared" si="62"/>
        <v>0</v>
      </c>
      <c r="K431" s="57" t="str">
        <f t="shared" si="63"/>
        <v>NA</v>
      </c>
      <c r="L431" s="57" t="str">
        <f t="shared" si="64"/>
        <v>NA</v>
      </c>
      <c r="M431" s="57" t="str">
        <f t="shared" si="65"/>
        <v>NA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226</v>
      </c>
      <c r="C432" s="51" t="s">
        <v>227</v>
      </c>
      <c r="D432" s="56">
        <v>3150000</v>
      </c>
      <c r="E432" s="56">
        <v>5757984.1399999997</v>
      </c>
      <c r="F432" s="56">
        <v>0</v>
      </c>
      <c r="G432" s="56">
        <v>1144840.08</v>
      </c>
      <c r="H432" s="56">
        <v>0</v>
      </c>
      <c r="I432" s="56">
        <f t="shared" si="61"/>
        <v>1144840.08</v>
      </c>
      <c r="J432" s="56">
        <f t="shared" si="62"/>
        <v>4613144.0599999996</v>
      </c>
      <c r="K432" s="57">
        <f t="shared" si="63"/>
        <v>0.80117345720927946</v>
      </c>
      <c r="L432" s="57">
        <f t="shared" si="64"/>
        <v>-1</v>
      </c>
      <c r="M432" s="57">
        <f t="shared" si="65"/>
        <v>-0.70176018581391919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232</v>
      </c>
      <c r="C433" s="51" t="s">
        <v>233</v>
      </c>
      <c r="D433" s="56">
        <v>305000</v>
      </c>
      <c r="E433" s="56">
        <v>158760</v>
      </c>
      <c r="F433" s="56">
        <v>0</v>
      </c>
      <c r="G433" s="56">
        <v>0</v>
      </c>
      <c r="H433" s="56">
        <v>0</v>
      </c>
      <c r="I433" s="56">
        <f t="shared" si="61"/>
        <v>0</v>
      </c>
      <c r="J433" s="56">
        <f t="shared" si="62"/>
        <v>158760</v>
      </c>
      <c r="K433" s="57">
        <f t="shared" si="63"/>
        <v>1</v>
      </c>
      <c r="L433" s="57">
        <f t="shared" si="64"/>
        <v>-1</v>
      </c>
      <c r="M433" s="57">
        <f t="shared" si="65"/>
        <v>-1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236</v>
      </c>
      <c r="C434" s="51" t="s">
        <v>237</v>
      </c>
      <c r="D434" s="56">
        <v>283781</v>
      </c>
      <c r="E434" s="56">
        <v>189572</v>
      </c>
      <c r="F434" s="56">
        <v>0</v>
      </c>
      <c r="G434" s="56">
        <v>0</v>
      </c>
      <c r="H434" s="56">
        <v>0</v>
      </c>
      <c r="I434" s="56">
        <f t="shared" si="61"/>
        <v>0</v>
      </c>
      <c r="J434" s="56">
        <f t="shared" si="62"/>
        <v>189572</v>
      </c>
      <c r="K434" s="57">
        <f t="shared" si="63"/>
        <v>1</v>
      </c>
      <c r="L434" s="57">
        <f t="shared" si="64"/>
        <v>-1</v>
      </c>
      <c r="M434" s="57">
        <f t="shared" si="65"/>
        <v>-1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240</v>
      </c>
      <c r="C435" s="51" t="s">
        <v>241</v>
      </c>
      <c r="D435" s="56">
        <v>0</v>
      </c>
      <c r="E435" s="56">
        <v>0</v>
      </c>
      <c r="F435" s="56">
        <v>0</v>
      </c>
      <c r="G435" s="56">
        <v>0</v>
      </c>
      <c r="H435" s="56">
        <v>0</v>
      </c>
      <c r="I435" s="56">
        <f t="shared" si="61"/>
        <v>0</v>
      </c>
      <c r="J435" s="56">
        <f t="shared" si="62"/>
        <v>0</v>
      </c>
      <c r="K435" s="57" t="str">
        <f t="shared" si="63"/>
        <v>NA</v>
      </c>
      <c r="L435" s="57" t="str">
        <f t="shared" si="64"/>
        <v>NA</v>
      </c>
      <c r="M435" s="57" t="str">
        <f t="shared" si="65"/>
        <v>NA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250</v>
      </c>
      <c r="C436" s="51" t="s">
        <v>251</v>
      </c>
      <c r="D436" s="56">
        <v>119446</v>
      </c>
      <c r="E436" s="56">
        <v>282191.63000000006</v>
      </c>
      <c r="F436" s="56">
        <v>0</v>
      </c>
      <c r="G436" s="56">
        <v>78133.26999999999</v>
      </c>
      <c r="H436" s="56">
        <v>0</v>
      </c>
      <c r="I436" s="56">
        <f t="shared" si="61"/>
        <v>78133.26999999999</v>
      </c>
      <c r="J436" s="56">
        <f t="shared" si="62"/>
        <v>204058.36000000007</v>
      </c>
      <c r="K436" s="57">
        <f t="shared" si="63"/>
        <v>0.72311981755093169</v>
      </c>
      <c r="L436" s="57">
        <f t="shared" si="64"/>
        <v>-1</v>
      </c>
      <c r="M436" s="57">
        <f t="shared" si="65"/>
        <v>-0.58467972632639764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252</v>
      </c>
      <c r="C437" s="51" t="s">
        <v>253</v>
      </c>
      <c r="D437" s="56">
        <v>26102645</v>
      </c>
      <c r="E437" s="56">
        <v>452577.58999999997</v>
      </c>
      <c r="F437" s="56">
        <v>10652.25</v>
      </c>
      <c r="G437" s="56">
        <v>91209.3</v>
      </c>
      <c r="H437" s="56">
        <v>0</v>
      </c>
      <c r="I437" s="56">
        <f t="shared" si="61"/>
        <v>91209.3</v>
      </c>
      <c r="J437" s="56">
        <f t="shared" si="62"/>
        <v>361368.29</v>
      </c>
      <c r="K437" s="57">
        <f t="shared" si="63"/>
        <v>0.79846704296604698</v>
      </c>
      <c r="L437" s="57">
        <f t="shared" si="64"/>
        <v>-0.97646315187634458</v>
      </c>
      <c r="M437" s="57">
        <f t="shared" si="65"/>
        <v>-0.69770056444907047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282</v>
      </c>
      <c r="C438" s="51" t="s">
        <v>283</v>
      </c>
      <c r="D438" s="56">
        <v>0</v>
      </c>
      <c r="E438" s="56">
        <v>0</v>
      </c>
      <c r="F438" s="56">
        <v>0</v>
      </c>
      <c r="G438" s="56">
        <v>0</v>
      </c>
      <c r="H438" s="56">
        <v>0</v>
      </c>
      <c r="I438" s="56">
        <f t="shared" si="61"/>
        <v>0</v>
      </c>
      <c r="J438" s="56">
        <f t="shared" si="62"/>
        <v>0</v>
      </c>
      <c r="K438" s="57" t="str">
        <f t="shared" si="63"/>
        <v>NA</v>
      </c>
      <c r="L438" s="57" t="str">
        <f t="shared" si="64"/>
        <v>NA</v>
      </c>
      <c r="M438" s="57" t="str">
        <f t="shared" si="65"/>
        <v>NA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290</v>
      </c>
      <c r="C439" s="51" t="s">
        <v>291</v>
      </c>
      <c r="D439" s="56">
        <v>1296450</v>
      </c>
      <c r="E439" s="56">
        <v>1517208</v>
      </c>
      <c r="F439" s="56">
        <v>0</v>
      </c>
      <c r="G439" s="56">
        <v>0</v>
      </c>
      <c r="H439" s="56">
        <v>0</v>
      </c>
      <c r="I439" s="56">
        <f t="shared" si="61"/>
        <v>0</v>
      </c>
      <c r="J439" s="56">
        <f t="shared" si="62"/>
        <v>1517208</v>
      </c>
      <c r="K439" s="57">
        <f t="shared" si="63"/>
        <v>1</v>
      </c>
      <c r="L439" s="57">
        <f t="shared" si="64"/>
        <v>-1</v>
      </c>
      <c r="M439" s="57">
        <f t="shared" si="65"/>
        <v>-1</v>
      </c>
      <c r="R439" s="53"/>
      <c r="S439" s="53"/>
      <c r="T439" s="53"/>
      <c r="U439" s="53"/>
      <c r="V439" s="53"/>
    </row>
    <row r="440" spans="1:22" s="51" customFormat="1" x14ac:dyDescent="0.2">
      <c r="B440" s="51" t="s">
        <v>531</v>
      </c>
      <c r="C440" s="51" t="s">
        <v>532</v>
      </c>
      <c r="D440" s="56">
        <v>6709293</v>
      </c>
      <c r="E440" s="56">
        <v>7206318</v>
      </c>
      <c r="F440" s="56">
        <v>0</v>
      </c>
      <c r="G440" s="56">
        <v>0</v>
      </c>
      <c r="H440" s="56">
        <v>0</v>
      </c>
      <c r="I440" s="56">
        <f t="shared" si="61"/>
        <v>0</v>
      </c>
      <c r="J440" s="56">
        <f t="shared" si="62"/>
        <v>7206318</v>
      </c>
      <c r="K440" s="57">
        <f t="shared" si="63"/>
        <v>1</v>
      </c>
      <c r="L440" s="57">
        <f t="shared" si="64"/>
        <v>-1</v>
      </c>
      <c r="M440" s="57">
        <f t="shared" si="65"/>
        <v>-1</v>
      </c>
      <c r="R440" s="53"/>
      <c r="S440" s="53"/>
      <c r="T440" s="53"/>
      <c r="U440" s="53"/>
      <c r="V440" s="53"/>
    </row>
    <row r="441" spans="1:22" s="51" customFormat="1" x14ac:dyDescent="0.2">
      <c r="B441" s="51" t="s">
        <v>533</v>
      </c>
      <c r="C441" s="51" t="s">
        <v>534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61"/>
        <v>0</v>
      </c>
      <c r="J441" s="56">
        <f t="shared" si="62"/>
        <v>0</v>
      </c>
      <c r="K441" s="57" t="str">
        <f t="shared" si="63"/>
        <v>NA</v>
      </c>
      <c r="L441" s="57" t="str">
        <f t="shared" si="64"/>
        <v>NA</v>
      </c>
      <c r="M441" s="57" t="str">
        <f t="shared" si="65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306</v>
      </c>
      <c r="C442" s="51" t="s">
        <v>307</v>
      </c>
      <c r="D442" s="56">
        <v>0</v>
      </c>
      <c r="E442" s="56">
        <v>6395</v>
      </c>
      <c r="F442" s="56">
        <v>0</v>
      </c>
      <c r="G442" s="56">
        <v>0</v>
      </c>
      <c r="H442" s="56">
        <v>0</v>
      </c>
      <c r="I442" s="56">
        <f t="shared" si="61"/>
        <v>0</v>
      </c>
      <c r="J442" s="56">
        <f t="shared" si="62"/>
        <v>6395</v>
      </c>
      <c r="K442" s="57">
        <f t="shared" si="63"/>
        <v>1</v>
      </c>
      <c r="L442" s="57">
        <f t="shared" si="64"/>
        <v>-1</v>
      </c>
      <c r="M442" s="57">
        <f t="shared" si="65"/>
        <v>-1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308</v>
      </c>
      <c r="C443" s="51" t="s">
        <v>309</v>
      </c>
      <c r="D443" s="56">
        <v>810801</v>
      </c>
      <c r="E443" s="56">
        <v>2572610</v>
      </c>
      <c r="F443" s="56">
        <v>0</v>
      </c>
      <c r="G443" s="56">
        <v>0</v>
      </c>
      <c r="H443" s="56">
        <v>0</v>
      </c>
      <c r="I443" s="56">
        <f t="shared" si="61"/>
        <v>0</v>
      </c>
      <c r="J443" s="56">
        <f t="shared" si="62"/>
        <v>2572610</v>
      </c>
      <c r="K443" s="57">
        <f t="shared" si="63"/>
        <v>1</v>
      </c>
      <c r="L443" s="57">
        <f t="shared" si="64"/>
        <v>-1</v>
      </c>
      <c r="M443" s="57">
        <f t="shared" si="65"/>
        <v>-1</v>
      </c>
      <c r="R443" s="53"/>
      <c r="S443" s="53"/>
      <c r="T443" s="53"/>
      <c r="U443" s="53"/>
      <c r="V443" s="53"/>
    </row>
    <row r="444" spans="1:22" s="51" customFormat="1" x14ac:dyDescent="0.2">
      <c r="A444" s="63" t="s">
        <v>499</v>
      </c>
      <c r="B444" s="63"/>
      <c r="C444" s="63"/>
      <c r="D444" s="64">
        <v>53747141</v>
      </c>
      <c r="E444" s="64">
        <v>21745913.359999999</v>
      </c>
      <c r="F444" s="64">
        <v>10652.25</v>
      </c>
      <c r="G444" s="64">
        <v>1314182.6500000001</v>
      </c>
      <c r="H444" s="64">
        <v>0</v>
      </c>
      <c r="I444" s="64">
        <f t="shared" si="61"/>
        <v>1314182.6500000001</v>
      </c>
      <c r="J444" s="64">
        <f t="shared" si="62"/>
        <v>20431730.710000001</v>
      </c>
      <c r="K444" s="65">
        <f t="shared" si="63"/>
        <v>0.93956645424618768</v>
      </c>
      <c r="L444" s="65">
        <f t="shared" si="64"/>
        <v>-0.99951014934053795</v>
      </c>
      <c r="M444" s="65">
        <f t="shared" si="65"/>
        <v>-0.9093496813692814</v>
      </c>
      <c r="R444" s="53"/>
      <c r="S444" s="53"/>
      <c r="T444" s="53"/>
      <c r="U444" s="53"/>
      <c r="V444" s="53"/>
    </row>
    <row r="445" spans="1:22" s="51" customFormat="1" x14ac:dyDescent="0.2">
      <c r="A445" s="51" t="s">
        <v>500</v>
      </c>
      <c r="B445" s="51" t="s">
        <v>224</v>
      </c>
      <c r="C445" s="51" t="s">
        <v>225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61"/>
        <v>0</v>
      </c>
      <c r="J445" s="56">
        <f t="shared" si="62"/>
        <v>0</v>
      </c>
      <c r="K445" s="57" t="str">
        <f t="shared" si="63"/>
        <v>NA</v>
      </c>
      <c r="L445" s="57" t="str">
        <f t="shared" si="64"/>
        <v>NA</v>
      </c>
      <c r="M445" s="57" t="str">
        <f t="shared" si="65"/>
        <v>NA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226</v>
      </c>
      <c r="C446" s="51" t="s">
        <v>227</v>
      </c>
      <c r="D446" s="56">
        <v>0</v>
      </c>
      <c r="E446" s="56">
        <v>0</v>
      </c>
      <c r="F446" s="56">
        <v>1755</v>
      </c>
      <c r="G446" s="56">
        <v>1755</v>
      </c>
      <c r="H446" s="56">
        <v>0</v>
      </c>
      <c r="I446" s="56">
        <f t="shared" si="61"/>
        <v>1755</v>
      </c>
      <c r="J446" s="56">
        <f t="shared" si="62"/>
        <v>-1755</v>
      </c>
      <c r="K446" s="57" t="str">
        <f t="shared" si="63"/>
        <v>NA</v>
      </c>
      <c r="L446" s="57" t="str">
        <f t="shared" si="64"/>
        <v>NA</v>
      </c>
      <c r="M446" s="57" t="str">
        <f t="shared" si="65"/>
        <v>NA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232</v>
      </c>
      <c r="C447" s="51" t="s">
        <v>233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61"/>
        <v>0</v>
      </c>
      <c r="J447" s="56">
        <f t="shared" si="62"/>
        <v>0</v>
      </c>
      <c r="K447" s="57" t="str">
        <f t="shared" si="63"/>
        <v>NA</v>
      </c>
      <c r="L447" s="57" t="str">
        <f t="shared" si="64"/>
        <v>NA</v>
      </c>
      <c r="M447" s="57" t="str">
        <f t="shared" si="65"/>
        <v>NA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234</v>
      </c>
      <c r="C448" s="51" t="s">
        <v>235</v>
      </c>
      <c r="D448" s="56">
        <v>0</v>
      </c>
      <c r="E448" s="56">
        <v>0</v>
      </c>
      <c r="F448" s="56">
        <v>25.45</v>
      </c>
      <c r="G448" s="56">
        <v>25.45</v>
      </c>
      <c r="H448" s="56">
        <v>0</v>
      </c>
      <c r="I448" s="56">
        <f t="shared" si="61"/>
        <v>25.45</v>
      </c>
      <c r="J448" s="56">
        <f t="shared" si="62"/>
        <v>-25.45</v>
      </c>
      <c r="K448" s="57" t="str">
        <f t="shared" si="63"/>
        <v>NA</v>
      </c>
      <c r="L448" s="57" t="str">
        <f t="shared" si="64"/>
        <v>NA</v>
      </c>
      <c r="M448" s="57" t="str">
        <f t="shared" si="65"/>
        <v>NA</v>
      </c>
      <c r="R448" s="53"/>
      <c r="S448" s="53"/>
      <c r="T448" s="53"/>
      <c r="U448" s="53"/>
      <c r="V448" s="53"/>
    </row>
    <row r="449" spans="2:22" s="51" customFormat="1" x14ac:dyDescent="0.2">
      <c r="B449" s="51" t="s">
        <v>250</v>
      </c>
      <c r="C449" s="51" t="s">
        <v>251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61"/>
        <v>0</v>
      </c>
      <c r="J449" s="56">
        <f t="shared" si="62"/>
        <v>0</v>
      </c>
      <c r="K449" s="57" t="str">
        <f t="shared" si="63"/>
        <v>NA</v>
      </c>
      <c r="L449" s="57" t="str">
        <f t="shared" si="64"/>
        <v>NA</v>
      </c>
      <c r="M449" s="57" t="str">
        <f t="shared" si="65"/>
        <v>NA</v>
      </c>
      <c r="R449" s="53"/>
      <c r="S449" s="53"/>
      <c r="T449" s="53"/>
      <c r="U449" s="53"/>
      <c r="V449" s="53"/>
    </row>
    <row r="450" spans="2:22" s="51" customFormat="1" x14ac:dyDescent="0.2">
      <c r="B450" s="51" t="s">
        <v>252</v>
      </c>
      <c r="C450" s="51" t="s">
        <v>253</v>
      </c>
      <c r="D450" s="56">
        <v>430000</v>
      </c>
      <c r="E450" s="56">
        <v>645000</v>
      </c>
      <c r="F450" s="56">
        <v>178655.25</v>
      </c>
      <c r="G450" s="56">
        <v>609449.93999999994</v>
      </c>
      <c r="H450" s="56">
        <v>11013</v>
      </c>
      <c r="I450" s="56">
        <f t="shared" si="61"/>
        <v>620462.93999999994</v>
      </c>
      <c r="J450" s="56">
        <f t="shared" si="62"/>
        <v>24537.060000000056</v>
      </c>
      <c r="K450" s="57">
        <f t="shared" si="63"/>
        <v>3.8041953488372179E-2</v>
      </c>
      <c r="L450" s="57">
        <f t="shared" si="64"/>
        <v>-0.72301511627906978</v>
      </c>
      <c r="M450" s="57">
        <f t="shared" si="65"/>
        <v>0.417325441860465</v>
      </c>
      <c r="R450" s="53"/>
      <c r="S450" s="53"/>
      <c r="T450" s="53"/>
      <c r="U450" s="53"/>
      <c r="V450" s="53"/>
    </row>
    <row r="451" spans="2:22" s="51" customFormat="1" x14ac:dyDescent="0.2">
      <c r="B451" s="51" t="s">
        <v>354</v>
      </c>
      <c r="C451" s="51" t="s">
        <v>355</v>
      </c>
      <c r="D451" s="56">
        <v>0</v>
      </c>
      <c r="E451" s="56">
        <v>0</v>
      </c>
      <c r="F451" s="56">
        <v>0</v>
      </c>
      <c r="G451" s="56">
        <v>0</v>
      </c>
      <c r="H451" s="56">
        <v>0</v>
      </c>
      <c r="I451" s="56">
        <f t="shared" si="61"/>
        <v>0</v>
      </c>
      <c r="J451" s="56">
        <f t="shared" si="62"/>
        <v>0</v>
      </c>
      <c r="K451" s="57" t="str">
        <f t="shared" si="63"/>
        <v>NA</v>
      </c>
      <c r="L451" s="57" t="str">
        <f t="shared" si="64"/>
        <v>NA</v>
      </c>
      <c r="M451" s="57" t="str">
        <f t="shared" si="65"/>
        <v>NA</v>
      </c>
      <c r="R451" s="53"/>
      <c r="S451" s="53"/>
      <c r="T451" s="53"/>
      <c r="U451" s="53"/>
      <c r="V451" s="53"/>
    </row>
    <row r="452" spans="2:22" s="51" customFormat="1" x14ac:dyDescent="0.2">
      <c r="B452" s="51" t="s">
        <v>535</v>
      </c>
      <c r="C452" s="51" t="s">
        <v>536</v>
      </c>
      <c r="D452" s="56">
        <v>30000</v>
      </c>
      <c r="E452" s="56">
        <v>9000</v>
      </c>
      <c r="F452" s="56">
        <v>0</v>
      </c>
      <c r="G452" s="56">
        <v>8900</v>
      </c>
      <c r="H452" s="56">
        <v>0</v>
      </c>
      <c r="I452" s="56">
        <f t="shared" si="61"/>
        <v>8900</v>
      </c>
      <c r="J452" s="56">
        <f t="shared" si="62"/>
        <v>100</v>
      </c>
      <c r="K452" s="57">
        <f t="shared" si="63"/>
        <v>1.1111111111111112E-2</v>
      </c>
      <c r="L452" s="57">
        <f t="shared" si="64"/>
        <v>-1</v>
      </c>
      <c r="M452" s="57">
        <f t="shared" si="65"/>
        <v>0.48333333333333334</v>
      </c>
      <c r="R452" s="53"/>
      <c r="S452" s="53"/>
      <c r="T452" s="53"/>
      <c r="U452" s="53"/>
      <c r="V452" s="53"/>
    </row>
    <row r="453" spans="2:22" s="51" customFormat="1" x14ac:dyDescent="0.2">
      <c r="B453" s="51" t="s">
        <v>332</v>
      </c>
      <c r="C453" s="51" t="s">
        <v>333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61"/>
        <v>0</v>
      </c>
      <c r="J453" s="56">
        <f t="shared" si="62"/>
        <v>0</v>
      </c>
      <c r="K453" s="57" t="str">
        <f t="shared" si="63"/>
        <v>NA</v>
      </c>
      <c r="L453" s="57" t="str">
        <f t="shared" si="64"/>
        <v>NA</v>
      </c>
      <c r="M453" s="57" t="str">
        <f t="shared" si="65"/>
        <v>NA</v>
      </c>
      <c r="R453" s="53"/>
      <c r="S453" s="53"/>
      <c r="T453" s="53"/>
      <c r="U453" s="53"/>
      <c r="V453" s="53"/>
    </row>
    <row r="454" spans="2:22" s="51" customFormat="1" x14ac:dyDescent="0.2">
      <c r="B454" s="51" t="s">
        <v>537</v>
      </c>
      <c r="C454" s="51" t="s">
        <v>538</v>
      </c>
      <c r="D454" s="56">
        <v>55000</v>
      </c>
      <c r="E454" s="56">
        <v>2000</v>
      </c>
      <c r="F454" s="56">
        <v>0</v>
      </c>
      <c r="G454" s="56">
        <v>227.5</v>
      </c>
      <c r="H454" s="56">
        <v>0</v>
      </c>
      <c r="I454" s="56">
        <f t="shared" si="61"/>
        <v>227.5</v>
      </c>
      <c r="J454" s="56">
        <f t="shared" si="62"/>
        <v>1772.5</v>
      </c>
      <c r="K454" s="57">
        <f t="shared" si="63"/>
        <v>0.88624999999999998</v>
      </c>
      <c r="L454" s="57">
        <f t="shared" si="64"/>
        <v>-1</v>
      </c>
      <c r="M454" s="57">
        <f t="shared" si="65"/>
        <v>-0.82937499999999997</v>
      </c>
      <c r="R454" s="53"/>
      <c r="S454" s="53"/>
      <c r="T454" s="53"/>
      <c r="U454" s="53"/>
      <c r="V454" s="53"/>
    </row>
    <row r="455" spans="2:22" s="51" customFormat="1" x14ac:dyDescent="0.2">
      <c r="B455" s="51" t="s">
        <v>539</v>
      </c>
      <c r="C455" s="51" t="s">
        <v>540</v>
      </c>
      <c r="D455" s="56">
        <v>20000</v>
      </c>
      <c r="E455" s="56">
        <v>19000</v>
      </c>
      <c r="F455" s="56">
        <v>674</v>
      </c>
      <c r="G455" s="56">
        <v>12252.72</v>
      </c>
      <c r="H455" s="56">
        <v>3463.5</v>
      </c>
      <c r="I455" s="56">
        <f t="shared" si="61"/>
        <v>15716.22</v>
      </c>
      <c r="J455" s="56">
        <f t="shared" si="62"/>
        <v>3283.7800000000007</v>
      </c>
      <c r="K455" s="57">
        <f t="shared" si="63"/>
        <v>0.17283052631578952</v>
      </c>
      <c r="L455" s="57">
        <f t="shared" si="64"/>
        <v>-0.96452631578947368</v>
      </c>
      <c r="M455" s="57">
        <f t="shared" si="65"/>
        <v>-3.2680000000000008E-2</v>
      </c>
      <c r="R455" s="53"/>
      <c r="S455" s="53"/>
      <c r="T455" s="53"/>
      <c r="U455" s="53"/>
      <c r="V455" s="53"/>
    </row>
    <row r="456" spans="2:22" s="51" customFormat="1" x14ac:dyDescent="0.2">
      <c r="B456" s="51" t="s">
        <v>541</v>
      </c>
      <c r="C456" s="51" t="s">
        <v>542</v>
      </c>
      <c r="D456" s="56">
        <v>128000</v>
      </c>
      <c r="E456" s="56">
        <v>597000</v>
      </c>
      <c r="F456" s="56">
        <v>67905.25</v>
      </c>
      <c r="G456" s="56">
        <v>571369.85</v>
      </c>
      <c r="H456" s="56">
        <v>0</v>
      </c>
      <c r="I456" s="56">
        <f t="shared" si="61"/>
        <v>571369.85</v>
      </c>
      <c r="J456" s="56">
        <f t="shared" si="62"/>
        <v>25630.150000000023</v>
      </c>
      <c r="K456" s="57">
        <f t="shared" si="63"/>
        <v>4.2931574539363526E-2</v>
      </c>
      <c r="L456" s="57">
        <f t="shared" si="64"/>
        <v>-0.88625586264656619</v>
      </c>
      <c r="M456" s="57">
        <f t="shared" si="65"/>
        <v>0.43560263819095474</v>
      </c>
      <c r="R456" s="53"/>
      <c r="S456" s="53"/>
      <c r="T456" s="53"/>
      <c r="U456" s="53"/>
      <c r="V456" s="53"/>
    </row>
    <row r="457" spans="2:22" s="51" customFormat="1" x14ac:dyDescent="0.2">
      <c r="B457" s="51" t="s">
        <v>262</v>
      </c>
      <c r="C457" s="51" t="s">
        <v>263</v>
      </c>
      <c r="D457" s="56">
        <v>0</v>
      </c>
      <c r="E457" s="56">
        <v>0</v>
      </c>
      <c r="F457" s="56">
        <v>0</v>
      </c>
      <c r="G457" s="56">
        <v>0</v>
      </c>
      <c r="H457" s="56">
        <v>0</v>
      </c>
      <c r="I457" s="56">
        <f t="shared" si="61"/>
        <v>0</v>
      </c>
      <c r="J457" s="56">
        <f t="shared" si="62"/>
        <v>0</v>
      </c>
      <c r="K457" s="57" t="str">
        <f t="shared" si="63"/>
        <v>NA</v>
      </c>
      <c r="L457" s="57" t="str">
        <f t="shared" si="64"/>
        <v>NA</v>
      </c>
      <c r="M457" s="57" t="str">
        <f t="shared" si="65"/>
        <v>NA</v>
      </c>
      <c r="R457" s="53"/>
      <c r="S457" s="53"/>
      <c r="T457" s="53"/>
      <c r="U457" s="53"/>
      <c r="V457" s="53"/>
    </row>
    <row r="458" spans="2:22" s="51" customFormat="1" x14ac:dyDescent="0.2">
      <c r="B458" s="51" t="s">
        <v>340</v>
      </c>
      <c r="C458" s="51" t="s">
        <v>341</v>
      </c>
      <c r="D458" s="56">
        <v>0</v>
      </c>
      <c r="E458" s="56">
        <v>0</v>
      </c>
      <c r="F458" s="56">
        <v>0</v>
      </c>
      <c r="G458" s="56">
        <v>0</v>
      </c>
      <c r="H458" s="56">
        <v>0</v>
      </c>
      <c r="I458" s="56">
        <f t="shared" si="61"/>
        <v>0</v>
      </c>
      <c r="J458" s="56">
        <f t="shared" si="62"/>
        <v>0</v>
      </c>
      <c r="K458" s="57" t="str">
        <f t="shared" si="63"/>
        <v>NA</v>
      </c>
      <c r="L458" s="57" t="str">
        <f t="shared" si="64"/>
        <v>NA</v>
      </c>
      <c r="M458" s="57" t="str">
        <f t="shared" si="65"/>
        <v>NA</v>
      </c>
      <c r="R458" s="53"/>
      <c r="S458" s="53"/>
      <c r="T458" s="53"/>
      <c r="U458" s="53"/>
      <c r="V458" s="53"/>
    </row>
    <row r="459" spans="2:22" s="51" customFormat="1" x14ac:dyDescent="0.2">
      <c r="B459" s="51" t="s">
        <v>274</v>
      </c>
      <c r="C459" s="51" t="s">
        <v>275</v>
      </c>
      <c r="D459" s="56">
        <v>8000</v>
      </c>
      <c r="E459" s="56">
        <v>12900</v>
      </c>
      <c r="F459" s="56">
        <v>2038.81</v>
      </c>
      <c r="G459" s="56">
        <v>10635.28</v>
      </c>
      <c r="H459" s="56">
        <v>663.12</v>
      </c>
      <c r="I459" s="56">
        <f t="shared" si="61"/>
        <v>11298.400000000001</v>
      </c>
      <c r="J459" s="56">
        <f t="shared" si="62"/>
        <v>1601.5999999999985</v>
      </c>
      <c r="K459" s="57">
        <f t="shared" si="63"/>
        <v>0.12415503875968981</v>
      </c>
      <c r="L459" s="57">
        <f t="shared" si="64"/>
        <v>-0.84195271317829457</v>
      </c>
      <c r="M459" s="57">
        <f t="shared" si="65"/>
        <v>0.23666046511627914</v>
      </c>
      <c r="R459" s="53"/>
      <c r="S459" s="53"/>
      <c r="T459" s="53"/>
      <c r="U459" s="53"/>
      <c r="V459" s="53"/>
    </row>
    <row r="460" spans="2:22" s="51" customFormat="1" x14ac:dyDescent="0.2">
      <c r="B460" s="51" t="s">
        <v>543</v>
      </c>
      <c r="C460" s="51" t="s">
        <v>544</v>
      </c>
      <c r="D460" s="56">
        <v>45000</v>
      </c>
      <c r="E460" s="56">
        <v>20000</v>
      </c>
      <c r="F460" s="56">
        <v>448</v>
      </c>
      <c r="G460" s="56">
        <v>12386.93</v>
      </c>
      <c r="H460" s="56">
        <v>240</v>
      </c>
      <c r="I460" s="56">
        <f t="shared" si="61"/>
        <v>12626.93</v>
      </c>
      <c r="J460" s="56">
        <f t="shared" si="62"/>
        <v>7373.07</v>
      </c>
      <c r="K460" s="57">
        <f t="shared" si="63"/>
        <v>0.36865349999999997</v>
      </c>
      <c r="L460" s="57">
        <f t="shared" si="64"/>
        <v>-0.97760000000000002</v>
      </c>
      <c r="M460" s="57">
        <f t="shared" si="65"/>
        <v>-7.0980250000000022E-2</v>
      </c>
      <c r="R460" s="53"/>
      <c r="S460" s="53"/>
      <c r="T460" s="53"/>
      <c r="U460" s="53"/>
      <c r="V460" s="53"/>
    </row>
    <row r="461" spans="2:22" s="51" customFormat="1" x14ac:dyDescent="0.2">
      <c r="B461" s="51" t="s">
        <v>545</v>
      </c>
      <c r="C461" s="51" t="s">
        <v>546</v>
      </c>
      <c r="D461" s="56">
        <v>30000</v>
      </c>
      <c r="E461" s="56">
        <v>55000</v>
      </c>
      <c r="F461" s="56">
        <v>1479.87</v>
      </c>
      <c r="G461" s="56">
        <v>40500.92</v>
      </c>
      <c r="H461" s="56">
        <v>7817.06</v>
      </c>
      <c r="I461" s="56">
        <f t="shared" si="61"/>
        <v>48317.979999999996</v>
      </c>
      <c r="J461" s="56">
        <f t="shared" si="62"/>
        <v>6682.0200000000041</v>
      </c>
      <c r="K461" s="57">
        <f t="shared" si="63"/>
        <v>0.12149127272727279</v>
      </c>
      <c r="L461" s="57">
        <f t="shared" si="64"/>
        <v>-0.97309327272727264</v>
      </c>
      <c r="M461" s="57">
        <f t="shared" si="65"/>
        <v>0.10457054545454549</v>
      </c>
      <c r="R461" s="53"/>
      <c r="S461" s="53"/>
      <c r="T461" s="53"/>
      <c r="U461" s="53"/>
      <c r="V461" s="53"/>
    </row>
    <row r="462" spans="2:22" s="51" customFormat="1" x14ac:dyDescent="0.2">
      <c r="B462" s="51" t="s">
        <v>282</v>
      </c>
      <c r="C462" s="51" t="s">
        <v>283</v>
      </c>
      <c r="D462" s="56">
        <v>126082.28</v>
      </c>
      <c r="E462" s="56">
        <v>38782.28</v>
      </c>
      <c r="F462" s="56">
        <v>5001.92</v>
      </c>
      <c r="G462" s="56">
        <v>25577.65</v>
      </c>
      <c r="H462" s="56">
        <v>11006.570000000002</v>
      </c>
      <c r="I462" s="56">
        <f t="shared" si="61"/>
        <v>36584.22</v>
      </c>
      <c r="J462" s="56">
        <f t="shared" si="62"/>
        <v>2198.0599999999977</v>
      </c>
      <c r="K462" s="57">
        <f t="shared" si="63"/>
        <v>5.6676915333497613E-2</v>
      </c>
      <c r="L462" s="57">
        <f t="shared" si="64"/>
        <v>-0.87102563335626482</v>
      </c>
      <c r="M462" s="57">
        <f t="shared" si="65"/>
        <v>-1.0721520240687156E-2</v>
      </c>
      <c r="R462" s="53"/>
      <c r="S462" s="53"/>
      <c r="T462" s="53"/>
      <c r="U462" s="53"/>
      <c r="V462" s="53"/>
    </row>
    <row r="463" spans="2:22" s="51" customFormat="1" x14ac:dyDescent="0.2">
      <c r="B463" s="51" t="s">
        <v>547</v>
      </c>
      <c r="C463" s="51" t="s">
        <v>548</v>
      </c>
      <c r="D463" s="56">
        <v>50000</v>
      </c>
      <c r="E463" s="56">
        <v>57100</v>
      </c>
      <c r="F463" s="56">
        <v>784.26</v>
      </c>
      <c r="G463" s="56">
        <v>39794.14</v>
      </c>
      <c r="H463" s="56">
        <v>16363.8</v>
      </c>
      <c r="I463" s="56">
        <f t="shared" si="61"/>
        <v>56157.94</v>
      </c>
      <c r="J463" s="56">
        <f t="shared" si="62"/>
        <v>942.05999999999767</v>
      </c>
      <c r="K463" s="57">
        <f t="shared" si="63"/>
        <v>1.6498423817863355E-2</v>
      </c>
      <c r="L463" s="57">
        <f t="shared" si="64"/>
        <v>-0.98626514886164618</v>
      </c>
      <c r="M463" s="57">
        <f t="shared" si="65"/>
        <v>4.5380210157618263E-2</v>
      </c>
      <c r="R463" s="53"/>
      <c r="S463" s="53"/>
      <c r="T463" s="53"/>
      <c r="U463" s="53"/>
      <c r="V463" s="53"/>
    </row>
    <row r="464" spans="2:22" s="51" customFormat="1" x14ac:dyDescent="0.2">
      <c r="B464" s="51" t="s">
        <v>549</v>
      </c>
      <c r="C464" s="51" t="s">
        <v>550</v>
      </c>
      <c r="D464" s="56">
        <v>350000</v>
      </c>
      <c r="E464" s="56">
        <v>370000</v>
      </c>
      <c r="F464" s="56">
        <v>7102.9</v>
      </c>
      <c r="G464" s="56">
        <v>338895.94</v>
      </c>
      <c r="H464" s="56">
        <v>30022.54</v>
      </c>
      <c r="I464" s="56">
        <f t="shared" si="61"/>
        <v>368918.48</v>
      </c>
      <c r="J464" s="56">
        <f t="shared" si="62"/>
        <v>1081.5200000000186</v>
      </c>
      <c r="K464" s="57">
        <f t="shared" si="63"/>
        <v>2.9230270270270775E-3</v>
      </c>
      <c r="L464" s="57">
        <f t="shared" si="64"/>
        <v>-0.98080297297297292</v>
      </c>
      <c r="M464" s="57">
        <f t="shared" si="65"/>
        <v>0.37390245945945955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551</v>
      </c>
      <c r="C465" s="51" t="s">
        <v>552</v>
      </c>
      <c r="D465" s="56">
        <v>350000</v>
      </c>
      <c r="E465" s="56">
        <v>509000</v>
      </c>
      <c r="F465" s="56">
        <v>30599.01</v>
      </c>
      <c r="G465" s="56">
        <v>481314.43</v>
      </c>
      <c r="H465" s="56">
        <v>25091.99</v>
      </c>
      <c r="I465" s="56">
        <f t="shared" si="61"/>
        <v>506406.42</v>
      </c>
      <c r="J465" s="56">
        <f t="shared" si="62"/>
        <v>2593.5800000000163</v>
      </c>
      <c r="K465" s="57">
        <f t="shared" si="63"/>
        <v>5.0954420432220357E-3</v>
      </c>
      <c r="L465" s="57">
        <f t="shared" si="64"/>
        <v>-0.93988406679764247</v>
      </c>
      <c r="M465" s="57">
        <f t="shared" si="65"/>
        <v>0.41841187622789788</v>
      </c>
      <c r="R465" s="53"/>
      <c r="S465" s="53"/>
      <c r="T465" s="53"/>
      <c r="U465" s="53"/>
      <c r="V465" s="53"/>
    </row>
    <row r="466" spans="1:22" s="51" customFormat="1" x14ac:dyDescent="0.2">
      <c r="B466" s="51" t="s">
        <v>308</v>
      </c>
      <c r="C466" s="51" t="s">
        <v>309</v>
      </c>
      <c r="D466" s="56">
        <v>175000</v>
      </c>
      <c r="E466" s="56">
        <v>19000</v>
      </c>
      <c r="F466" s="56">
        <v>0</v>
      </c>
      <c r="G466" s="56">
        <v>18278</v>
      </c>
      <c r="H466" s="56">
        <v>559.84</v>
      </c>
      <c r="I466" s="56">
        <f t="shared" si="56"/>
        <v>18837.84</v>
      </c>
      <c r="J466" s="56">
        <f t="shared" si="57"/>
        <v>162.15999999999985</v>
      </c>
      <c r="K466" s="57">
        <f t="shared" si="58"/>
        <v>8.5347368421052547E-3</v>
      </c>
      <c r="L466" s="57">
        <f t="shared" si="59"/>
        <v>-1</v>
      </c>
      <c r="M466" s="57">
        <f t="shared" si="60"/>
        <v>0.44300000000000006</v>
      </c>
      <c r="R466" s="53"/>
      <c r="S466" s="53"/>
      <c r="T466" s="53"/>
      <c r="U466" s="53"/>
      <c r="V466" s="53"/>
    </row>
    <row r="467" spans="1:22" s="51" customFormat="1" x14ac:dyDescent="0.2">
      <c r="B467" s="51" t="s">
        <v>312</v>
      </c>
      <c r="C467" s="51" t="s">
        <v>313</v>
      </c>
      <c r="D467" s="56">
        <v>60000</v>
      </c>
      <c r="E467" s="56">
        <v>60300</v>
      </c>
      <c r="F467" s="56">
        <v>250</v>
      </c>
      <c r="G467" s="56">
        <v>57231.16</v>
      </c>
      <c r="H467" s="56">
        <v>1390.32</v>
      </c>
      <c r="I467" s="56">
        <f t="shared" si="56"/>
        <v>58621.48</v>
      </c>
      <c r="J467" s="56">
        <f t="shared" si="57"/>
        <v>1678.5199999999968</v>
      </c>
      <c r="K467" s="57">
        <f t="shared" si="58"/>
        <v>2.7836152570480877E-2</v>
      </c>
      <c r="L467" s="57">
        <f t="shared" si="59"/>
        <v>-0.99585406301824209</v>
      </c>
      <c r="M467" s="57">
        <f t="shared" si="60"/>
        <v>0.423660696517413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553</v>
      </c>
      <c r="C468" s="51" t="s">
        <v>554</v>
      </c>
      <c r="D468" s="56">
        <v>40000</v>
      </c>
      <c r="E468" s="56">
        <v>53000</v>
      </c>
      <c r="F468" s="56">
        <v>100.1</v>
      </c>
      <c r="G468" s="56">
        <v>43772.65</v>
      </c>
      <c r="H468" s="56">
        <v>0</v>
      </c>
      <c r="I468" s="56">
        <f t="shared" si="56"/>
        <v>43772.65</v>
      </c>
      <c r="J468" s="56">
        <f t="shared" si="57"/>
        <v>9227.3499999999985</v>
      </c>
      <c r="K468" s="57">
        <f t="shared" si="58"/>
        <v>0.17410094339622639</v>
      </c>
      <c r="L468" s="57">
        <f t="shared" si="59"/>
        <v>-0.99811132075471698</v>
      </c>
      <c r="M468" s="57">
        <f t="shared" si="60"/>
        <v>0.23884858490566033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314</v>
      </c>
      <c r="C469" s="51" t="s">
        <v>315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56"/>
        <v>0</v>
      </c>
      <c r="J469" s="56">
        <f t="shared" si="57"/>
        <v>0</v>
      </c>
      <c r="K469" s="57" t="str">
        <f t="shared" si="58"/>
        <v>NA</v>
      </c>
      <c r="L469" s="57" t="str">
        <f t="shared" si="59"/>
        <v>NA</v>
      </c>
      <c r="M469" s="57" t="str">
        <f t="shared" si="60"/>
        <v>NA</v>
      </c>
      <c r="R469" s="53"/>
      <c r="S469" s="53"/>
      <c r="T469" s="53"/>
      <c r="U469" s="53"/>
      <c r="V469" s="53"/>
    </row>
    <row r="470" spans="1:22" s="51" customFormat="1" x14ac:dyDescent="0.2">
      <c r="A470" s="63" t="s">
        <v>501</v>
      </c>
      <c r="B470" s="63"/>
      <c r="C470" s="63"/>
      <c r="D470" s="64">
        <v>1897082.28</v>
      </c>
      <c r="E470" s="64">
        <v>2467082.2800000003</v>
      </c>
      <c r="F470" s="64">
        <v>296819.82</v>
      </c>
      <c r="G470" s="64">
        <v>2272367.5599999996</v>
      </c>
      <c r="H470" s="64">
        <v>107631.74</v>
      </c>
      <c r="I470" s="64">
        <f t="shared" si="56"/>
        <v>2379999.2999999998</v>
      </c>
      <c r="J470" s="64">
        <f t="shared" si="57"/>
        <v>87082.980000000447</v>
      </c>
      <c r="K470" s="65">
        <f t="shared" si="58"/>
        <v>3.5297963390179446E-2</v>
      </c>
      <c r="L470" s="65">
        <f t="shared" si="59"/>
        <v>-0.87968791215183961</v>
      </c>
      <c r="M470" s="65">
        <f t="shared" si="60"/>
        <v>0.38161234735956956</v>
      </c>
      <c r="R470" s="53"/>
      <c r="S470" s="53"/>
      <c r="T470" s="53"/>
      <c r="U470" s="53"/>
      <c r="V470" s="53"/>
    </row>
    <row r="471" spans="1:22" s="51" customFormat="1" x14ac:dyDescent="0.2">
      <c r="A471" s="51" t="s">
        <v>555</v>
      </c>
      <c r="B471" s="51" t="s">
        <v>252</v>
      </c>
      <c r="C471" s="51" t="s">
        <v>253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56"/>
        <v>0</v>
      </c>
      <c r="J471" s="56">
        <f t="shared" si="57"/>
        <v>0</v>
      </c>
      <c r="K471" s="57" t="str">
        <f t="shared" si="58"/>
        <v>NA</v>
      </c>
      <c r="L471" s="57" t="str">
        <f t="shared" si="59"/>
        <v>NA</v>
      </c>
      <c r="M471" s="57" t="str">
        <f t="shared" si="60"/>
        <v>NA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266</v>
      </c>
      <c r="C472" s="51" t="s">
        <v>267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56"/>
        <v>0</v>
      </c>
      <c r="J472" s="56">
        <f t="shared" si="57"/>
        <v>0</v>
      </c>
      <c r="K472" s="57" t="str">
        <f t="shared" si="58"/>
        <v>NA</v>
      </c>
      <c r="L472" s="57" t="str">
        <f t="shared" si="59"/>
        <v>NA</v>
      </c>
      <c r="M472" s="57" t="str">
        <f t="shared" si="60"/>
        <v>NA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282</v>
      </c>
      <c r="C473" s="51" t="s">
        <v>283</v>
      </c>
      <c r="D473" s="56">
        <v>0</v>
      </c>
      <c r="E473" s="56">
        <v>0</v>
      </c>
      <c r="F473" s="56">
        <v>0</v>
      </c>
      <c r="G473" s="56">
        <v>0</v>
      </c>
      <c r="H473" s="56">
        <v>0</v>
      </c>
      <c r="I473" s="56">
        <f t="shared" si="56"/>
        <v>0</v>
      </c>
      <c r="J473" s="56">
        <f t="shared" si="57"/>
        <v>0</v>
      </c>
      <c r="K473" s="57" t="str">
        <f t="shared" si="58"/>
        <v>NA</v>
      </c>
      <c r="L473" s="57" t="str">
        <f t="shared" si="59"/>
        <v>NA</v>
      </c>
      <c r="M473" s="57" t="str">
        <f t="shared" si="60"/>
        <v>NA</v>
      </c>
      <c r="R473" s="53"/>
      <c r="S473" s="53"/>
      <c r="T473" s="53"/>
      <c r="U473" s="53"/>
      <c r="V473" s="53"/>
    </row>
    <row r="474" spans="1:22" s="51" customFormat="1" x14ac:dyDescent="0.2">
      <c r="A474" s="63" t="s">
        <v>556</v>
      </c>
      <c r="B474" s="63"/>
      <c r="C474" s="63"/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f t="shared" si="56"/>
        <v>0</v>
      </c>
      <c r="J474" s="64">
        <f t="shared" si="57"/>
        <v>0</v>
      </c>
      <c r="K474" s="65" t="str">
        <f t="shared" si="58"/>
        <v>NA</v>
      </c>
      <c r="L474" s="65" t="str">
        <f t="shared" si="59"/>
        <v>NA</v>
      </c>
      <c r="M474" s="65" t="str">
        <f t="shared" si="60"/>
        <v>NA</v>
      </c>
      <c r="R474" s="53"/>
      <c r="S474" s="53"/>
      <c r="T474" s="53"/>
      <c r="U474" s="53"/>
      <c r="V474" s="53"/>
    </row>
    <row r="475" spans="1:22" s="51" customFormat="1" x14ac:dyDescent="0.2">
      <c r="A475" s="51" t="s">
        <v>557</v>
      </c>
      <c r="B475" s="51" t="s">
        <v>226</v>
      </c>
      <c r="C475" s="51" t="s">
        <v>227</v>
      </c>
      <c r="D475" s="56">
        <v>0</v>
      </c>
      <c r="E475" s="56">
        <v>0</v>
      </c>
      <c r="F475" s="56">
        <v>0</v>
      </c>
      <c r="G475" s="56">
        <v>0</v>
      </c>
      <c r="H475" s="56">
        <v>0</v>
      </c>
      <c r="I475" s="56">
        <f t="shared" si="56"/>
        <v>0</v>
      </c>
      <c r="J475" s="56">
        <f t="shared" si="57"/>
        <v>0</v>
      </c>
      <c r="K475" s="57" t="str">
        <f t="shared" si="58"/>
        <v>NA</v>
      </c>
      <c r="L475" s="57" t="str">
        <f t="shared" si="59"/>
        <v>NA</v>
      </c>
      <c r="M475" s="57" t="str">
        <f t="shared" si="60"/>
        <v>NA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250</v>
      </c>
      <c r="C476" s="51" t="s">
        <v>251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56"/>
        <v>0</v>
      </c>
      <c r="J476" s="56">
        <f t="shared" si="57"/>
        <v>0</v>
      </c>
      <c r="K476" s="57" t="str">
        <f t="shared" si="58"/>
        <v>NA</v>
      </c>
      <c r="L476" s="57" t="str">
        <f t="shared" si="59"/>
        <v>NA</v>
      </c>
      <c r="M476" s="57" t="str">
        <f t="shared" si="60"/>
        <v>NA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252</v>
      </c>
      <c r="C477" s="51" t="s">
        <v>253</v>
      </c>
      <c r="D477" s="56">
        <v>26102643</v>
      </c>
      <c r="E477" s="56">
        <v>1259799.2</v>
      </c>
      <c r="F477" s="56">
        <v>0</v>
      </c>
      <c r="G477" s="56">
        <v>682909.89</v>
      </c>
      <c r="H477" s="56">
        <v>0</v>
      </c>
      <c r="I477" s="56">
        <f t="shared" si="56"/>
        <v>682909.89</v>
      </c>
      <c r="J477" s="56">
        <f t="shared" si="57"/>
        <v>576889.30999999994</v>
      </c>
      <c r="K477" s="57">
        <f t="shared" si="58"/>
        <v>0.45792163544793485</v>
      </c>
      <c r="L477" s="57">
        <f t="shared" si="59"/>
        <v>-1</v>
      </c>
      <c r="M477" s="57">
        <f t="shared" si="60"/>
        <v>-0.18688245317190227</v>
      </c>
      <c r="R477" s="53"/>
      <c r="S477" s="53"/>
      <c r="T477" s="53"/>
      <c r="U477" s="53"/>
      <c r="V477" s="53"/>
    </row>
    <row r="478" spans="1:22" s="51" customFormat="1" x14ac:dyDescent="0.2">
      <c r="B478" s="51" t="s">
        <v>421</v>
      </c>
      <c r="C478" s="51" t="s">
        <v>422</v>
      </c>
      <c r="D478" s="56">
        <v>5790672.4499999983</v>
      </c>
      <c r="E478" s="56">
        <v>3738474.6599999992</v>
      </c>
      <c r="F478" s="56">
        <v>0</v>
      </c>
      <c r="G478" s="56">
        <v>193895.50000000003</v>
      </c>
      <c r="H478" s="56">
        <v>224022.03999999998</v>
      </c>
      <c r="I478" s="56">
        <f t="shared" si="56"/>
        <v>417917.54000000004</v>
      </c>
      <c r="J478" s="56">
        <f t="shared" si="57"/>
        <v>3320557.1199999992</v>
      </c>
      <c r="K478" s="57">
        <f t="shared" si="58"/>
        <v>0.88821174997612529</v>
      </c>
      <c r="L478" s="57">
        <f t="shared" si="59"/>
        <v>-1</v>
      </c>
      <c r="M478" s="57">
        <f t="shared" si="60"/>
        <v>-0.92220269589843895</v>
      </c>
      <c r="R478" s="53"/>
      <c r="S478" s="53"/>
      <c r="T478" s="53"/>
      <c r="U478" s="53"/>
      <c r="V478" s="53"/>
    </row>
    <row r="479" spans="1:22" s="51" customFormat="1" x14ac:dyDescent="0.2">
      <c r="B479" s="51" t="s">
        <v>306</v>
      </c>
      <c r="C479" s="51" t="s">
        <v>307</v>
      </c>
      <c r="D479" s="56">
        <v>122405459.94999997</v>
      </c>
      <c r="E479" s="56">
        <v>131288411.76000001</v>
      </c>
      <c r="F479" s="56">
        <v>2319659.7800000003</v>
      </c>
      <c r="G479" s="56">
        <v>11974837.200000014</v>
      </c>
      <c r="H479" s="56">
        <v>3096144.3</v>
      </c>
      <c r="I479" s="56">
        <f t="shared" si="56"/>
        <v>15070981.500000015</v>
      </c>
      <c r="J479" s="56">
        <f t="shared" si="57"/>
        <v>116217430.25999999</v>
      </c>
      <c r="K479" s="57">
        <f t="shared" si="58"/>
        <v>0.88520706970276775</v>
      </c>
      <c r="L479" s="57">
        <f t="shared" si="59"/>
        <v>-0.98233157253634518</v>
      </c>
      <c r="M479" s="57">
        <f t="shared" si="60"/>
        <v>-0.86318475820367391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308</v>
      </c>
      <c r="C480" s="51" t="s">
        <v>309</v>
      </c>
      <c r="D480" s="56">
        <v>4488000</v>
      </c>
      <c r="E480" s="56">
        <v>4614423.5</v>
      </c>
      <c r="F480" s="56">
        <v>0</v>
      </c>
      <c r="G480" s="56">
        <v>0</v>
      </c>
      <c r="H480" s="56">
        <v>0</v>
      </c>
      <c r="I480" s="56">
        <f t="shared" si="56"/>
        <v>0</v>
      </c>
      <c r="J480" s="56">
        <f t="shared" si="57"/>
        <v>4614423.5</v>
      </c>
      <c r="K480" s="57">
        <f t="shared" si="58"/>
        <v>1</v>
      </c>
      <c r="L480" s="57">
        <f t="shared" si="59"/>
        <v>-1</v>
      </c>
      <c r="M480" s="57">
        <f t="shared" si="60"/>
        <v>-1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310</v>
      </c>
      <c r="C481" s="51" t="s">
        <v>311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56"/>
        <v>0</v>
      </c>
      <c r="J481" s="56">
        <f t="shared" si="57"/>
        <v>0</v>
      </c>
      <c r="K481" s="57" t="str">
        <f t="shared" si="58"/>
        <v>NA</v>
      </c>
      <c r="L481" s="57" t="str">
        <f t="shared" si="59"/>
        <v>NA</v>
      </c>
      <c r="M481" s="57" t="str">
        <f t="shared" si="60"/>
        <v>NA</v>
      </c>
      <c r="R481" s="53"/>
      <c r="S481" s="53"/>
      <c r="T481" s="53"/>
      <c r="U481" s="53"/>
      <c r="V481" s="53"/>
    </row>
    <row r="482" spans="1:22" s="51" customFormat="1" x14ac:dyDescent="0.2">
      <c r="A482" s="63" t="s">
        <v>558</v>
      </c>
      <c r="B482" s="63"/>
      <c r="C482" s="63"/>
      <c r="D482" s="64">
        <v>158786775.39999998</v>
      </c>
      <c r="E482" s="64">
        <v>140901109.12</v>
      </c>
      <c r="F482" s="64">
        <v>2319659.7800000003</v>
      </c>
      <c r="G482" s="64">
        <v>12851642.590000015</v>
      </c>
      <c r="H482" s="64">
        <v>3320166.34</v>
      </c>
      <c r="I482" s="64">
        <f t="shared" si="56"/>
        <v>16171808.930000015</v>
      </c>
      <c r="J482" s="64">
        <f t="shared" si="57"/>
        <v>124729300.19</v>
      </c>
      <c r="K482" s="65">
        <f t="shared" si="58"/>
        <v>0.88522582234447067</v>
      </c>
      <c r="L482" s="65">
        <f t="shared" si="59"/>
        <v>-0.98353696578765437</v>
      </c>
      <c r="M482" s="65">
        <f t="shared" si="60"/>
        <v>-0.86318444187275944</v>
      </c>
      <c r="R482" s="53"/>
      <c r="S482" s="53"/>
      <c r="T482" s="53"/>
      <c r="U482" s="53"/>
      <c r="V482" s="53"/>
    </row>
    <row r="483" spans="1:22" s="51" customFormat="1" x14ac:dyDescent="0.2">
      <c r="A483" s="51" t="s">
        <v>32</v>
      </c>
      <c r="B483" s="51" t="s">
        <v>33</v>
      </c>
      <c r="C483" s="51" t="s">
        <v>34</v>
      </c>
      <c r="D483" s="56">
        <v>891245</v>
      </c>
      <c r="E483" s="56">
        <v>891245</v>
      </c>
      <c r="F483" s="56">
        <v>51203.320000000014</v>
      </c>
      <c r="G483" s="56">
        <v>422952.35000000009</v>
      </c>
      <c r="H483" s="56">
        <v>0</v>
      </c>
      <c r="I483" s="56">
        <f t="shared" si="56"/>
        <v>422952.35000000009</v>
      </c>
      <c r="J483" s="56">
        <f t="shared" si="57"/>
        <v>468292.64999999991</v>
      </c>
      <c r="K483" s="57">
        <f t="shared" si="58"/>
        <v>0.5254364961374256</v>
      </c>
      <c r="L483" s="57">
        <f t="shared" si="59"/>
        <v>-0.94254854725692705</v>
      </c>
      <c r="M483" s="57">
        <f t="shared" si="60"/>
        <v>-0.28815474420613851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489</v>
      </c>
      <c r="C484" s="51" t="s">
        <v>490</v>
      </c>
      <c r="D484" s="56">
        <v>0</v>
      </c>
      <c r="E484" s="56">
        <v>0</v>
      </c>
      <c r="F484" s="56">
        <v>1558813.41</v>
      </c>
      <c r="G484" s="56">
        <v>15023709.85</v>
      </c>
      <c r="H484" s="56">
        <v>0</v>
      </c>
      <c r="I484" s="56">
        <f t="shared" si="56"/>
        <v>15023709.85</v>
      </c>
      <c r="J484" s="56">
        <f t="shared" si="57"/>
        <v>-15023709.85</v>
      </c>
      <c r="K484" s="57" t="str">
        <f t="shared" si="58"/>
        <v>NA</v>
      </c>
      <c r="L484" s="57" t="str">
        <f t="shared" si="59"/>
        <v>NA</v>
      </c>
      <c r="M484" s="57" t="str">
        <f t="shared" si="60"/>
        <v>NA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559</v>
      </c>
      <c r="C485" s="51" t="s">
        <v>560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46"/>
        <v>0</v>
      </c>
      <c r="J485" s="56">
        <f t="shared" si="47"/>
        <v>0</v>
      </c>
      <c r="K485" s="57" t="str">
        <f t="shared" si="48"/>
        <v>NA</v>
      </c>
      <c r="L485" s="57" t="str">
        <f t="shared" si="49"/>
        <v>NA</v>
      </c>
      <c r="M485" s="57" t="str">
        <f t="shared" si="50"/>
        <v>NA</v>
      </c>
      <c r="R485" s="53"/>
      <c r="S485" s="53"/>
      <c r="T485" s="53"/>
      <c r="U485" s="53"/>
      <c r="V485" s="53"/>
    </row>
    <row r="486" spans="1:22" s="51" customFormat="1" x14ac:dyDescent="0.2">
      <c r="B486" s="51" t="s">
        <v>561</v>
      </c>
      <c r="C486" s="51" t="s">
        <v>562</v>
      </c>
      <c r="D486" s="56">
        <v>0</v>
      </c>
      <c r="E486" s="56">
        <v>0</v>
      </c>
      <c r="F486" s="56">
        <v>0</v>
      </c>
      <c r="G486" s="56">
        <v>0</v>
      </c>
      <c r="H486" s="56">
        <v>0</v>
      </c>
      <c r="I486" s="56">
        <f t="shared" si="46"/>
        <v>0</v>
      </c>
      <c r="J486" s="56">
        <f t="shared" si="47"/>
        <v>0</v>
      </c>
      <c r="K486" s="57" t="str">
        <f t="shared" si="48"/>
        <v>NA</v>
      </c>
      <c r="L486" s="57" t="str">
        <f t="shared" si="49"/>
        <v>NA</v>
      </c>
      <c r="M486" s="57" t="str">
        <f t="shared" si="50"/>
        <v>NA</v>
      </c>
      <c r="R486" s="53"/>
      <c r="S486" s="53"/>
      <c r="T486" s="53"/>
      <c r="U486" s="53"/>
      <c r="V486" s="53"/>
    </row>
    <row r="487" spans="1:22" s="51" customFormat="1" x14ac:dyDescent="0.2">
      <c r="B487" s="51" t="s">
        <v>563</v>
      </c>
      <c r="C487" s="51" t="s">
        <v>564</v>
      </c>
      <c r="D487" s="56">
        <v>0</v>
      </c>
      <c r="E487" s="56">
        <v>0</v>
      </c>
      <c r="F487" s="56">
        <v>0</v>
      </c>
      <c r="G487" s="56">
        <v>0</v>
      </c>
      <c r="H487" s="56">
        <v>0</v>
      </c>
      <c r="I487" s="56">
        <f t="shared" si="46"/>
        <v>0</v>
      </c>
      <c r="J487" s="56">
        <f t="shared" si="47"/>
        <v>0</v>
      </c>
      <c r="K487" s="57" t="str">
        <f t="shared" si="48"/>
        <v>NA</v>
      </c>
      <c r="L487" s="57" t="str">
        <f t="shared" si="49"/>
        <v>NA</v>
      </c>
      <c r="M487" s="57" t="str">
        <f t="shared" si="50"/>
        <v>NA</v>
      </c>
      <c r="R487" s="53"/>
      <c r="S487" s="53"/>
      <c r="T487" s="53"/>
      <c r="U487" s="53"/>
      <c r="V487" s="53"/>
    </row>
    <row r="488" spans="1:22" s="51" customFormat="1" x14ac:dyDescent="0.2">
      <c r="B488" s="51" t="s">
        <v>565</v>
      </c>
      <c r="C488" s="51" t="s">
        <v>566</v>
      </c>
      <c r="D488" s="56">
        <v>0</v>
      </c>
      <c r="E488" s="56">
        <v>0</v>
      </c>
      <c r="F488" s="56">
        <v>0</v>
      </c>
      <c r="G488" s="56">
        <v>0</v>
      </c>
      <c r="H488" s="56">
        <v>0</v>
      </c>
      <c r="I488" s="56">
        <f t="shared" si="46"/>
        <v>0</v>
      </c>
      <c r="J488" s="56">
        <f t="shared" si="47"/>
        <v>0</v>
      </c>
      <c r="K488" s="57" t="str">
        <f t="shared" si="48"/>
        <v>NA</v>
      </c>
      <c r="L488" s="57" t="str">
        <f t="shared" si="49"/>
        <v>NA</v>
      </c>
      <c r="M488" s="57" t="str">
        <f t="shared" si="50"/>
        <v>NA</v>
      </c>
      <c r="R488" s="53"/>
      <c r="S488" s="53"/>
      <c r="T488" s="53"/>
      <c r="U488" s="53"/>
      <c r="V488" s="53"/>
    </row>
    <row r="489" spans="1:22" s="51" customFormat="1" x14ac:dyDescent="0.2">
      <c r="B489" s="51" t="s">
        <v>567</v>
      </c>
      <c r="C489" s="51" t="s">
        <v>568</v>
      </c>
      <c r="D489" s="56">
        <v>0</v>
      </c>
      <c r="E489" s="56">
        <v>0</v>
      </c>
      <c r="F489" s="56">
        <v>0</v>
      </c>
      <c r="G489" s="56">
        <v>0</v>
      </c>
      <c r="H489" s="56">
        <v>0</v>
      </c>
      <c r="I489" s="56">
        <f t="shared" si="46"/>
        <v>0</v>
      </c>
      <c r="J489" s="56">
        <f t="shared" si="47"/>
        <v>0</v>
      </c>
      <c r="K489" s="57" t="str">
        <f t="shared" si="48"/>
        <v>NA</v>
      </c>
      <c r="L489" s="57" t="str">
        <f t="shared" si="49"/>
        <v>NA</v>
      </c>
      <c r="M489" s="57" t="str">
        <f t="shared" si="50"/>
        <v>NA</v>
      </c>
      <c r="R489" s="53"/>
      <c r="S489" s="53"/>
      <c r="T489" s="53"/>
      <c r="U489" s="53"/>
      <c r="V489" s="53"/>
    </row>
    <row r="490" spans="1:22" s="51" customFormat="1" x14ac:dyDescent="0.2">
      <c r="A490" s="63" t="s">
        <v>35</v>
      </c>
      <c r="B490" s="63"/>
      <c r="C490" s="63"/>
      <c r="D490" s="64">
        <v>891245</v>
      </c>
      <c r="E490" s="64">
        <v>891245</v>
      </c>
      <c r="F490" s="64">
        <v>1610016.73</v>
      </c>
      <c r="G490" s="64">
        <v>15446662.199999999</v>
      </c>
      <c r="H490" s="64">
        <v>0</v>
      </c>
      <c r="I490" s="64">
        <f t="shared" si="46"/>
        <v>15446662.199999999</v>
      </c>
      <c r="J490" s="64">
        <f t="shared" si="47"/>
        <v>-14555417.199999999</v>
      </c>
      <c r="K490" s="65">
        <f t="shared" si="48"/>
        <v>-16.331555520648081</v>
      </c>
      <c r="L490" s="65">
        <f t="shared" si="49"/>
        <v>0.80648051882478999</v>
      </c>
      <c r="M490" s="65">
        <f t="shared" si="50"/>
        <v>24.997333280972118</v>
      </c>
      <c r="R490" s="53"/>
      <c r="S490" s="53"/>
      <c r="T490" s="53"/>
      <c r="U490" s="53"/>
      <c r="V490" s="53"/>
    </row>
    <row r="491" spans="1:22" s="10" customFormat="1" x14ac:dyDescent="0.2">
      <c r="A491" s="23"/>
      <c r="B491" s="31"/>
      <c r="C491" s="23"/>
      <c r="D491" s="18"/>
      <c r="E491" s="18"/>
      <c r="F491" s="18"/>
      <c r="G491" s="18"/>
      <c r="H491" s="18"/>
      <c r="I491" s="18"/>
      <c r="J491" s="18"/>
      <c r="K491" s="37"/>
      <c r="L491" s="37"/>
      <c r="M491" s="37"/>
      <c r="N491" s="17"/>
      <c r="O491" s="17"/>
      <c r="P491" s="17"/>
      <c r="Q491" s="17"/>
      <c r="R491" s="17"/>
      <c r="S491" s="17"/>
      <c r="T491" s="17"/>
      <c r="U491" s="17"/>
      <c r="V491" s="17"/>
    </row>
    <row r="492" spans="1:22" ht="15.75" x14ac:dyDescent="0.25">
      <c r="A492" s="25" t="s">
        <v>11</v>
      </c>
      <c r="B492" s="32"/>
      <c r="C492" s="25"/>
      <c r="D492" s="6">
        <f>+D98+D147+D184+D215+D225+D256+D283+D303+D323+D354+D377+D402+D428+D444+D470+D474+D482+D490</f>
        <v>772859792.70999992</v>
      </c>
      <c r="E492" s="6">
        <f t="shared" ref="E492:J492" si="66">+E98+E147+E184+E215+E225+E256+E283+E303+E323+E354+E377+E402+E428+E444+E470+E474+E482+E490</f>
        <v>706514746.61000001</v>
      </c>
      <c r="F492" s="6">
        <f t="shared" si="66"/>
        <v>18181467.190000001</v>
      </c>
      <c r="G492" s="6">
        <f t="shared" si="66"/>
        <v>171689938.15999997</v>
      </c>
      <c r="H492" s="6">
        <f t="shared" si="66"/>
        <v>21758127.040000003</v>
      </c>
      <c r="I492" s="6">
        <f t="shared" si="66"/>
        <v>193448065.19999996</v>
      </c>
      <c r="J492" s="6">
        <f t="shared" si="66"/>
        <v>513066681.41000009</v>
      </c>
      <c r="K492" s="38">
        <f>IF(E492=0,"NA",J492/E492)</f>
        <v>0.7261938747517972</v>
      </c>
      <c r="L492" s="38">
        <f>IF(E492=0,"NA",(  ( F492 - (E492/$L$6)) / (E492/$L$6)))</f>
        <v>-0.97426597636179801</v>
      </c>
      <c r="M492" s="38">
        <f>IF(E492=0,"NA",(  ( G492 - ($M$6*(E492/12))) / ($M$6*(E492/12))))</f>
        <v>-0.63548544672888385</v>
      </c>
      <c r="N492" s="10"/>
    </row>
    <row r="500" spans="11:11" x14ac:dyDescent="0.2">
      <c r="K500" s="18"/>
    </row>
    <row r="501" spans="11:11" x14ac:dyDescent="0.2">
      <c r="K501" s="18"/>
    </row>
  </sheetData>
  <autoFilter ref="A7:M492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2"/>
  <sheetViews>
    <sheetView tabSelected="1" workbookViewId="0">
      <pane ySplit="7" topLeftCell="A8" activePane="bottomLeft" state="frozen"/>
      <selection activeCell="C12" sqref="C12"/>
      <selection pane="bottomLeft" activeCell="C12" sqref="C12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45382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47604.51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47604.51</v>
      </c>
      <c r="H15" s="64">
        <v>0</v>
      </c>
      <c r="I15" s="64">
        <f t="shared" ref="I15:I18" si="8">SUM(G15:H15)</f>
        <v>47604.51</v>
      </c>
      <c r="J15" s="64">
        <f t="shared" ref="J15:J18" si="9">E15-I15</f>
        <v>-47604.51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47604.51</v>
      </c>
      <c r="H20" s="6">
        <f t="shared" si="13"/>
        <v>0</v>
      </c>
      <c r="I20" s="6">
        <f t="shared" si="13"/>
        <v>47604.51</v>
      </c>
      <c r="J20" s="6">
        <f t="shared" si="13"/>
        <v>-47604.51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17"/>
  <sheetViews>
    <sheetView tabSelected="1" workbookViewId="0">
      <pane ySplit="7" topLeftCell="A8" activePane="bottomLeft" state="frozen"/>
      <selection activeCell="C12" sqref="C12"/>
      <selection pane="bottomLeft" activeCell="C12" sqref="C12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22" s="1" customFormat="1" ht="18.75" x14ac:dyDescent="0.3">
      <c r="A2" s="73" t="s">
        <v>42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22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22" s="1" customFormat="1" ht="15" x14ac:dyDescent="0.25">
      <c r="A4" s="74">
        <v>45382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22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46</v>
      </c>
      <c r="B8" s="51" t="s">
        <v>136</v>
      </c>
      <c r="C8" s="51" t="s">
        <v>137</v>
      </c>
      <c r="D8" s="56">
        <v>429000000</v>
      </c>
      <c r="E8" s="56">
        <v>429000000</v>
      </c>
      <c r="F8" s="56">
        <v>0</v>
      </c>
      <c r="G8" s="56">
        <v>88203455.010000005</v>
      </c>
      <c r="H8" s="56">
        <v>0</v>
      </c>
      <c r="I8" s="56">
        <f t="shared" ref="I8" si="0">SUM(G8:H8)</f>
        <v>88203455.010000005</v>
      </c>
      <c r="J8" s="56">
        <f t="shared" ref="J8" si="1">E8-I8</f>
        <v>340796544.99000001</v>
      </c>
      <c r="K8" s="57">
        <f t="shared" ref="K8:K18" si="2">IF(E8=0,"NA",J8/E8)</f>
        <v>0.79439754076923075</v>
      </c>
      <c r="L8" s="57">
        <f t="shared" ref="L8:L18" si="3">IF(E8=0,"NA",(  ( F8 - (E8/$L$6)) / (E8/$L$6)))</f>
        <v>-1</v>
      </c>
      <c r="M8" s="57">
        <f t="shared" ref="M8:M18" si="4">IF(E8=0,"NA",(  ( G8 - ($M$6*(E8/12))) / ($M$6*(E8/12))))</f>
        <v>-0.69159631115384623</v>
      </c>
      <c r="R8" s="53"/>
      <c r="S8" s="53"/>
      <c r="T8" s="53"/>
      <c r="U8" s="53"/>
      <c r="V8" s="53"/>
    </row>
    <row r="9" spans="1:22" s="51" customFormat="1" x14ac:dyDescent="0.2">
      <c r="B9" s="51" t="s">
        <v>102</v>
      </c>
      <c r="C9" s="51" t="s">
        <v>103</v>
      </c>
      <c r="D9" s="56">
        <v>0</v>
      </c>
      <c r="E9" s="56">
        <v>0</v>
      </c>
      <c r="F9" s="56">
        <v>324586.89</v>
      </c>
      <c r="G9" s="56">
        <v>1821479.93</v>
      </c>
      <c r="H9" s="56">
        <v>0</v>
      </c>
      <c r="I9" s="56">
        <f t="shared" ref="I9" si="5">SUM(G9:H9)</f>
        <v>1821479.93</v>
      </c>
      <c r="J9" s="56">
        <f t="shared" ref="J9:J18" si="6">E9-I9</f>
        <v>-1821479.93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11000</v>
      </c>
      <c r="E10" s="56">
        <v>86573.36</v>
      </c>
      <c r="F10" s="56">
        <v>0</v>
      </c>
      <c r="G10" s="56">
        <v>84567.01</v>
      </c>
      <c r="H10" s="56">
        <v>0</v>
      </c>
      <c r="I10" s="56">
        <f t="shared" ref="I10" si="7">SUM(G10:H10)</f>
        <v>84567.01</v>
      </c>
      <c r="J10" s="56">
        <f t="shared" si="6"/>
        <v>2006.3500000000058</v>
      </c>
      <c r="K10" s="57">
        <f t="shared" si="2"/>
        <v>2.3175143023211827E-2</v>
      </c>
      <c r="L10" s="57">
        <f t="shared" si="3"/>
        <v>-1</v>
      </c>
      <c r="M10" s="57">
        <f t="shared" si="4"/>
        <v>0.46523728546518228</v>
      </c>
      <c r="R10" s="53"/>
      <c r="S10" s="53"/>
      <c r="T10" s="53"/>
      <c r="U10" s="53"/>
      <c r="V10" s="53"/>
    </row>
    <row r="11" spans="1:22" s="51" customFormat="1" x14ac:dyDescent="0.2">
      <c r="B11" s="51" t="s">
        <v>104</v>
      </c>
      <c r="C11" s="51" t="s">
        <v>105</v>
      </c>
      <c r="D11" s="56">
        <v>0</v>
      </c>
      <c r="E11" s="56">
        <v>0</v>
      </c>
      <c r="F11" s="56">
        <v>0</v>
      </c>
      <c r="G11" s="56">
        <v>5589407.7400000002</v>
      </c>
      <c r="H11" s="56">
        <v>0</v>
      </c>
      <c r="I11" s="56">
        <f t="shared" ref="I11:I14" si="8">SUM(G11:H11)</f>
        <v>5589407.7400000002</v>
      </c>
      <c r="J11" s="56">
        <f t="shared" si="6"/>
        <v>-5589407.7400000002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69</v>
      </c>
      <c r="C12" s="51" t="s">
        <v>70</v>
      </c>
      <c r="D12" s="56">
        <v>0</v>
      </c>
      <c r="E12" s="56">
        <v>0</v>
      </c>
      <c r="F12" s="56">
        <v>195903.04</v>
      </c>
      <c r="G12" s="56">
        <v>370397.29</v>
      </c>
      <c r="H12" s="56">
        <v>0</v>
      </c>
      <c r="I12" s="56">
        <f t="shared" si="8"/>
        <v>370397.29</v>
      </c>
      <c r="J12" s="56">
        <f t="shared" si="6"/>
        <v>-370397.29</v>
      </c>
      <c r="K12" s="57" t="str">
        <f t="shared" si="2"/>
        <v>NA</v>
      </c>
      <c r="L12" s="57" t="str">
        <f t="shared" si="3"/>
        <v>NA</v>
      </c>
      <c r="M12" s="57" t="str">
        <f t="shared" si="4"/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73</v>
      </c>
      <c r="B13" s="63"/>
      <c r="C13" s="63"/>
      <c r="D13" s="64">
        <v>429011000</v>
      </c>
      <c r="E13" s="64">
        <v>429086573.36000001</v>
      </c>
      <c r="F13" s="64">
        <v>520489.93000000005</v>
      </c>
      <c r="G13" s="64">
        <v>96069306.980000019</v>
      </c>
      <c r="H13" s="64">
        <v>0</v>
      </c>
      <c r="I13" s="64">
        <f t="shared" si="8"/>
        <v>96069306.980000019</v>
      </c>
      <c r="J13" s="64">
        <f t="shared" si="6"/>
        <v>333017266.38</v>
      </c>
      <c r="K13" s="65">
        <f t="shared" si="2"/>
        <v>0.77610740362318753</v>
      </c>
      <c r="L13" s="65">
        <f t="shared" si="3"/>
        <v>-0.99878698155030987</v>
      </c>
      <c r="M13" s="65">
        <f t="shared" si="4"/>
        <v>-0.66416110543478124</v>
      </c>
      <c r="R13" s="53"/>
      <c r="S13" s="53"/>
      <c r="T13" s="53"/>
      <c r="U13" s="53"/>
      <c r="V13" s="53"/>
    </row>
    <row r="14" spans="1:22" s="51" customFormat="1" x14ac:dyDescent="0.2">
      <c r="A14" s="51" t="s">
        <v>22</v>
      </c>
      <c r="B14" s="51" t="s">
        <v>23</v>
      </c>
      <c r="C14" s="51" t="s">
        <v>24</v>
      </c>
      <c r="D14" s="56">
        <v>2800000</v>
      </c>
      <c r="E14" s="56">
        <v>2800000</v>
      </c>
      <c r="F14" s="56">
        <v>0</v>
      </c>
      <c r="G14" s="56">
        <v>18795464.200000003</v>
      </c>
      <c r="H14" s="56">
        <v>0</v>
      </c>
      <c r="I14" s="56">
        <f t="shared" si="8"/>
        <v>18795464.200000003</v>
      </c>
      <c r="J14" s="56">
        <f t="shared" si="6"/>
        <v>-15995464.200000003</v>
      </c>
      <c r="K14" s="57">
        <f t="shared" si="2"/>
        <v>-5.7126657857142868</v>
      </c>
      <c r="L14" s="57">
        <f t="shared" si="3"/>
        <v>-1</v>
      </c>
      <c r="M14" s="57">
        <f t="shared" si="4"/>
        <v>9.0689986785714289</v>
      </c>
      <c r="R14" s="53"/>
      <c r="S14" s="53"/>
      <c r="T14" s="53"/>
      <c r="U14" s="53"/>
      <c r="V14" s="53"/>
    </row>
    <row r="15" spans="1:22" s="51" customFormat="1" x14ac:dyDescent="0.2">
      <c r="A15" s="63" t="s">
        <v>25</v>
      </c>
      <c r="B15" s="63"/>
      <c r="C15" s="63"/>
      <c r="D15" s="64">
        <v>2800000</v>
      </c>
      <c r="E15" s="64">
        <v>2800000</v>
      </c>
      <c r="F15" s="64">
        <v>0</v>
      </c>
      <c r="G15" s="64">
        <v>18795464.200000003</v>
      </c>
      <c r="H15" s="64">
        <v>0</v>
      </c>
      <c r="I15" s="64">
        <f t="shared" ref="I15:I18" si="9">SUM(G15:H15)</f>
        <v>18795464.200000003</v>
      </c>
      <c r="J15" s="64">
        <f t="shared" si="6"/>
        <v>-15995464.200000003</v>
      </c>
      <c r="K15" s="65">
        <f t="shared" si="2"/>
        <v>-5.7126657857142868</v>
      </c>
      <c r="L15" s="65">
        <f t="shared" si="3"/>
        <v>-1</v>
      </c>
      <c r="M15" s="65">
        <f t="shared" si="4"/>
        <v>9.0689986785714289</v>
      </c>
      <c r="R15" s="53"/>
      <c r="S15" s="53"/>
      <c r="T15" s="53"/>
      <c r="U15" s="53"/>
      <c r="V15" s="53"/>
    </row>
    <row r="16" spans="1:22" s="51" customFormat="1" x14ac:dyDescent="0.2">
      <c r="A16" s="51" t="s">
        <v>74</v>
      </c>
      <c r="B16" s="51" t="s">
        <v>138</v>
      </c>
      <c r="C16" s="51" t="s">
        <v>139</v>
      </c>
      <c r="D16" s="56">
        <v>0</v>
      </c>
      <c r="E16" s="56">
        <v>0</v>
      </c>
      <c r="F16" s="56">
        <v>81131.399999999994</v>
      </c>
      <c r="G16" s="56">
        <v>81131.399999999994</v>
      </c>
      <c r="H16" s="56">
        <v>0</v>
      </c>
      <c r="I16" s="56">
        <f t="shared" si="9"/>
        <v>81131.399999999994</v>
      </c>
      <c r="J16" s="56">
        <f t="shared" si="6"/>
        <v>-81131.399999999994</v>
      </c>
      <c r="K16" s="57" t="str">
        <f t="shared" si="2"/>
        <v>NA</v>
      </c>
      <c r="L16" s="57" t="str">
        <f t="shared" si="3"/>
        <v>NA</v>
      </c>
      <c r="M16" s="57" t="str">
        <f t="shared" si="4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85</v>
      </c>
      <c r="C17" s="51" t="s">
        <v>86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9"/>
        <v>0</v>
      </c>
      <c r="J17" s="56">
        <f t="shared" si="6"/>
        <v>0</v>
      </c>
      <c r="K17" s="57" t="str">
        <f t="shared" si="2"/>
        <v>NA</v>
      </c>
      <c r="L17" s="57" t="str">
        <f t="shared" si="3"/>
        <v>NA</v>
      </c>
      <c r="M17" s="57" t="str">
        <f t="shared" si="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93</v>
      </c>
      <c r="B18" s="63"/>
      <c r="C18" s="63"/>
      <c r="D18" s="64">
        <v>0</v>
      </c>
      <c r="E18" s="64">
        <v>0</v>
      </c>
      <c r="F18" s="64">
        <v>81131.399999999994</v>
      </c>
      <c r="G18" s="64">
        <v>81131.399999999994</v>
      </c>
      <c r="H18" s="64">
        <v>0</v>
      </c>
      <c r="I18" s="64">
        <f t="shared" si="9"/>
        <v>81131.399999999994</v>
      </c>
      <c r="J18" s="64">
        <f t="shared" si="6"/>
        <v>-81131.399999999994</v>
      </c>
      <c r="K18" s="65" t="str">
        <f t="shared" si="2"/>
        <v>NA</v>
      </c>
      <c r="L18" s="65" t="str">
        <f t="shared" si="3"/>
        <v>NA</v>
      </c>
      <c r="M18" s="65" t="str">
        <f t="shared" si="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26</v>
      </c>
      <c r="B19" s="51" t="s">
        <v>140</v>
      </c>
      <c r="C19" s="51" t="s">
        <v>141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ref="I19:I20" si="10">SUM(G19:H19)</f>
        <v>0</v>
      </c>
      <c r="J19" s="56">
        <f t="shared" ref="J19:J20" si="11">E19-I19</f>
        <v>0</v>
      </c>
      <c r="K19" s="57" t="str">
        <f t="shared" ref="K19:K20" si="12">IF(E19=0,"NA",J19/E19)</f>
        <v>NA</v>
      </c>
      <c r="L19" s="57" t="str">
        <f t="shared" ref="L19:L20" si="13">IF(E19=0,"NA",(  ( F19 - (E19/$L$6)) / (E19/$L$6)))</f>
        <v>NA</v>
      </c>
      <c r="M19" s="57" t="str">
        <f t="shared" ref="M19:M20" si="14">IF(E19=0,"NA",(  ( G19 - ($M$6*(E19/12))) / ($M$6*(E19/12))))</f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27</v>
      </c>
      <c r="C20" s="51" t="s">
        <v>28</v>
      </c>
      <c r="D20" s="56">
        <v>0</v>
      </c>
      <c r="E20" s="56">
        <v>0</v>
      </c>
      <c r="F20" s="56">
        <v>0</v>
      </c>
      <c r="G20" s="56">
        <v>47604.51</v>
      </c>
      <c r="H20" s="56">
        <v>0</v>
      </c>
      <c r="I20" s="56">
        <f t="shared" si="10"/>
        <v>47604.51</v>
      </c>
      <c r="J20" s="56">
        <f t="shared" si="11"/>
        <v>-47604.51</v>
      </c>
      <c r="K20" s="57" t="str">
        <f t="shared" si="12"/>
        <v>NA</v>
      </c>
      <c r="L20" s="57" t="str">
        <f t="shared" si="13"/>
        <v>NA</v>
      </c>
      <c r="M20" s="57" t="str">
        <f t="shared" si="14"/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142</v>
      </c>
      <c r="C21" s="51" t="s">
        <v>143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ref="I21:I24" si="15">SUM(G21:H21)</f>
        <v>0</v>
      </c>
      <c r="J21" s="56">
        <f t="shared" ref="J21:J24" si="16">E21-I21</f>
        <v>0</v>
      </c>
      <c r="K21" s="57" t="str">
        <f t="shared" ref="K21:K24" si="17">IF(E21=0,"NA",J21/E21)</f>
        <v>NA</v>
      </c>
      <c r="L21" s="57" t="str">
        <f t="shared" ref="L21:L24" si="18">IF(E21=0,"NA",(  ( F21 - (E21/$L$6)) / (E21/$L$6)))</f>
        <v>NA</v>
      </c>
      <c r="M21" s="57" t="str">
        <f t="shared" ref="M21:M24" si="19">IF(E21=0,"NA",(  ( G21 - ($M$6*(E21/12))) / ($M$6*(E21/12))))</f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144</v>
      </c>
      <c r="C22" s="51" t="s">
        <v>145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15"/>
        <v>0</v>
      </c>
      <c r="J22" s="56">
        <f t="shared" si="16"/>
        <v>0</v>
      </c>
      <c r="K22" s="57" t="str">
        <f t="shared" si="17"/>
        <v>NA</v>
      </c>
      <c r="L22" s="57" t="str">
        <f t="shared" si="18"/>
        <v>NA</v>
      </c>
      <c r="M22" s="57" t="str">
        <f t="shared" si="19"/>
        <v>NA</v>
      </c>
      <c r="R22" s="53"/>
      <c r="S22" s="53"/>
      <c r="T22" s="53"/>
      <c r="U22" s="53"/>
      <c r="V22" s="53"/>
    </row>
    <row r="23" spans="1:22" s="51" customFormat="1" x14ac:dyDescent="0.2">
      <c r="B23" s="51" t="s">
        <v>146</v>
      </c>
      <c r="C23" s="51" t="s">
        <v>147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15"/>
        <v>0</v>
      </c>
      <c r="J23" s="56">
        <f t="shared" si="16"/>
        <v>0</v>
      </c>
      <c r="K23" s="57" t="str">
        <f t="shared" si="17"/>
        <v>NA</v>
      </c>
      <c r="L23" s="57" t="str">
        <f t="shared" si="18"/>
        <v>NA</v>
      </c>
      <c r="M23" s="57" t="str">
        <f t="shared" si="19"/>
        <v>NA</v>
      </c>
      <c r="R23" s="53"/>
      <c r="S23" s="53"/>
      <c r="T23" s="53"/>
      <c r="U23" s="53"/>
      <c r="V23" s="53"/>
    </row>
    <row r="24" spans="1:22" s="51" customFormat="1" x14ac:dyDescent="0.2">
      <c r="A24" s="63" t="s">
        <v>29</v>
      </c>
      <c r="B24" s="63"/>
      <c r="C24" s="63"/>
      <c r="D24" s="64">
        <v>0</v>
      </c>
      <c r="E24" s="64">
        <v>0</v>
      </c>
      <c r="F24" s="64">
        <v>0</v>
      </c>
      <c r="G24" s="64">
        <v>47604.51</v>
      </c>
      <c r="H24" s="64">
        <v>0</v>
      </c>
      <c r="I24" s="64">
        <f t="shared" si="15"/>
        <v>47604.51</v>
      </c>
      <c r="J24" s="64">
        <f t="shared" si="16"/>
        <v>-47604.51</v>
      </c>
      <c r="K24" s="65" t="str">
        <f t="shared" si="17"/>
        <v>NA</v>
      </c>
      <c r="L24" s="65" t="str">
        <f t="shared" si="18"/>
        <v>NA</v>
      </c>
      <c r="M24" s="65" t="str">
        <f t="shared" si="19"/>
        <v>NA</v>
      </c>
      <c r="R24" s="53"/>
      <c r="S24" s="53"/>
      <c r="T24" s="53"/>
      <c r="U24" s="53"/>
      <c r="V24" s="53"/>
    </row>
    <row r="25" spans="1:22" s="17" customFormat="1" x14ac:dyDescent="0.2">
      <c r="A25" s="44"/>
      <c r="B25" s="45"/>
      <c r="C25" s="44"/>
      <c r="D25" s="46"/>
      <c r="E25" s="46"/>
      <c r="F25" s="46"/>
      <c r="G25" s="46"/>
      <c r="H25" s="46"/>
      <c r="I25" s="46"/>
      <c r="J25" s="46"/>
      <c r="K25" s="41"/>
      <c r="L25" s="41"/>
      <c r="M25" s="41"/>
    </row>
    <row r="26" spans="1:22" s="17" customFormat="1" ht="15.75" x14ac:dyDescent="0.25">
      <c r="A26" s="25" t="s">
        <v>12</v>
      </c>
      <c r="B26" s="32"/>
      <c r="C26" s="25"/>
      <c r="D26" s="6">
        <f>+D13+D15+D18+D24</f>
        <v>431811000</v>
      </c>
      <c r="E26" s="6">
        <f t="shared" ref="E26:J26" si="20">+E13+E15+E18+E24</f>
        <v>431886573.36000001</v>
      </c>
      <c r="F26" s="6">
        <f t="shared" si="20"/>
        <v>601621.33000000007</v>
      </c>
      <c r="G26" s="6">
        <f t="shared" si="20"/>
        <v>114993507.09000003</v>
      </c>
      <c r="H26" s="6">
        <f t="shared" si="20"/>
        <v>0</v>
      </c>
      <c r="I26" s="6">
        <f t="shared" si="20"/>
        <v>114993507.09000003</v>
      </c>
      <c r="J26" s="6">
        <f t="shared" si="20"/>
        <v>316893066.27000004</v>
      </c>
      <c r="K26" s="38">
        <f t="shared" ref="K26" si="21">IF(E26=0,"NA",J26/E26)</f>
        <v>0.73374141688320815</v>
      </c>
      <c r="L26" s="38">
        <f t="shared" ref="L26" si="22">IF(E26=0,"NA",(  ( F26 - (E26/$L$6)) / (E26/$L$6)))</f>
        <v>-0.99860699228197936</v>
      </c>
      <c r="M26" s="38">
        <f t="shared" ref="M26" si="23">IF(E26=0,"NA",(  ( G26 - ($M$6*(E26/12))) / ($M$6*(E26/12))))</f>
        <v>-0.60061212532481201</v>
      </c>
    </row>
    <row r="27" spans="1:22" s="16" customFormat="1" x14ac:dyDescent="0.2">
      <c r="A27" s="17"/>
      <c r="B27" s="43"/>
      <c r="C27" s="17"/>
      <c r="D27" s="18"/>
      <c r="E27" s="18"/>
      <c r="F27" s="18"/>
      <c r="G27" s="18"/>
      <c r="H27" s="18"/>
      <c r="I27" s="18"/>
      <c r="J27" s="18"/>
      <c r="K27" s="37"/>
      <c r="L27" s="37"/>
      <c r="M27" s="37"/>
    </row>
    <row r="28" spans="1:22" s="51" customFormat="1" x14ac:dyDescent="0.2">
      <c r="A28" s="51" t="s">
        <v>194</v>
      </c>
      <c r="B28" s="51" t="s">
        <v>252</v>
      </c>
      <c r="C28" s="51" t="s">
        <v>253</v>
      </c>
      <c r="D28" s="56">
        <v>5000</v>
      </c>
      <c r="E28" s="56">
        <v>5000</v>
      </c>
      <c r="F28" s="56">
        <v>0</v>
      </c>
      <c r="G28" s="56">
        <v>0</v>
      </c>
      <c r="H28" s="56">
        <v>0</v>
      </c>
      <c r="I28" s="56">
        <f t="shared" ref="I28:I70" si="24">SUM(G28:H28)</f>
        <v>0</v>
      </c>
      <c r="J28" s="56">
        <f t="shared" ref="J28:J70" si="25">E28-I28</f>
        <v>5000</v>
      </c>
      <c r="K28" s="57">
        <f t="shared" ref="K28:K70" si="26">IF(E28=0,"NA",J28/E28)</f>
        <v>1</v>
      </c>
      <c r="L28" s="57">
        <f t="shared" ref="L28:L70" si="27">IF(E28=0,"NA",(  ( F28 - (E28/$L$6)) / (E28/$L$6)))</f>
        <v>-1</v>
      </c>
      <c r="M28" s="57">
        <f t="shared" ref="M28:M70" si="28">IF(E28=0,"NA",(  ( G28 - ($M$6*(E28/12))) / ($M$6*(E28/12))))</f>
        <v>-1</v>
      </c>
      <c r="R28" s="53"/>
      <c r="S28" s="53"/>
      <c r="T28" s="53"/>
      <c r="U28" s="53"/>
      <c r="V28" s="53"/>
    </row>
    <row r="29" spans="1:22" s="51" customFormat="1" x14ac:dyDescent="0.2">
      <c r="B29" s="51" t="s">
        <v>282</v>
      </c>
      <c r="C29" s="51" t="s">
        <v>283</v>
      </c>
      <c r="D29" s="56">
        <v>500</v>
      </c>
      <c r="E29" s="56">
        <v>500</v>
      </c>
      <c r="F29" s="56">
        <v>0</v>
      </c>
      <c r="G29" s="56">
        <v>291.55</v>
      </c>
      <c r="H29" s="56">
        <v>0</v>
      </c>
      <c r="I29" s="56">
        <f t="shared" ref="I29:I32" si="29">SUM(G29:H29)</f>
        <v>291.55</v>
      </c>
      <c r="J29" s="56">
        <f t="shared" ref="J29:J69" si="30">E29-I29</f>
        <v>208.45</v>
      </c>
      <c r="K29" s="57">
        <f t="shared" ref="K29:K69" si="31">IF(E29=0,"NA",J29/E29)</f>
        <v>0.41689999999999999</v>
      </c>
      <c r="L29" s="57">
        <f t="shared" ref="L29:L69" si="32">IF(E29=0,"NA",(  ( F29 - (E29/$L$6)) / (E29/$L$6)))</f>
        <v>-1</v>
      </c>
      <c r="M29" s="57">
        <f t="shared" ref="M29:M69" si="33">IF(E29=0,"NA",(  ( G29 - ($M$6*(E29/12))) / ($M$6*(E29/12))))</f>
        <v>-0.12534999999999991</v>
      </c>
      <c r="R29" s="53"/>
      <c r="S29" s="53"/>
      <c r="T29" s="53"/>
      <c r="U29" s="53"/>
      <c r="V29" s="53"/>
    </row>
    <row r="30" spans="1:22" s="51" customFormat="1" x14ac:dyDescent="0.2">
      <c r="B30" s="51" t="s">
        <v>290</v>
      </c>
      <c r="C30" s="51" t="s">
        <v>291</v>
      </c>
      <c r="D30" s="56">
        <v>0</v>
      </c>
      <c r="E30" s="56">
        <v>-960000</v>
      </c>
      <c r="F30" s="56">
        <v>0</v>
      </c>
      <c r="G30" s="56">
        <v>565051.06999999995</v>
      </c>
      <c r="H30" s="56">
        <v>1044</v>
      </c>
      <c r="I30" s="56">
        <f t="shared" si="29"/>
        <v>566095.06999999995</v>
      </c>
      <c r="J30" s="56">
        <f t="shared" si="30"/>
        <v>-1526095.0699999998</v>
      </c>
      <c r="K30" s="57">
        <f t="shared" si="31"/>
        <v>1.5896823645833331</v>
      </c>
      <c r="L30" s="57">
        <f t="shared" si="32"/>
        <v>-1</v>
      </c>
      <c r="M30" s="57">
        <f t="shared" si="33"/>
        <v>-1.8828922968749997</v>
      </c>
      <c r="R30" s="53"/>
      <c r="S30" s="53"/>
      <c r="T30" s="53"/>
      <c r="U30" s="53"/>
      <c r="V30" s="53"/>
    </row>
    <row r="31" spans="1:22" s="51" customFormat="1" x14ac:dyDescent="0.2">
      <c r="B31" s="51" t="s">
        <v>294</v>
      </c>
      <c r="C31" s="51" t="s">
        <v>295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29"/>
        <v>0</v>
      </c>
      <c r="J31" s="56">
        <f t="shared" si="30"/>
        <v>0</v>
      </c>
      <c r="K31" s="57" t="str">
        <f t="shared" si="31"/>
        <v>NA</v>
      </c>
      <c r="L31" s="57" t="str">
        <f t="shared" si="32"/>
        <v>NA</v>
      </c>
      <c r="M31" s="57" t="str">
        <f t="shared" si="33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308</v>
      </c>
      <c r="C32" s="51" t="s">
        <v>309</v>
      </c>
      <c r="D32" s="56">
        <v>0</v>
      </c>
      <c r="E32" s="56">
        <v>960000</v>
      </c>
      <c r="F32" s="56">
        <v>0</v>
      </c>
      <c r="G32" s="56">
        <v>336237.52</v>
      </c>
      <c r="H32" s="56">
        <v>0</v>
      </c>
      <c r="I32" s="56">
        <f t="shared" si="29"/>
        <v>336237.52</v>
      </c>
      <c r="J32" s="56">
        <f t="shared" si="30"/>
        <v>623762.48</v>
      </c>
      <c r="K32" s="57">
        <f t="shared" si="31"/>
        <v>0.6497525833333333</v>
      </c>
      <c r="L32" s="57">
        <f t="shared" si="32"/>
        <v>-1</v>
      </c>
      <c r="M32" s="57">
        <f t="shared" si="33"/>
        <v>-0.47462887499999995</v>
      </c>
      <c r="R32" s="53"/>
      <c r="S32" s="53"/>
      <c r="T32" s="53"/>
      <c r="U32" s="53"/>
      <c r="V32" s="53"/>
    </row>
    <row r="33" spans="1:22" s="51" customFormat="1" x14ac:dyDescent="0.2">
      <c r="B33" s="51" t="s">
        <v>310</v>
      </c>
      <c r="C33" s="51" t="s">
        <v>311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ref="I33:I64" si="34">SUM(G33:H33)</f>
        <v>0</v>
      </c>
      <c r="J33" s="56">
        <f t="shared" ref="J33:J64" si="35">E33-I33</f>
        <v>0</v>
      </c>
      <c r="K33" s="57" t="str">
        <f t="shared" ref="K33:K64" si="36">IF(E33=0,"NA",J33/E33)</f>
        <v>NA</v>
      </c>
      <c r="L33" s="57" t="str">
        <f t="shared" ref="L33:L64" si="37">IF(E33=0,"NA",(  ( F33 - (E33/$L$6)) / (E33/$L$6)))</f>
        <v>NA</v>
      </c>
      <c r="M33" s="57" t="str">
        <f t="shared" ref="M33:M64" si="38">IF(E33=0,"NA",(  ( G33 - ($M$6*(E33/12))) / ($M$6*(E33/12))))</f>
        <v>NA</v>
      </c>
      <c r="R33" s="53"/>
      <c r="S33" s="53"/>
      <c r="T33" s="53"/>
      <c r="U33" s="53"/>
      <c r="V33" s="53"/>
    </row>
    <row r="34" spans="1:22" s="51" customFormat="1" x14ac:dyDescent="0.2">
      <c r="A34" s="63" t="s">
        <v>316</v>
      </c>
      <c r="B34" s="63"/>
      <c r="C34" s="63"/>
      <c r="D34" s="64">
        <v>5500</v>
      </c>
      <c r="E34" s="64">
        <v>5500</v>
      </c>
      <c r="F34" s="64">
        <v>0</v>
      </c>
      <c r="G34" s="64">
        <v>901580.14</v>
      </c>
      <c r="H34" s="64">
        <v>1044</v>
      </c>
      <c r="I34" s="64">
        <f t="shared" si="34"/>
        <v>902624.14</v>
      </c>
      <c r="J34" s="64">
        <f t="shared" si="35"/>
        <v>-897124.14</v>
      </c>
      <c r="K34" s="65">
        <f t="shared" si="36"/>
        <v>-163.11348000000001</v>
      </c>
      <c r="L34" s="65">
        <f t="shared" si="37"/>
        <v>-1</v>
      </c>
      <c r="M34" s="65">
        <f t="shared" si="38"/>
        <v>244.88549272727275</v>
      </c>
      <c r="R34" s="53"/>
      <c r="S34" s="53"/>
      <c r="T34" s="53"/>
      <c r="U34" s="53"/>
      <c r="V34" s="53"/>
    </row>
    <row r="35" spans="1:22" s="51" customFormat="1" x14ac:dyDescent="0.2">
      <c r="A35" s="51" t="s">
        <v>317</v>
      </c>
      <c r="B35" s="51" t="s">
        <v>226</v>
      </c>
      <c r="C35" s="51" t="s">
        <v>227</v>
      </c>
      <c r="D35" s="56">
        <v>0</v>
      </c>
      <c r="E35" s="56">
        <v>8000</v>
      </c>
      <c r="F35" s="56">
        <v>0</v>
      </c>
      <c r="G35" s="56">
        <v>7715.18</v>
      </c>
      <c r="H35" s="56">
        <v>0</v>
      </c>
      <c r="I35" s="56">
        <f t="shared" ref="I35:I46" si="39">SUM(G35:H35)</f>
        <v>7715.18</v>
      </c>
      <c r="J35" s="56">
        <f t="shared" ref="J35:J46" si="40">E35-I35</f>
        <v>284.81999999999971</v>
      </c>
      <c r="K35" s="57">
        <f t="shared" ref="K35:K46" si="41">IF(E35=0,"NA",J35/E35)</f>
        <v>3.5602499999999961E-2</v>
      </c>
      <c r="L35" s="57">
        <f t="shared" ref="L35:L46" si="42">IF(E35=0,"NA",(  ( F35 - (E35/$L$6)) / (E35/$L$6)))</f>
        <v>-1</v>
      </c>
      <c r="M35" s="57">
        <f t="shared" ref="M35:M46" si="43">IF(E35=0,"NA",(  ( G35 - ($M$6*(E35/12))) / ($M$6*(E35/12))))</f>
        <v>0.44659625000000014</v>
      </c>
      <c r="R35" s="53"/>
      <c r="S35" s="53"/>
      <c r="T35" s="53"/>
      <c r="U35" s="53"/>
      <c r="V35" s="53"/>
    </row>
    <row r="36" spans="1:22" s="51" customFormat="1" x14ac:dyDescent="0.2">
      <c r="B36" s="51" t="s">
        <v>250</v>
      </c>
      <c r="C36" s="51" t="s">
        <v>251</v>
      </c>
      <c r="D36" s="56">
        <v>0</v>
      </c>
      <c r="E36" s="56">
        <v>0</v>
      </c>
      <c r="F36" s="56">
        <v>0</v>
      </c>
      <c r="G36" s="56">
        <v>331.83</v>
      </c>
      <c r="H36" s="56">
        <v>0</v>
      </c>
      <c r="I36" s="56">
        <f t="shared" si="39"/>
        <v>331.83</v>
      </c>
      <c r="J36" s="56">
        <f t="shared" si="40"/>
        <v>-331.83</v>
      </c>
      <c r="K36" s="57" t="str">
        <f t="shared" si="41"/>
        <v>NA</v>
      </c>
      <c r="L36" s="57" t="str">
        <f t="shared" si="42"/>
        <v>NA</v>
      </c>
      <c r="M36" s="57" t="str">
        <f t="shared" si="43"/>
        <v>NA</v>
      </c>
      <c r="R36" s="53"/>
      <c r="S36" s="53"/>
      <c r="T36" s="53"/>
      <c r="U36" s="53"/>
      <c r="V36" s="53"/>
    </row>
    <row r="37" spans="1:22" s="51" customFormat="1" x14ac:dyDescent="0.2">
      <c r="B37" s="51" t="s">
        <v>252</v>
      </c>
      <c r="C37" s="51" t="s">
        <v>253</v>
      </c>
      <c r="D37" s="56">
        <v>0</v>
      </c>
      <c r="E37" s="56">
        <v>17573.36</v>
      </c>
      <c r="F37" s="56">
        <v>0</v>
      </c>
      <c r="G37" s="56">
        <v>16857.07</v>
      </c>
      <c r="H37" s="56">
        <v>32.4</v>
      </c>
      <c r="I37" s="56">
        <f t="shared" si="39"/>
        <v>16889.47</v>
      </c>
      <c r="J37" s="56">
        <f t="shared" si="40"/>
        <v>683.88999999999942</v>
      </c>
      <c r="K37" s="57">
        <f t="shared" si="41"/>
        <v>3.8916291477554626E-2</v>
      </c>
      <c r="L37" s="57">
        <f t="shared" si="42"/>
        <v>-1</v>
      </c>
      <c r="M37" s="57">
        <f t="shared" si="43"/>
        <v>0.43886001311075395</v>
      </c>
      <c r="R37" s="53"/>
      <c r="S37" s="53"/>
      <c r="T37" s="53"/>
      <c r="U37" s="53"/>
      <c r="V37" s="53"/>
    </row>
    <row r="38" spans="1:22" s="51" customFormat="1" x14ac:dyDescent="0.2">
      <c r="B38" s="51" t="s">
        <v>268</v>
      </c>
      <c r="C38" s="51" t="s">
        <v>269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39"/>
        <v>0</v>
      </c>
      <c r="J38" s="56">
        <f t="shared" si="40"/>
        <v>0</v>
      </c>
      <c r="K38" s="57" t="str">
        <f t="shared" si="41"/>
        <v>NA</v>
      </c>
      <c r="L38" s="57" t="str">
        <f t="shared" si="42"/>
        <v>NA</v>
      </c>
      <c r="M38" s="57" t="str">
        <f t="shared" si="43"/>
        <v>NA</v>
      </c>
      <c r="R38" s="53"/>
      <c r="S38" s="53"/>
      <c r="T38" s="53"/>
      <c r="U38" s="53"/>
      <c r="V38" s="53"/>
    </row>
    <row r="39" spans="1:22" s="51" customFormat="1" x14ac:dyDescent="0.2">
      <c r="B39" s="51" t="s">
        <v>282</v>
      </c>
      <c r="C39" s="51" t="s">
        <v>283</v>
      </c>
      <c r="D39" s="56">
        <v>0</v>
      </c>
      <c r="E39" s="56">
        <v>50000</v>
      </c>
      <c r="F39" s="56">
        <v>132.05000000000001</v>
      </c>
      <c r="G39" s="56">
        <v>33404.61</v>
      </c>
      <c r="H39" s="56">
        <v>341.28</v>
      </c>
      <c r="I39" s="56">
        <f t="shared" si="39"/>
        <v>33745.89</v>
      </c>
      <c r="J39" s="56">
        <f t="shared" si="40"/>
        <v>16254.11</v>
      </c>
      <c r="K39" s="57">
        <f t="shared" si="41"/>
        <v>0.32508219999999999</v>
      </c>
      <c r="L39" s="57">
        <f t="shared" si="42"/>
        <v>-0.997359</v>
      </c>
      <c r="M39" s="57">
        <f t="shared" si="43"/>
        <v>2.1382999999999446E-3</v>
      </c>
      <c r="R39" s="53"/>
      <c r="S39" s="53"/>
      <c r="T39" s="53"/>
      <c r="U39" s="53"/>
      <c r="V39" s="53"/>
    </row>
    <row r="40" spans="1:22" s="51" customFormat="1" x14ac:dyDescent="0.2">
      <c r="B40" s="51" t="s">
        <v>290</v>
      </c>
      <c r="C40" s="51" t="s">
        <v>291</v>
      </c>
      <c r="D40" s="56">
        <v>0</v>
      </c>
      <c r="E40" s="56">
        <v>0</v>
      </c>
      <c r="F40" s="56">
        <v>0</v>
      </c>
      <c r="G40" s="56">
        <v>209.96</v>
      </c>
      <c r="H40" s="56">
        <v>0</v>
      </c>
      <c r="I40" s="56">
        <f t="shared" si="39"/>
        <v>209.96</v>
      </c>
      <c r="J40" s="56">
        <f t="shared" si="40"/>
        <v>-209.96</v>
      </c>
      <c r="K40" s="57" t="str">
        <f t="shared" si="41"/>
        <v>NA</v>
      </c>
      <c r="L40" s="57" t="str">
        <f t="shared" si="42"/>
        <v>NA</v>
      </c>
      <c r="M40" s="57" t="str">
        <f t="shared" si="43"/>
        <v>NA</v>
      </c>
      <c r="R40" s="53"/>
      <c r="S40" s="53"/>
      <c r="T40" s="53"/>
      <c r="U40" s="53"/>
      <c r="V40" s="53"/>
    </row>
    <row r="41" spans="1:22" s="51" customFormat="1" x14ac:dyDescent="0.2">
      <c r="B41" s="51" t="s">
        <v>302</v>
      </c>
      <c r="C41" s="51" t="s">
        <v>303</v>
      </c>
      <c r="D41" s="56">
        <v>500</v>
      </c>
      <c r="E41" s="56">
        <v>500</v>
      </c>
      <c r="F41" s="56">
        <v>0</v>
      </c>
      <c r="G41" s="56">
        <v>0</v>
      </c>
      <c r="H41" s="56">
        <v>0</v>
      </c>
      <c r="I41" s="56">
        <f t="shared" si="39"/>
        <v>0</v>
      </c>
      <c r="J41" s="56">
        <f t="shared" si="40"/>
        <v>500</v>
      </c>
      <c r="K41" s="57">
        <f t="shared" si="41"/>
        <v>1</v>
      </c>
      <c r="L41" s="57">
        <f t="shared" si="42"/>
        <v>-1</v>
      </c>
      <c r="M41" s="57">
        <f t="shared" si="43"/>
        <v>-1</v>
      </c>
      <c r="R41" s="53"/>
      <c r="S41" s="53"/>
      <c r="T41" s="53"/>
      <c r="U41" s="53"/>
      <c r="V41" s="53"/>
    </row>
    <row r="42" spans="1:22" s="51" customFormat="1" x14ac:dyDescent="0.2">
      <c r="B42" s="51" t="s">
        <v>304</v>
      </c>
      <c r="C42" s="51" t="s">
        <v>305</v>
      </c>
      <c r="D42" s="56">
        <v>5000</v>
      </c>
      <c r="E42" s="56">
        <v>5000</v>
      </c>
      <c r="F42" s="56">
        <v>0</v>
      </c>
      <c r="G42" s="56">
        <v>0</v>
      </c>
      <c r="H42" s="56">
        <v>0</v>
      </c>
      <c r="I42" s="56">
        <f t="shared" si="39"/>
        <v>0</v>
      </c>
      <c r="J42" s="56">
        <f t="shared" si="40"/>
        <v>5000</v>
      </c>
      <c r="K42" s="57">
        <f t="shared" si="41"/>
        <v>1</v>
      </c>
      <c r="L42" s="57">
        <f t="shared" si="42"/>
        <v>-1</v>
      </c>
      <c r="M42" s="57">
        <f t="shared" si="43"/>
        <v>-1</v>
      </c>
      <c r="R42" s="53"/>
      <c r="S42" s="53"/>
      <c r="T42" s="53"/>
      <c r="U42" s="53"/>
      <c r="V42" s="53"/>
    </row>
    <row r="43" spans="1:22" s="51" customFormat="1" x14ac:dyDescent="0.2">
      <c r="B43" s="51" t="s">
        <v>312</v>
      </c>
      <c r="C43" s="51" t="s">
        <v>313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f t="shared" si="39"/>
        <v>0</v>
      </c>
      <c r="J43" s="56">
        <f t="shared" si="40"/>
        <v>0</v>
      </c>
      <c r="K43" s="57" t="str">
        <f t="shared" si="41"/>
        <v>NA</v>
      </c>
      <c r="L43" s="57" t="str">
        <f t="shared" si="42"/>
        <v>NA</v>
      </c>
      <c r="M43" s="57" t="str">
        <f t="shared" si="43"/>
        <v>NA</v>
      </c>
      <c r="R43" s="53"/>
      <c r="S43" s="53"/>
      <c r="T43" s="53"/>
      <c r="U43" s="53"/>
      <c r="V43" s="53"/>
    </row>
    <row r="44" spans="1:22" s="51" customFormat="1" x14ac:dyDescent="0.2">
      <c r="A44" s="63" t="s">
        <v>346</v>
      </c>
      <c r="B44" s="63"/>
      <c r="C44" s="63"/>
      <c r="D44" s="64">
        <v>5500</v>
      </c>
      <c r="E44" s="64">
        <v>81073.36</v>
      </c>
      <c r="F44" s="64">
        <v>132.05000000000001</v>
      </c>
      <c r="G44" s="64">
        <v>58518.65</v>
      </c>
      <c r="H44" s="64">
        <v>373.67999999999995</v>
      </c>
      <c r="I44" s="64">
        <f t="shared" si="39"/>
        <v>58892.33</v>
      </c>
      <c r="J44" s="64">
        <f t="shared" si="40"/>
        <v>22181.03</v>
      </c>
      <c r="K44" s="65">
        <f t="shared" si="41"/>
        <v>0.27359208992941697</v>
      </c>
      <c r="L44" s="65">
        <f t="shared" si="42"/>
        <v>-0.99837122823082691</v>
      </c>
      <c r="M44" s="65">
        <f t="shared" si="43"/>
        <v>8.2698126733615054E-2</v>
      </c>
      <c r="R44" s="53"/>
      <c r="S44" s="53"/>
      <c r="T44" s="53"/>
      <c r="U44" s="53"/>
      <c r="V44" s="53"/>
    </row>
    <row r="45" spans="1:22" s="51" customFormat="1" x14ac:dyDescent="0.2">
      <c r="A45" s="51" t="s">
        <v>347</v>
      </c>
      <c r="B45" s="51" t="s">
        <v>252</v>
      </c>
      <c r="C45" s="51" t="s">
        <v>253</v>
      </c>
      <c r="D45" s="56">
        <v>0</v>
      </c>
      <c r="E45" s="56">
        <v>17000000</v>
      </c>
      <c r="F45" s="56">
        <v>413062.49</v>
      </c>
      <c r="G45" s="56">
        <v>1311298.07</v>
      </c>
      <c r="H45" s="56">
        <v>10170467.359999999</v>
      </c>
      <c r="I45" s="56">
        <f t="shared" si="39"/>
        <v>11481765.43</v>
      </c>
      <c r="J45" s="56">
        <f t="shared" si="40"/>
        <v>5518234.5700000003</v>
      </c>
      <c r="K45" s="57">
        <f t="shared" si="41"/>
        <v>0.3246020335294118</v>
      </c>
      <c r="L45" s="57">
        <f t="shared" si="42"/>
        <v>-0.97570220647058825</v>
      </c>
      <c r="M45" s="57">
        <f t="shared" si="43"/>
        <v>-0.88429722911764708</v>
      </c>
      <c r="R45" s="53"/>
      <c r="S45" s="53"/>
      <c r="T45" s="53"/>
      <c r="U45" s="53"/>
      <c r="V45" s="53"/>
    </row>
    <row r="46" spans="1:22" s="51" customFormat="1" x14ac:dyDescent="0.2">
      <c r="B46" s="51" t="s">
        <v>294</v>
      </c>
      <c r="C46" s="51" t="s">
        <v>295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39"/>
        <v>0</v>
      </c>
      <c r="J46" s="56">
        <f t="shared" si="40"/>
        <v>0</v>
      </c>
      <c r="K46" s="57" t="str">
        <f t="shared" si="41"/>
        <v>NA</v>
      </c>
      <c r="L46" s="57" t="str">
        <f t="shared" si="42"/>
        <v>NA</v>
      </c>
      <c r="M46" s="57" t="str">
        <f t="shared" si="43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310</v>
      </c>
      <c r="C47" s="51" t="s">
        <v>311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34"/>
        <v>0</v>
      </c>
      <c r="J47" s="56">
        <f t="shared" si="35"/>
        <v>0</v>
      </c>
      <c r="K47" s="57" t="str">
        <f t="shared" si="36"/>
        <v>NA</v>
      </c>
      <c r="L47" s="57" t="str">
        <f t="shared" si="37"/>
        <v>NA</v>
      </c>
      <c r="M47" s="57" t="str">
        <f t="shared" si="38"/>
        <v>NA</v>
      </c>
      <c r="R47" s="53"/>
      <c r="S47" s="53"/>
      <c r="T47" s="53"/>
      <c r="U47" s="53"/>
      <c r="V47" s="53"/>
    </row>
    <row r="48" spans="1:22" s="51" customFormat="1" x14ac:dyDescent="0.2">
      <c r="A48" s="63" t="s">
        <v>360</v>
      </c>
      <c r="B48" s="63"/>
      <c r="C48" s="63"/>
      <c r="D48" s="64">
        <v>0</v>
      </c>
      <c r="E48" s="64">
        <v>17000000</v>
      </c>
      <c r="F48" s="64">
        <v>413062.49</v>
      </c>
      <c r="G48" s="64">
        <v>1311298.07</v>
      </c>
      <c r="H48" s="64">
        <v>10170467.359999999</v>
      </c>
      <c r="I48" s="64">
        <f t="shared" si="34"/>
        <v>11481765.43</v>
      </c>
      <c r="J48" s="64">
        <f t="shared" si="35"/>
        <v>5518234.5700000003</v>
      </c>
      <c r="K48" s="65">
        <f t="shared" si="36"/>
        <v>0.3246020335294118</v>
      </c>
      <c r="L48" s="65">
        <f t="shared" si="37"/>
        <v>-0.97570220647058825</v>
      </c>
      <c r="M48" s="65">
        <f t="shared" si="38"/>
        <v>-0.88429722911764708</v>
      </c>
      <c r="R48" s="53"/>
      <c r="S48" s="53"/>
      <c r="T48" s="53"/>
      <c r="U48" s="53"/>
      <c r="V48" s="53"/>
    </row>
    <row r="49" spans="1:22" s="51" customFormat="1" x14ac:dyDescent="0.2">
      <c r="A49" s="51" t="s">
        <v>420</v>
      </c>
      <c r="B49" s="51" t="s">
        <v>212</v>
      </c>
      <c r="C49" s="51" t="s">
        <v>213</v>
      </c>
      <c r="D49" s="56">
        <v>0</v>
      </c>
      <c r="E49" s="56">
        <v>0</v>
      </c>
      <c r="F49" s="56">
        <v>3408.46</v>
      </c>
      <c r="G49" s="56">
        <v>23098.720000000001</v>
      </c>
      <c r="H49" s="56">
        <v>0</v>
      </c>
      <c r="I49" s="56">
        <f t="shared" ref="I49:I53" si="44">SUM(G49:H49)</f>
        <v>23098.720000000001</v>
      </c>
      <c r="J49" s="56">
        <f t="shared" ref="J49:J59" si="45">E49-I49</f>
        <v>-23098.720000000001</v>
      </c>
      <c r="K49" s="57" t="str">
        <f t="shared" ref="K49:K59" si="46">IF(E49=0,"NA",J49/E49)</f>
        <v>NA</v>
      </c>
      <c r="L49" s="57" t="str">
        <f t="shared" ref="L49:L59" si="47">IF(E49=0,"NA",(  ( F49 - (E49/$L$6)) / (E49/$L$6)))</f>
        <v>NA</v>
      </c>
      <c r="M49" s="57" t="str">
        <f t="shared" ref="M49:M59" si="48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B50" s="51" t="s">
        <v>224</v>
      </c>
      <c r="C50" s="51" t="s">
        <v>225</v>
      </c>
      <c r="D50" s="56">
        <v>10000000</v>
      </c>
      <c r="E50" s="56">
        <v>7000000</v>
      </c>
      <c r="F50" s="56">
        <v>26585.24</v>
      </c>
      <c r="G50" s="56">
        <v>434844.99</v>
      </c>
      <c r="H50" s="56">
        <v>0</v>
      </c>
      <c r="I50" s="56">
        <f t="shared" si="44"/>
        <v>434844.99</v>
      </c>
      <c r="J50" s="56">
        <f t="shared" si="45"/>
        <v>6565155.0099999998</v>
      </c>
      <c r="K50" s="57">
        <f t="shared" si="46"/>
        <v>0.93787928714285707</v>
      </c>
      <c r="L50" s="57">
        <f t="shared" si="47"/>
        <v>-0.99620210857142855</v>
      </c>
      <c r="M50" s="57">
        <f t="shared" si="48"/>
        <v>-0.90681893071428565</v>
      </c>
      <c r="R50" s="53"/>
      <c r="S50" s="53"/>
      <c r="T50" s="53"/>
      <c r="U50" s="53"/>
      <c r="V50" s="53"/>
    </row>
    <row r="51" spans="1:22" s="51" customFormat="1" x14ac:dyDescent="0.2">
      <c r="B51" s="51" t="s">
        <v>330</v>
      </c>
      <c r="C51" s="51" t="s">
        <v>331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44"/>
        <v>0</v>
      </c>
      <c r="J51" s="56">
        <f t="shared" si="45"/>
        <v>0</v>
      </c>
      <c r="K51" s="57" t="str">
        <f t="shared" si="46"/>
        <v>NA</v>
      </c>
      <c r="L51" s="57" t="str">
        <f t="shared" si="47"/>
        <v>NA</v>
      </c>
      <c r="M51" s="57" t="str">
        <f t="shared" si="48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232</v>
      </c>
      <c r="C52" s="51" t="s">
        <v>233</v>
      </c>
      <c r="D52" s="56">
        <v>0</v>
      </c>
      <c r="E52" s="56">
        <v>1000000</v>
      </c>
      <c r="F52" s="56">
        <v>3585</v>
      </c>
      <c r="G52" s="56">
        <v>44729.25</v>
      </c>
      <c r="H52" s="56">
        <v>0</v>
      </c>
      <c r="I52" s="56">
        <f t="shared" si="44"/>
        <v>44729.25</v>
      </c>
      <c r="J52" s="56">
        <f t="shared" si="45"/>
        <v>955270.75</v>
      </c>
      <c r="K52" s="57">
        <f t="shared" si="46"/>
        <v>0.95527074999999995</v>
      </c>
      <c r="L52" s="57">
        <f t="shared" si="47"/>
        <v>-0.99641500000000005</v>
      </c>
      <c r="M52" s="57">
        <f t="shared" si="48"/>
        <v>-0.93290612500000003</v>
      </c>
      <c r="R52" s="53"/>
      <c r="S52" s="53"/>
      <c r="T52" s="53"/>
      <c r="U52" s="53"/>
      <c r="V52" s="53"/>
    </row>
    <row r="53" spans="1:22" s="51" customFormat="1" x14ac:dyDescent="0.2">
      <c r="B53" s="51" t="s">
        <v>234</v>
      </c>
      <c r="C53" s="51" t="s">
        <v>235</v>
      </c>
      <c r="D53" s="56">
        <v>0</v>
      </c>
      <c r="E53" s="56">
        <v>0</v>
      </c>
      <c r="F53" s="56">
        <v>404.68</v>
      </c>
      <c r="G53" s="56">
        <v>2579.13</v>
      </c>
      <c r="H53" s="56">
        <v>0</v>
      </c>
      <c r="I53" s="56">
        <f t="shared" si="44"/>
        <v>2579.13</v>
      </c>
      <c r="J53" s="56">
        <f t="shared" si="45"/>
        <v>-2579.13</v>
      </c>
      <c r="K53" s="57" t="str">
        <f t="shared" si="46"/>
        <v>NA</v>
      </c>
      <c r="L53" s="57" t="str">
        <f t="shared" si="47"/>
        <v>NA</v>
      </c>
      <c r="M53" s="57" t="str">
        <f t="shared" si="48"/>
        <v>NA</v>
      </c>
      <c r="R53" s="53"/>
      <c r="S53" s="53"/>
      <c r="T53" s="53"/>
      <c r="U53" s="53"/>
      <c r="V53" s="53"/>
    </row>
    <row r="54" spans="1:22" s="51" customFormat="1" x14ac:dyDescent="0.2">
      <c r="B54" s="51" t="s">
        <v>236</v>
      </c>
      <c r="C54" s="51" t="s">
        <v>237</v>
      </c>
      <c r="D54" s="56">
        <v>0</v>
      </c>
      <c r="E54" s="56">
        <v>1000000</v>
      </c>
      <c r="F54" s="56">
        <v>3980.96</v>
      </c>
      <c r="G54" s="56">
        <v>84462.93</v>
      </c>
      <c r="H54" s="56">
        <v>0</v>
      </c>
      <c r="I54" s="56">
        <f t="shared" ref="I54" si="49">SUM(G54:H54)</f>
        <v>84462.93</v>
      </c>
      <c r="J54" s="56">
        <f t="shared" si="45"/>
        <v>915537.07000000007</v>
      </c>
      <c r="K54" s="57">
        <f t="shared" si="46"/>
        <v>0.91553707000000006</v>
      </c>
      <c r="L54" s="57">
        <f t="shared" si="47"/>
        <v>-0.99601904000000008</v>
      </c>
      <c r="M54" s="57">
        <f t="shared" si="48"/>
        <v>-0.87330560499999987</v>
      </c>
      <c r="R54" s="53"/>
      <c r="S54" s="53"/>
      <c r="T54" s="53"/>
      <c r="U54" s="53"/>
      <c r="V54" s="53"/>
    </row>
    <row r="55" spans="1:22" s="51" customFormat="1" x14ac:dyDescent="0.2">
      <c r="B55" s="51" t="s">
        <v>250</v>
      </c>
      <c r="C55" s="51" t="s">
        <v>251</v>
      </c>
      <c r="D55" s="56">
        <v>0</v>
      </c>
      <c r="E55" s="56">
        <v>1000000</v>
      </c>
      <c r="F55" s="56">
        <v>334.87</v>
      </c>
      <c r="G55" s="56">
        <v>10574.96</v>
      </c>
      <c r="H55" s="56">
        <v>0</v>
      </c>
      <c r="I55" s="56">
        <f t="shared" ref="I55:I59" si="50">SUM(G55:H55)</f>
        <v>10574.96</v>
      </c>
      <c r="J55" s="56">
        <f t="shared" si="45"/>
        <v>989425.04</v>
      </c>
      <c r="K55" s="57">
        <f t="shared" si="46"/>
        <v>0.98942504000000009</v>
      </c>
      <c r="L55" s="57">
        <f t="shared" si="47"/>
        <v>-0.99966513000000001</v>
      </c>
      <c r="M55" s="57">
        <f t="shared" si="48"/>
        <v>-0.98413756000000008</v>
      </c>
      <c r="R55" s="53"/>
      <c r="S55" s="53"/>
      <c r="T55" s="53"/>
      <c r="U55" s="53"/>
      <c r="V55" s="53"/>
    </row>
    <row r="56" spans="1:22" s="51" customFormat="1" x14ac:dyDescent="0.2">
      <c r="B56" s="51" t="s">
        <v>252</v>
      </c>
      <c r="C56" s="51" t="s">
        <v>253</v>
      </c>
      <c r="D56" s="56">
        <v>5294.12</v>
      </c>
      <c r="E56" s="56">
        <v>93812.690000000017</v>
      </c>
      <c r="F56" s="56">
        <v>0</v>
      </c>
      <c r="G56" s="56">
        <v>6287.0600000000013</v>
      </c>
      <c r="H56" s="56">
        <v>15683.269999999999</v>
      </c>
      <c r="I56" s="56">
        <f t="shared" si="50"/>
        <v>21970.33</v>
      </c>
      <c r="J56" s="56">
        <f t="shared" si="45"/>
        <v>71842.360000000015</v>
      </c>
      <c r="K56" s="57">
        <f t="shared" si="46"/>
        <v>0.76580641702098085</v>
      </c>
      <c r="L56" s="57">
        <f t="shared" si="47"/>
        <v>-1</v>
      </c>
      <c r="M56" s="57">
        <f t="shared" si="48"/>
        <v>-0.89947426089157012</v>
      </c>
      <c r="R56" s="53"/>
      <c r="S56" s="53"/>
      <c r="T56" s="53"/>
      <c r="U56" s="53"/>
      <c r="V56" s="53"/>
    </row>
    <row r="57" spans="1:22" s="51" customFormat="1" x14ac:dyDescent="0.2">
      <c r="B57" s="51" t="s">
        <v>260</v>
      </c>
      <c r="C57" s="51" t="s">
        <v>261</v>
      </c>
      <c r="D57" s="56">
        <v>0</v>
      </c>
      <c r="E57" s="56">
        <v>2279</v>
      </c>
      <c r="F57" s="56">
        <v>0</v>
      </c>
      <c r="G57" s="56">
        <v>0</v>
      </c>
      <c r="H57" s="56">
        <v>0</v>
      </c>
      <c r="I57" s="56">
        <f t="shared" si="50"/>
        <v>0</v>
      </c>
      <c r="J57" s="56">
        <f t="shared" si="45"/>
        <v>2279</v>
      </c>
      <c r="K57" s="57">
        <f t="shared" si="46"/>
        <v>1</v>
      </c>
      <c r="L57" s="57">
        <f t="shared" si="47"/>
        <v>-1</v>
      </c>
      <c r="M57" s="57">
        <f t="shared" si="48"/>
        <v>-1</v>
      </c>
      <c r="R57" s="53"/>
      <c r="S57" s="53"/>
      <c r="T57" s="53"/>
      <c r="U57" s="53"/>
      <c r="V57" s="53"/>
    </row>
    <row r="58" spans="1:22" s="51" customFormat="1" x14ac:dyDescent="0.2">
      <c r="B58" s="51" t="s">
        <v>290</v>
      </c>
      <c r="C58" s="51" t="s">
        <v>291</v>
      </c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f t="shared" si="50"/>
        <v>0</v>
      </c>
      <c r="J58" s="56">
        <f t="shared" si="45"/>
        <v>0</v>
      </c>
      <c r="K58" s="57" t="str">
        <f t="shared" si="46"/>
        <v>NA</v>
      </c>
      <c r="L58" s="57" t="str">
        <f t="shared" si="47"/>
        <v>NA</v>
      </c>
      <c r="M58" s="57" t="str">
        <f t="shared" si="48"/>
        <v>NA</v>
      </c>
      <c r="R58" s="53"/>
      <c r="S58" s="53"/>
      <c r="T58" s="53"/>
      <c r="U58" s="53"/>
      <c r="V58" s="53"/>
    </row>
    <row r="59" spans="1:22" s="51" customFormat="1" x14ac:dyDescent="0.2">
      <c r="B59" s="51" t="s">
        <v>304</v>
      </c>
      <c r="C59" s="51" t="s">
        <v>305</v>
      </c>
      <c r="D59" s="56">
        <v>30000.069999999989</v>
      </c>
      <c r="E59" s="56">
        <v>897822.22999999975</v>
      </c>
      <c r="F59" s="56">
        <v>0</v>
      </c>
      <c r="G59" s="56">
        <v>44055.520000000004</v>
      </c>
      <c r="H59" s="56">
        <v>16392.2</v>
      </c>
      <c r="I59" s="56">
        <f t="shared" si="50"/>
        <v>60447.72</v>
      </c>
      <c r="J59" s="56">
        <f t="shared" si="45"/>
        <v>837374.50999999978</v>
      </c>
      <c r="K59" s="57">
        <f t="shared" si="46"/>
        <v>0.93267295241731762</v>
      </c>
      <c r="L59" s="57">
        <f t="shared" si="47"/>
        <v>-1</v>
      </c>
      <c r="M59" s="57">
        <f t="shared" si="48"/>
        <v>-0.92639603053713648</v>
      </c>
      <c r="R59" s="53"/>
      <c r="S59" s="53"/>
      <c r="T59" s="53"/>
      <c r="U59" s="53"/>
      <c r="V59" s="53"/>
    </row>
    <row r="60" spans="1:22" s="51" customFormat="1" x14ac:dyDescent="0.2">
      <c r="B60" s="51" t="s">
        <v>306</v>
      </c>
      <c r="C60" s="51" t="s">
        <v>307</v>
      </c>
      <c r="D60" s="56">
        <v>5000</v>
      </c>
      <c r="E60" s="56">
        <v>5000</v>
      </c>
      <c r="F60" s="56">
        <v>0</v>
      </c>
      <c r="G60" s="56">
        <v>0</v>
      </c>
      <c r="H60" s="56">
        <v>0</v>
      </c>
      <c r="I60" s="56">
        <f t="shared" si="34"/>
        <v>0</v>
      </c>
      <c r="J60" s="56">
        <f t="shared" si="35"/>
        <v>5000</v>
      </c>
      <c r="K60" s="57">
        <f t="shared" si="36"/>
        <v>1</v>
      </c>
      <c r="L60" s="57">
        <f t="shared" si="37"/>
        <v>-1</v>
      </c>
      <c r="M60" s="57">
        <f t="shared" si="38"/>
        <v>-1</v>
      </c>
      <c r="R60" s="53"/>
      <c r="S60" s="53"/>
      <c r="T60" s="53"/>
      <c r="U60" s="53"/>
      <c r="V60" s="53"/>
    </row>
    <row r="61" spans="1:22" s="51" customFormat="1" x14ac:dyDescent="0.2">
      <c r="B61" s="51" t="s">
        <v>308</v>
      </c>
      <c r="C61" s="51" t="s">
        <v>309</v>
      </c>
      <c r="D61" s="56">
        <v>10588.24</v>
      </c>
      <c r="E61" s="56">
        <v>0</v>
      </c>
      <c r="F61" s="56">
        <v>0</v>
      </c>
      <c r="G61" s="56">
        <v>0</v>
      </c>
      <c r="H61" s="56">
        <v>0</v>
      </c>
      <c r="I61" s="56">
        <f t="shared" si="34"/>
        <v>0</v>
      </c>
      <c r="J61" s="56">
        <f t="shared" si="35"/>
        <v>0</v>
      </c>
      <c r="K61" s="57" t="str">
        <f t="shared" si="36"/>
        <v>NA</v>
      </c>
      <c r="L61" s="57" t="str">
        <f t="shared" si="37"/>
        <v>NA</v>
      </c>
      <c r="M61" s="57" t="str">
        <f t="shared" si="38"/>
        <v>NA</v>
      </c>
      <c r="R61" s="53"/>
      <c r="S61" s="53"/>
      <c r="T61" s="53"/>
      <c r="U61" s="53"/>
      <c r="V61" s="53"/>
    </row>
    <row r="62" spans="1:22" s="51" customFormat="1" x14ac:dyDescent="0.2">
      <c r="A62" s="63" t="s">
        <v>483</v>
      </c>
      <c r="B62" s="63"/>
      <c r="C62" s="63"/>
      <c r="D62" s="64">
        <v>10050882.43</v>
      </c>
      <c r="E62" s="64">
        <v>10998913.92</v>
      </c>
      <c r="F62" s="64">
        <v>38299.21</v>
      </c>
      <c r="G62" s="64">
        <v>650632.56000000006</v>
      </c>
      <c r="H62" s="64">
        <v>32075.47</v>
      </c>
      <c r="I62" s="64">
        <f t="shared" si="34"/>
        <v>682708.03</v>
      </c>
      <c r="J62" s="64">
        <f t="shared" si="35"/>
        <v>10316205.890000001</v>
      </c>
      <c r="K62" s="65">
        <f t="shared" si="36"/>
        <v>0.93792950513426698</v>
      </c>
      <c r="L62" s="65">
        <f t="shared" si="37"/>
        <v>-0.99651790983377375</v>
      </c>
      <c r="M62" s="65">
        <f t="shared" si="38"/>
        <v>-0.91126861732908271</v>
      </c>
      <c r="R62" s="53"/>
      <c r="S62" s="53"/>
      <c r="T62" s="53"/>
      <c r="U62" s="53"/>
      <c r="V62" s="53"/>
    </row>
    <row r="63" spans="1:22" s="51" customFormat="1" x14ac:dyDescent="0.2">
      <c r="A63" s="51" t="s">
        <v>484</v>
      </c>
      <c r="B63" s="51" t="s">
        <v>350</v>
      </c>
      <c r="C63" s="51" t="s">
        <v>351</v>
      </c>
      <c r="D63" s="56">
        <v>8000</v>
      </c>
      <c r="E63" s="56">
        <v>8000</v>
      </c>
      <c r="F63" s="56">
        <v>0</v>
      </c>
      <c r="G63" s="56">
        <v>0</v>
      </c>
      <c r="H63" s="56">
        <v>0</v>
      </c>
      <c r="I63" s="56">
        <f t="shared" si="34"/>
        <v>0</v>
      </c>
      <c r="J63" s="56">
        <f t="shared" si="35"/>
        <v>8000</v>
      </c>
      <c r="K63" s="57">
        <f t="shared" si="36"/>
        <v>1</v>
      </c>
      <c r="L63" s="57">
        <f t="shared" si="37"/>
        <v>-1</v>
      </c>
      <c r="M63" s="57">
        <f t="shared" si="38"/>
        <v>-1</v>
      </c>
      <c r="R63" s="53"/>
      <c r="S63" s="53"/>
      <c r="T63" s="53"/>
      <c r="U63" s="53"/>
      <c r="V63" s="53"/>
    </row>
    <row r="64" spans="1:22" s="51" customFormat="1" x14ac:dyDescent="0.2">
      <c r="B64" s="51" t="s">
        <v>358</v>
      </c>
      <c r="C64" s="51" t="s">
        <v>359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34"/>
        <v>0</v>
      </c>
      <c r="J64" s="56">
        <f t="shared" si="35"/>
        <v>0</v>
      </c>
      <c r="K64" s="57" t="str">
        <f t="shared" si="36"/>
        <v>NA</v>
      </c>
      <c r="L64" s="57" t="str">
        <f t="shared" si="37"/>
        <v>NA</v>
      </c>
      <c r="M64" s="57" t="str">
        <f t="shared" si="38"/>
        <v>NA</v>
      </c>
      <c r="R64" s="53"/>
      <c r="S64" s="53"/>
      <c r="T64" s="53"/>
      <c r="U64" s="53"/>
      <c r="V64" s="53"/>
    </row>
    <row r="65" spans="1:22" s="51" customFormat="1" x14ac:dyDescent="0.2">
      <c r="B65" s="51" t="s">
        <v>308</v>
      </c>
      <c r="C65" s="51" t="s">
        <v>309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ref="I65:I69" si="51">SUM(G65:H65)</f>
        <v>0</v>
      </c>
      <c r="J65" s="56">
        <f t="shared" si="30"/>
        <v>0</v>
      </c>
      <c r="K65" s="57" t="str">
        <f t="shared" si="31"/>
        <v>NA</v>
      </c>
      <c r="L65" s="57" t="str">
        <f t="shared" si="32"/>
        <v>NA</v>
      </c>
      <c r="M65" s="57" t="str">
        <f t="shared" si="33"/>
        <v>NA</v>
      </c>
      <c r="R65" s="53"/>
      <c r="S65" s="53"/>
      <c r="T65" s="53"/>
      <c r="U65" s="53"/>
      <c r="V65" s="53"/>
    </row>
    <row r="66" spans="1:22" s="51" customFormat="1" x14ac:dyDescent="0.2">
      <c r="B66" s="51" t="s">
        <v>487</v>
      </c>
      <c r="C66" s="51" t="s">
        <v>488</v>
      </c>
      <c r="D66" s="56">
        <v>1000000</v>
      </c>
      <c r="E66" s="56">
        <v>723685</v>
      </c>
      <c r="F66" s="56">
        <v>0</v>
      </c>
      <c r="G66" s="56">
        <v>0</v>
      </c>
      <c r="H66" s="56">
        <v>0</v>
      </c>
      <c r="I66" s="56">
        <f t="shared" si="51"/>
        <v>0</v>
      </c>
      <c r="J66" s="56">
        <f t="shared" si="30"/>
        <v>723685</v>
      </c>
      <c r="K66" s="57">
        <f t="shared" si="31"/>
        <v>1</v>
      </c>
      <c r="L66" s="57">
        <f t="shared" si="32"/>
        <v>-1</v>
      </c>
      <c r="M66" s="57">
        <f t="shared" si="33"/>
        <v>-1</v>
      </c>
      <c r="R66" s="53"/>
      <c r="S66" s="53"/>
      <c r="T66" s="53"/>
      <c r="U66" s="53"/>
      <c r="V66" s="53"/>
    </row>
    <row r="67" spans="1:22" s="51" customFormat="1" x14ac:dyDescent="0.2">
      <c r="A67" s="63" t="s">
        <v>491</v>
      </c>
      <c r="B67" s="63"/>
      <c r="C67" s="63"/>
      <c r="D67" s="64">
        <v>1008000</v>
      </c>
      <c r="E67" s="64">
        <v>731685</v>
      </c>
      <c r="F67" s="64">
        <v>0</v>
      </c>
      <c r="G67" s="64">
        <v>0</v>
      </c>
      <c r="H67" s="64">
        <v>0</v>
      </c>
      <c r="I67" s="64">
        <f t="shared" si="51"/>
        <v>0</v>
      </c>
      <c r="J67" s="64">
        <f t="shared" si="30"/>
        <v>731685</v>
      </c>
      <c r="K67" s="65">
        <f t="shared" si="31"/>
        <v>1</v>
      </c>
      <c r="L67" s="65">
        <f t="shared" si="32"/>
        <v>-1</v>
      </c>
      <c r="M67" s="65">
        <f t="shared" si="33"/>
        <v>-1</v>
      </c>
      <c r="R67" s="53"/>
      <c r="S67" s="53"/>
      <c r="T67" s="53"/>
      <c r="U67" s="53"/>
      <c r="V67" s="53"/>
    </row>
    <row r="68" spans="1:22" s="51" customFormat="1" x14ac:dyDescent="0.2">
      <c r="A68" s="51" t="s">
        <v>492</v>
      </c>
      <c r="B68" s="51" t="s">
        <v>250</v>
      </c>
      <c r="C68" s="51" t="s">
        <v>251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51"/>
        <v>0</v>
      </c>
      <c r="J68" s="56">
        <f t="shared" si="30"/>
        <v>0</v>
      </c>
      <c r="K68" s="57" t="str">
        <f t="shared" si="31"/>
        <v>NA</v>
      </c>
      <c r="L68" s="57" t="str">
        <f t="shared" si="32"/>
        <v>NA</v>
      </c>
      <c r="M68" s="57" t="str">
        <f t="shared" si="33"/>
        <v>NA</v>
      </c>
      <c r="R68" s="53"/>
      <c r="S68" s="53"/>
      <c r="T68" s="53"/>
      <c r="U68" s="53"/>
      <c r="V68" s="53"/>
    </row>
    <row r="69" spans="1:22" s="51" customFormat="1" x14ac:dyDescent="0.2">
      <c r="B69" s="51" t="s">
        <v>252</v>
      </c>
      <c r="C69" s="51" t="s">
        <v>253</v>
      </c>
      <c r="D69" s="56">
        <v>18000000</v>
      </c>
      <c r="E69" s="56">
        <v>18000000</v>
      </c>
      <c r="F69" s="56">
        <v>264259.53000000003</v>
      </c>
      <c r="G69" s="56">
        <v>2325040.77</v>
      </c>
      <c r="H69" s="56">
        <v>10835874.630000001</v>
      </c>
      <c r="I69" s="56">
        <f t="shared" si="51"/>
        <v>13160915.4</v>
      </c>
      <c r="J69" s="56">
        <f t="shared" si="30"/>
        <v>4839084.5999999996</v>
      </c>
      <c r="K69" s="57">
        <f t="shared" si="31"/>
        <v>0.26883803333333334</v>
      </c>
      <c r="L69" s="57">
        <f t="shared" si="32"/>
        <v>-0.98531891499999991</v>
      </c>
      <c r="M69" s="57">
        <f t="shared" si="33"/>
        <v>-0.80624660250000002</v>
      </c>
      <c r="R69" s="53"/>
      <c r="S69" s="53"/>
      <c r="T69" s="53"/>
      <c r="U69" s="53"/>
      <c r="V69" s="53"/>
    </row>
    <row r="70" spans="1:22" s="51" customFormat="1" x14ac:dyDescent="0.2">
      <c r="B70" s="51" t="s">
        <v>282</v>
      </c>
      <c r="C70" s="51" t="s">
        <v>283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4"/>
        <v>0</v>
      </c>
      <c r="J70" s="56">
        <f t="shared" si="25"/>
        <v>0</v>
      </c>
      <c r="K70" s="57" t="str">
        <f t="shared" si="26"/>
        <v>NA</v>
      </c>
      <c r="L70" s="57" t="str">
        <f t="shared" si="27"/>
        <v>NA</v>
      </c>
      <c r="M70" s="57" t="str">
        <f t="shared" si="28"/>
        <v>NA</v>
      </c>
      <c r="R70" s="53"/>
      <c r="S70" s="53"/>
      <c r="T70" s="53"/>
      <c r="U70" s="53"/>
      <c r="V70" s="53"/>
    </row>
    <row r="71" spans="1:22" s="51" customFormat="1" x14ac:dyDescent="0.2">
      <c r="A71" s="63" t="s">
        <v>495</v>
      </c>
      <c r="B71" s="63"/>
      <c r="C71" s="63"/>
      <c r="D71" s="64">
        <v>18000000</v>
      </c>
      <c r="E71" s="64">
        <v>18000000</v>
      </c>
      <c r="F71" s="64">
        <v>264259.53000000003</v>
      </c>
      <c r="G71" s="64">
        <v>2325040.77</v>
      </c>
      <c r="H71" s="64">
        <v>10835874.630000001</v>
      </c>
      <c r="I71" s="64">
        <f t="shared" ref="I71" si="52">SUM(G71:H71)</f>
        <v>13160915.4</v>
      </c>
      <c r="J71" s="64">
        <f t="shared" ref="J71:J82" si="53">E71-I71</f>
        <v>4839084.5999999996</v>
      </c>
      <c r="K71" s="65">
        <f t="shared" ref="K71:K82" si="54">IF(E71=0,"NA",J71/E71)</f>
        <v>0.26883803333333334</v>
      </c>
      <c r="L71" s="65">
        <f t="shared" ref="L71:L82" si="55">IF(E71=0,"NA",(  ( F71 - (E71/$L$6)) / (E71/$L$6)))</f>
        <v>-0.98531891499999991</v>
      </c>
      <c r="M71" s="65">
        <f t="shared" ref="M71:M82" si="56">IF(E71=0,"NA",(  ( G71 - ($M$6*(E71/12))) / ($M$6*(E71/12))))</f>
        <v>-0.80624660250000002</v>
      </c>
      <c r="R71" s="53"/>
      <c r="S71" s="53"/>
      <c r="T71" s="53"/>
      <c r="U71" s="53"/>
      <c r="V71" s="53"/>
    </row>
    <row r="72" spans="1:22" s="51" customFormat="1" x14ac:dyDescent="0.2">
      <c r="A72" s="51" t="s">
        <v>496</v>
      </c>
      <c r="B72" s="51" t="s">
        <v>226</v>
      </c>
      <c r="C72" s="51" t="s">
        <v>227</v>
      </c>
      <c r="D72" s="56">
        <v>0</v>
      </c>
      <c r="E72" s="56">
        <v>0</v>
      </c>
      <c r="F72" s="56">
        <v>0</v>
      </c>
      <c r="G72" s="56">
        <v>0</v>
      </c>
      <c r="H72" s="56">
        <v>0</v>
      </c>
      <c r="I72" s="56">
        <f t="shared" ref="I72:I82" si="57">SUM(G72:H72)</f>
        <v>0</v>
      </c>
      <c r="J72" s="56">
        <f t="shared" si="53"/>
        <v>0</v>
      </c>
      <c r="K72" s="57" t="str">
        <f t="shared" si="54"/>
        <v>NA</v>
      </c>
      <c r="L72" s="57" t="str">
        <f t="shared" si="55"/>
        <v>NA</v>
      </c>
      <c r="M72" s="57" t="str">
        <f t="shared" si="56"/>
        <v>NA</v>
      </c>
      <c r="R72" s="53"/>
      <c r="S72" s="53"/>
      <c r="T72" s="53"/>
      <c r="U72" s="53"/>
      <c r="V72" s="53"/>
    </row>
    <row r="73" spans="1:22" s="51" customFormat="1" x14ac:dyDescent="0.2">
      <c r="B73" s="51" t="s">
        <v>280</v>
      </c>
      <c r="C73" s="51" t="s">
        <v>281</v>
      </c>
      <c r="D73" s="56">
        <v>0</v>
      </c>
      <c r="E73" s="56">
        <v>0</v>
      </c>
      <c r="F73" s="56">
        <v>0</v>
      </c>
      <c r="G73" s="56">
        <v>0</v>
      </c>
      <c r="H73" s="56">
        <v>0</v>
      </c>
      <c r="I73" s="56">
        <f t="shared" si="57"/>
        <v>0</v>
      </c>
      <c r="J73" s="56">
        <f t="shared" si="53"/>
        <v>0</v>
      </c>
      <c r="K73" s="57" t="str">
        <f t="shared" si="54"/>
        <v>NA</v>
      </c>
      <c r="L73" s="57" t="str">
        <f t="shared" si="55"/>
        <v>NA</v>
      </c>
      <c r="M73" s="57" t="str">
        <f t="shared" si="56"/>
        <v>NA</v>
      </c>
      <c r="R73" s="53"/>
      <c r="S73" s="53"/>
      <c r="T73" s="53"/>
      <c r="U73" s="53"/>
      <c r="V73" s="53"/>
    </row>
    <row r="74" spans="1:22" s="51" customFormat="1" x14ac:dyDescent="0.2">
      <c r="A74" s="63" t="s">
        <v>497</v>
      </c>
      <c r="B74" s="63"/>
      <c r="C74" s="63"/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f t="shared" si="57"/>
        <v>0</v>
      </c>
      <c r="J74" s="64">
        <f t="shared" si="53"/>
        <v>0</v>
      </c>
      <c r="K74" s="65" t="str">
        <f t="shared" si="54"/>
        <v>NA</v>
      </c>
      <c r="L74" s="65" t="str">
        <f t="shared" si="55"/>
        <v>NA</v>
      </c>
      <c r="M74" s="65" t="str">
        <f t="shared" si="56"/>
        <v>NA</v>
      </c>
      <c r="R74" s="53"/>
      <c r="S74" s="53"/>
      <c r="T74" s="53"/>
      <c r="U74" s="53"/>
      <c r="V74" s="53"/>
    </row>
    <row r="75" spans="1:22" s="51" customFormat="1" x14ac:dyDescent="0.2">
      <c r="A75" s="51" t="s">
        <v>500</v>
      </c>
      <c r="B75" s="51" t="s">
        <v>314</v>
      </c>
      <c r="C75" s="51" t="s">
        <v>315</v>
      </c>
      <c r="D75" s="56">
        <v>0</v>
      </c>
      <c r="E75" s="56">
        <v>0</v>
      </c>
      <c r="F75" s="56">
        <v>20513.830000000002</v>
      </c>
      <c r="G75" s="56">
        <v>2996323.97</v>
      </c>
      <c r="H75" s="56">
        <v>0</v>
      </c>
      <c r="I75" s="56">
        <f t="shared" si="57"/>
        <v>2996323.97</v>
      </c>
      <c r="J75" s="56">
        <f t="shared" si="53"/>
        <v>-2996323.97</v>
      </c>
      <c r="K75" s="57" t="str">
        <f t="shared" si="54"/>
        <v>NA</v>
      </c>
      <c r="L75" s="57" t="str">
        <f t="shared" si="55"/>
        <v>NA</v>
      </c>
      <c r="M75" s="57" t="str">
        <f t="shared" si="56"/>
        <v>NA</v>
      </c>
      <c r="R75" s="53"/>
      <c r="S75" s="53"/>
      <c r="T75" s="53"/>
      <c r="U75" s="53"/>
      <c r="V75" s="53"/>
    </row>
    <row r="76" spans="1:22" s="51" customFormat="1" x14ac:dyDescent="0.2">
      <c r="A76" s="63" t="s">
        <v>501</v>
      </c>
      <c r="B76" s="63"/>
      <c r="C76" s="63"/>
      <c r="D76" s="64">
        <v>0</v>
      </c>
      <c r="E76" s="64">
        <v>0</v>
      </c>
      <c r="F76" s="64">
        <v>20513.830000000002</v>
      </c>
      <c r="G76" s="64">
        <v>2996323.97</v>
      </c>
      <c r="H76" s="64">
        <v>0</v>
      </c>
      <c r="I76" s="64">
        <f t="shared" si="57"/>
        <v>2996323.97</v>
      </c>
      <c r="J76" s="64">
        <f t="shared" si="53"/>
        <v>-2996323.97</v>
      </c>
      <c r="K76" s="65" t="str">
        <f t="shared" si="54"/>
        <v>NA</v>
      </c>
      <c r="L76" s="65" t="str">
        <f t="shared" si="55"/>
        <v>NA</v>
      </c>
      <c r="M76" s="65" t="str">
        <f t="shared" si="56"/>
        <v>NA</v>
      </c>
      <c r="R76" s="53"/>
      <c r="S76" s="53"/>
      <c r="T76" s="53"/>
      <c r="U76" s="53"/>
      <c r="V76" s="53"/>
    </row>
    <row r="77" spans="1:22" s="51" customFormat="1" x14ac:dyDescent="0.2">
      <c r="A77" s="51" t="s">
        <v>557</v>
      </c>
      <c r="B77" s="51" t="s">
        <v>212</v>
      </c>
      <c r="C77" s="51" t="s">
        <v>213</v>
      </c>
      <c r="D77" s="56">
        <v>39562.400000000001</v>
      </c>
      <c r="E77" s="56">
        <v>39562.400000000001</v>
      </c>
      <c r="F77" s="56">
        <v>0</v>
      </c>
      <c r="G77" s="56">
        <v>0</v>
      </c>
      <c r="H77" s="56">
        <v>0</v>
      </c>
      <c r="I77" s="56">
        <f t="shared" si="57"/>
        <v>0</v>
      </c>
      <c r="J77" s="56">
        <f t="shared" si="53"/>
        <v>39562.400000000001</v>
      </c>
      <c r="K77" s="57">
        <f t="shared" si="54"/>
        <v>1</v>
      </c>
      <c r="L77" s="57">
        <f t="shared" si="55"/>
        <v>-1</v>
      </c>
      <c r="M77" s="57">
        <f t="shared" si="56"/>
        <v>-1</v>
      </c>
      <c r="R77" s="53"/>
      <c r="S77" s="53"/>
      <c r="T77" s="53"/>
      <c r="U77" s="53"/>
      <c r="V77" s="53"/>
    </row>
    <row r="78" spans="1:22" s="51" customFormat="1" x14ac:dyDescent="0.2">
      <c r="B78" s="51" t="s">
        <v>415</v>
      </c>
      <c r="C78" s="51" t="s">
        <v>416</v>
      </c>
      <c r="D78" s="56">
        <v>19837.5</v>
      </c>
      <c r="E78" s="56">
        <v>19837.5</v>
      </c>
      <c r="F78" s="56">
        <v>0</v>
      </c>
      <c r="G78" s="56">
        <v>0</v>
      </c>
      <c r="H78" s="56">
        <v>0</v>
      </c>
      <c r="I78" s="56">
        <f t="shared" si="57"/>
        <v>0</v>
      </c>
      <c r="J78" s="56">
        <f t="shared" si="53"/>
        <v>19837.5</v>
      </c>
      <c r="K78" s="57">
        <f t="shared" si="54"/>
        <v>1</v>
      </c>
      <c r="L78" s="57">
        <f t="shared" si="55"/>
        <v>-1</v>
      </c>
      <c r="M78" s="57">
        <f t="shared" si="56"/>
        <v>-1</v>
      </c>
      <c r="R78" s="53"/>
      <c r="S78" s="53"/>
      <c r="T78" s="53"/>
      <c r="U78" s="53"/>
      <c r="V78" s="53"/>
    </row>
    <row r="79" spans="1:22" s="51" customFormat="1" x14ac:dyDescent="0.2">
      <c r="B79" s="51" t="s">
        <v>224</v>
      </c>
      <c r="C79" s="51" t="s">
        <v>225</v>
      </c>
      <c r="D79" s="56">
        <v>4912961.76</v>
      </c>
      <c r="E79" s="56">
        <v>4912961.76</v>
      </c>
      <c r="F79" s="56">
        <v>0</v>
      </c>
      <c r="G79" s="56">
        <v>0</v>
      </c>
      <c r="H79" s="56">
        <v>0</v>
      </c>
      <c r="I79" s="56">
        <f t="shared" si="57"/>
        <v>0</v>
      </c>
      <c r="J79" s="56">
        <f t="shared" si="53"/>
        <v>4912961.76</v>
      </c>
      <c r="K79" s="57">
        <f t="shared" si="54"/>
        <v>1</v>
      </c>
      <c r="L79" s="57">
        <f t="shared" si="55"/>
        <v>-1</v>
      </c>
      <c r="M79" s="57">
        <f t="shared" si="56"/>
        <v>-1</v>
      </c>
      <c r="R79" s="53"/>
      <c r="S79" s="53"/>
      <c r="T79" s="53"/>
      <c r="U79" s="53"/>
      <c r="V79" s="53"/>
    </row>
    <row r="80" spans="1:22" s="51" customFormat="1" x14ac:dyDescent="0.2">
      <c r="B80" s="51" t="s">
        <v>232</v>
      </c>
      <c r="C80" s="51" t="s">
        <v>233</v>
      </c>
      <c r="D80" s="56">
        <v>467208</v>
      </c>
      <c r="E80" s="56">
        <v>467208</v>
      </c>
      <c r="F80" s="56">
        <v>0</v>
      </c>
      <c r="G80" s="56">
        <v>0</v>
      </c>
      <c r="H80" s="56">
        <v>0</v>
      </c>
      <c r="I80" s="56">
        <f t="shared" si="57"/>
        <v>0</v>
      </c>
      <c r="J80" s="56">
        <f t="shared" si="53"/>
        <v>467208</v>
      </c>
      <c r="K80" s="57">
        <f t="shared" si="54"/>
        <v>1</v>
      </c>
      <c r="L80" s="57">
        <f t="shared" si="55"/>
        <v>-1</v>
      </c>
      <c r="M80" s="57">
        <f t="shared" si="56"/>
        <v>-1</v>
      </c>
      <c r="R80" s="53"/>
      <c r="S80" s="53"/>
      <c r="T80" s="53"/>
      <c r="U80" s="53"/>
      <c r="V80" s="53"/>
    </row>
    <row r="81" spans="2:22" s="51" customFormat="1" x14ac:dyDescent="0.2">
      <c r="B81" s="51" t="s">
        <v>234</v>
      </c>
      <c r="C81" s="51" t="s">
        <v>235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57"/>
        <v>0</v>
      </c>
      <c r="J81" s="56">
        <f t="shared" si="53"/>
        <v>0</v>
      </c>
      <c r="K81" s="57" t="str">
        <f t="shared" si="54"/>
        <v>NA</v>
      </c>
      <c r="L81" s="57" t="str">
        <f t="shared" si="55"/>
        <v>NA</v>
      </c>
      <c r="M81" s="57" t="str">
        <f t="shared" si="56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236</v>
      </c>
      <c r="C82" s="51" t="s">
        <v>237</v>
      </c>
      <c r="D82" s="56">
        <v>743475</v>
      </c>
      <c r="E82" s="56">
        <v>743475</v>
      </c>
      <c r="F82" s="56">
        <v>0</v>
      </c>
      <c r="G82" s="56">
        <v>0</v>
      </c>
      <c r="H82" s="56">
        <v>0</v>
      </c>
      <c r="I82" s="56">
        <f t="shared" si="57"/>
        <v>0</v>
      </c>
      <c r="J82" s="56">
        <f t="shared" si="53"/>
        <v>743475</v>
      </c>
      <c r="K82" s="57">
        <f t="shared" si="54"/>
        <v>1</v>
      </c>
      <c r="L82" s="57">
        <f t="shared" si="55"/>
        <v>-1</v>
      </c>
      <c r="M82" s="57">
        <f t="shared" si="56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250</v>
      </c>
      <c r="C83" s="51" t="s">
        <v>251</v>
      </c>
      <c r="D83" s="56">
        <v>99677</v>
      </c>
      <c r="E83" s="56">
        <v>99677</v>
      </c>
      <c r="F83" s="56">
        <v>0</v>
      </c>
      <c r="G83" s="56">
        <v>0</v>
      </c>
      <c r="H83" s="56">
        <v>0</v>
      </c>
      <c r="I83" s="56">
        <f t="shared" ref="I83:I92" si="58">SUM(G83:H83)</f>
        <v>0</v>
      </c>
      <c r="J83" s="56">
        <f t="shared" ref="J83:J104" si="59">E83-I83</f>
        <v>99677</v>
      </c>
      <c r="K83" s="57">
        <f t="shared" ref="K83:K104" si="60">IF(E83=0,"NA",J83/E83)</f>
        <v>1</v>
      </c>
      <c r="L83" s="57">
        <f t="shared" ref="L83:L104" si="61">IF(E83=0,"NA",(  ( F83 - (E83/$L$6)) / (E83/$L$6)))</f>
        <v>-1</v>
      </c>
      <c r="M83" s="57">
        <f t="shared" ref="M83:M104" si="62">IF(E83=0,"NA",(  ( G83 - ($M$6*(E83/12))) / ($M$6*(E83/12))))</f>
        <v>-1</v>
      </c>
      <c r="R83" s="53"/>
      <c r="S83" s="53"/>
      <c r="T83" s="53"/>
      <c r="U83" s="53"/>
      <c r="V83" s="53"/>
    </row>
    <row r="84" spans="2:22" s="51" customFormat="1" x14ac:dyDescent="0.2">
      <c r="B84" s="51" t="s">
        <v>252</v>
      </c>
      <c r="C84" s="51" t="s">
        <v>253</v>
      </c>
      <c r="D84" s="56">
        <v>2538975.11</v>
      </c>
      <c r="E84" s="56">
        <v>-2638404.5299999998</v>
      </c>
      <c r="F84" s="56">
        <v>547</v>
      </c>
      <c r="G84" s="56">
        <v>116732.14</v>
      </c>
      <c r="H84" s="56">
        <v>915</v>
      </c>
      <c r="I84" s="56">
        <f t="shared" si="58"/>
        <v>117647.14</v>
      </c>
      <c r="J84" s="56">
        <f t="shared" si="59"/>
        <v>-2756051.67</v>
      </c>
      <c r="K84" s="57">
        <f t="shared" si="60"/>
        <v>1.044590258492317</v>
      </c>
      <c r="L84" s="57">
        <f t="shared" si="61"/>
        <v>-1.0002073222638077</v>
      </c>
      <c r="M84" s="57">
        <f t="shared" si="62"/>
        <v>-1.0663651869942778</v>
      </c>
      <c r="R84" s="53"/>
      <c r="S84" s="53"/>
      <c r="T84" s="53"/>
      <c r="U84" s="53"/>
      <c r="V84" s="53"/>
    </row>
    <row r="85" spans="2:22" s="51" customFormat="1" x14ac:dyDescent="0.2">
      <c r="B85" s="51" t="s">
        <v>421</v>
      </c>
      <c r="C85" s="51" t="s">
        <v>422</v>
      </c>
      <c r="D85" s="56">
        <v>8318081.9900000002</v>
      </c>
      <c r="E85" s="56">
        <v>35711364.389999993</v>
      </c>
      <c r="F85" s="56">
        <v>2944871.46</v>
      </c>
      <c r="G85" s="56">
        <v>5945486.2999999998</v>
      </c>
      <c r="H85" s="56">
        <v>11766670.93</v>
      </c>
      <c r="I85" s="56">
        <f t="shared" si="58"/>
        <v>17712157.23</v>
      </c>
      <c r="J85" s="56">
        <f t="shared" si="59"/>
        <v>17999207.159999993</v>
      </c>
      <c r="K85" s="57">
        <f t="shared" si="60"/>
        <v>0.50401902776473551</v>
      </c>
      <c r="L85" s="57">
        <f t="shared" si="61"/>
        <v>-0.91753685387543937</v>
      </c>
      <c r="M85" s="57">
        <f t="shared" si="62"/>
        <v>-0.75026914814553225</v>
      </c>
      <c r="R85" s="53"/>
      <c r="S85" s="53"/>
      <c r="T85" s="53"/>
      <c r="U85" s="53"/>
      <c r="V85" s="53"/>
    </row>
    <row r="86" spans="2:22" s="51" customFormat="1" x14ac:dyDescent="0.2">
      <c r="B86" s="51" t="s">
        <v>264</v>
      </c>
      <c r="C86" s="51" t="s">
        <v>265</v>
      </c>
      <c r="D86" s="56">
        <v>0</v>
      </c>
      <c r="E86" s="56">
        <v>237168.95</v>
      </c>
      <c r="F86" s="56">
        <v>0</v>
      </c>
      <c r="G86" s="56">
        <v>0</v>
      </c>
      <c r="H86" s="56">
        <v>0</v>
      </c>
      <c r="I86" s="56">
        <f t="shared" si="58"/>
        <v>0</v>
      </c>
      <c r="J86" s="56">
        <f t="shared" si="59"/>
        <v>237168.95</v>
      </c>
      <c r="K86" s="57">
        <f t="shared" si="60"/>
        <v>1</v>
      </c>
      <c r="L86" s="57">
        <f t="shared" si="61"/>
        <v>-1</v>
      </c>
      <c r="M86" s="57">
        <f t="shared" si="62"/>
        <v>-1</v>
      </c>
      <c r="R86" s="53"/>
      <c r="S86" s="53"/>
      <c r="T86" s="53"/>
      <c r="U86" s="53"/>
      <c r="V86" s="53"/>
    </row>
    <row r="87" spans="2:22" s="51" customFormat="1" x14ac:dyDescent="0.2">
      <c r="B87" s="51" t="s">
        <v>274</v>
      </c>
      <c r="C87" s="51" t="s">
        <v>275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58"/>
        <v>0</v>
      </c>
      <c r="J87" s="56">
        <f t="shared" si="59"/>
        <v>0</v>
      </c>
      <c r="K87" s="57" t="str">
        <f t="shared" si="60"/>
        <v>NA</v>
      </c>
      <c r="L87" s="57" t="str">
        <f t="shared" si="61"/>
        <v>NA</v>
      </c>
      <c r="M87" s="57" t="str">
        <f t="shared" si="62"/>
        <v>NA</v>
      </c>
      <c r="R87" s="53"/>
      <c r="S87" s="53"/>
      <c r="T87" s="53"/>
      <c r="U87" s="53"/>
      <c r="V87" s="53"/>
    </row>
    <row r="88" spans="2:22" s="51" customFormat="1" x14ac:dyDescent="0.2">
      <c r="B88" s="51" t="s">
        <v>290</v>
      </c>
      <c r="C88" s="51" t="s">
        <v>291</v>
      </c>
      <c r="D88" s="56">
        <v>-8575</v>
      </c>
      <c r="E88" s="56">
        <v>2350831.06</v>
      </c>
      <c r="F88" s="56">
        <v>0</v>
      </c>
      <c r="G88" s="56">
        <v>5675</v>
      </c>
      <c r="H88" s="56">
        <v>0</v>
      </c>
      <c r="I88" s="56">
        <f t="shared" si="58"/>
        <v>5675</v>
      </c>
      <c r="J88" s="56">
        <f t="shared" si="59"/>
        <v>2345156.06</v>
      </c>
      <c r="K88" s="57">
        <f t="shared" si="60"/>
        <v>0.99758596009021594</v>
      </c>
      <c r="L88" s="57">
        <f t="shared" si="61"/>
        <v>-1</v>
      </c>
      <c r="M88" s="57">
        <f t="shared" si="62"/>
        <v>-0.99637894013532391</v>
      </c>
      <c r="R88" s="53"/>
      <c r="S88" s="53"/>
      <c r="T88" s="53"/>
      <c r="U88" s="53"/>
      <c r="V88" s="53"/>
    </row>
    <row r="89" spans="2:22" s="51" customFormat="1" x14ac:dyDescent="0.2">
      <c r="B89" s="51" t="s">
        <v>294</v>
      </c>
      <c r="C89" s="51" t="s">
        <v>295</v>
      </c>
      <c r="D89" s="56">
        <v>3259000</v>
      </c>
      <c r="E89" s="56">
        <v>5814048.0500000007</v>
      </c>
      <c r="F89" s="56">
        <v>0</v>
      </c>
      <c r="G89" s="56">
        <v>0</v>
      </c>
      <c r="H89" s="56">
        <v>0</v>
      </c>
      <c r="I89" s="56">
        <f t="shared" si="58"/>
        <v>0</v>
      </c>
      <c r="J89" s="56">
        <f t="shared" si="59"/>
        <v>5814048.0500000007</v>
      </c>
      <c r="K89" s="57">
        <f t="shared" si="60"/>
        <v>1</v>
      </c>
      <c r="L89" s="57">
        <f t="shared" si="61"/>
        <v>-1</v>
      </c>
      <c r="M89" s="57">
        <f t="shared" si="62"/>
        <v>-1</v>
      </c>
      <c r="R89" s="53"/>
      <c r="S89" s="53"/>
      <c r="T89" s="53"/>
      <c r="U89" s="53"/>
      <c r="V89" s="53"/>
    </row>
    <row r="90" spans="2:22" s="51" customFormat="1" x14ac:dyDescent="0.2">
      <c r="B90" s="51" t="s">
        <v>477</v>
      </c>
      <c r="C90" s="51" t="s">
        <v>478</v>
      </c>
      <c r="D90" s="56">
        <v>18422211.73</v>
      </c>
      <c r="E90" s="56">
        <v>19321390.949999999</v>
      </c>
      <c r="F90" s="56">
        <v>0</v>
      </c>
      <c r="G90" s="56">
        <v>0</v>
      </c>
      <c r="H90" s="56">
        <v>0</v>
      </c>
      <c r="I90" s="56">
        <f t="shared" si="58"/>
        <v>0</v>
      </c>
      <c r="J90" s="56">
        <f t="shared" si="59"/>
        <v>19321390.949999999</v>
      </c>
      <c r="K90" s="57">
        <f t="shared" si="60"/>
        <v>1</v>
      </c>
      <c r="L90" s="57">
        <f t="shared" si="61"/>
        <v>-1</v>
      </c>
      <c r="M90" s="57">
        <f t="shared" si="62"/>
        <v>-1</v>
      </c>
      <c r="R90" s="53"/>
      <c r="S90" s="53"/>
      <c r="T90" s="53"/>
      <c r="U90" s="53"/>
      <c r="V90" s="53"/>
    </row>
    <row r="91" spans="2:22" s="51" customFormat="1" x14ac:dyDescent="0.2">
      <c r="B91" s="51" t="s">
        <v>304</v>
      </c>
      <c r="C91" s="51" t="s">
        <v>305</v>
      </c>
      <c r="D91" s="56">
        <v>19893</v>
      </c>
      <c r="E91" s="56">
        <v>0</v>
      </c>
      <c r="F91" s="56">
        <v>0</v>
      </c>
      <c r="G91" s="56">
        <v>0</v>
      </c>
      <c r="H91" s="56">
        <v>0</v>
      </c>
      <c r="I91" s="56">
        <f t="shared" si="58"/>
        <v>0</v>
      </c>
      <c r="J91" s="56">
        <f t="shared" si="59"/>
        <v>0</v>
      </c>
      <c r="K91" s="57" t="str">
        <f t="shared" si="60"/>
        <v>NA</v>
      </c>
      <c r="L91" s="57" t="str">
        <f t="shared" si="61"/>
        <v>NA</v>
      </c>
      <c r="M91" s="57" t="str">
        <f t="shared" si="62"/>
        <v>NA</v>
      </c>
      <c r="R91" s="53"/>
      <c r="S91" s="53"/>
      <c r="T91" s="53"/>
      <c r="U91" s="53"/>
      <c r="V91" s="53"/>
    </row>
    <row r="92" spans="2:22" s="51" customFormat="1" x14ac:dyDescent="0.2">
      <c r="B92" s="51" t="s">
        <v>306</v>
      </c>
      <c r="C92" s="51" t="s">
        <v>307</v>
      </c>
      <c r="D92" s="56">
        <v>694936550.00999999</v>
      </c>
      <c r="E92" s="56">
        <v>388565361.54000002</v>
      </c>
      <c r="F92" s="56">
        <v>4309402.74</v>
      </c>
      <c r="G92" s="56">
        <v>22825193.730000008</v>
      </c>
      <c r="H92" s="56">
        <v>71685478.270000011</v>
      </c>
      <c r="I92" s="56">
        <f t="shared" si="58"/>
        <v>94510672.000000015</v>
      </c>
      <c r="J92" s="56">
        <f t="shared" si="59"/>
        <v>294054689.54000002</v>
      </c>
      <c r="K92" s="57">
        <f t="shared" si="60"/>
        <v>0.75677020816928686</v>
      </c>
      <c r="L92" s="57">
        <f t="shared" si="61"/>
        <v>-0.98890945213716286</v>
      </c>
      <c r="M92" s="57">
        <f t="shared" si="62"/>
        <v>-0.91188666313614397</v>
      </c>
      <c r="R92" s="53"/>
      <c r="S92" s="53"/>
      <c r="T92" s="53"/>
      <c r="U92" s="53"/>
      <c r="V92" s="53"/>
    </row>
    <row r="93" spans="2:22" s="51" customFormat="1" x14ac:dyDescent="0.2">
      <c r="B93" s="51" t="s">
        <v>308</v>
      </c>
      <c r="C93" s="51" t="s">
        <v>309</v>
      </c>
      <c r="D93" s="56">
        <v>-2208498</v>
      </c>
      <c r="E93" s="56">
        <v>4965675.5599999996</v>
      </c>
      <c r="F93" s="56">
        <v>0</v>
      </c>
      <c r="G93" s="56">
        <v>9213.24</v>
      </c>
      <c r="H93" s="56">
        <v>0</v>
      </c>
      <c r="I93" s="56">
        <f t="shared" ref="I93:I104" si="63">SUM(G93:H93)</f>
        <v>9213.24</v>
      </c>
      <c r="J93" s="56">
        <f t="shared" si="59"/>
        <v>4956462.3199999994</v>
      </c>
      <c r="K93" s="57">
        <f t="shared" si="60"/>
        <v>0.99814461498970741</v>
      </c>
      <c r="L93" s="57">
        <f t="shared" si="61"/>
        <v>-1</v>
      </c>
      <c r="M93" s="57">
        <f t="shared" si="62"/>
        <v>-0.99721692248456117</v>
      </c>
      <c r="R93" s="53"/>
      <c r="S93" s="53"/>
      <c r="T93" s="53"/>
      <c r="U93" s="53"/>
      <c r="V93" s="53"/>
    </row>
    <row r="94" spans="2:22" s="51" customFormat="1" x14ac:dyDescent="0.2">
      <c r="B94" s="51" t="s">
        <v>487</v>
      </c>
      <c r="C94" s="51" t="s">
        <v>488</v>
      </c>
      <c r="D94" s="56">
        <v>101832.5</v>
      </c>
      <c r="E94" s="56">
        <v>101832.5</v>
      </c>
      <c r="F94" s="56">
        <v>0</v>
      </c>
      <c r="G94" s="56">
        <v>0</v>
      </c>
      <c r="H94" s="56">
        <v>0</v>
      </c>
      <c r="I94" s="56">
        <f t="shared" si="63"/>
        <v>0</v>
      </c>
      <c r="J94" s="56">
        <f t="shared" si="59"/>
        <v>101832.5</v>
      </c>
      <c r="K94" s="57">
        <f t="shared" si="60"/>
        <v>1</v>
      </c>
      <c r="L94" s="57">
        <f t="shared" si="61"/>
        <v>-1</v>
      </c>
      <c r="M94" s="57">
        <f t="shared" si="62"/>
        <v>-1</v>
      </c>
      <c r="R94" s="53"/>
      <c r="S94" s="53"/>
      <c r="T94" s="53"/>
      <c r="U94" s="53"/>
      <c r="V94" s="53"/>
    </row>
    <row r="95" spans="2:22" s="51" customFormat="1" x14ac:dyDescent="0.2">
      <c r="B95" s="51" t="s">
        <v>310</v>
      </c>
      <c r="C95" s="51" t="s">
        <v>311</v>
      </c>
      <c r="D95" s="56">
        <v>-2339143.36</v>
      </c>
      <c r="E95" s="56">
        <v>1272656.169999999</v>
      </c>
      <c r="F95" s="56">
        <v>0</v>
      </c>
      <c r="G95" s="56">
        <v>398838.38</v>
      </c>
      <c r="H95" s="56">
        <v>289888.86</v>
      </c>
      <c r="I95" s="56">
        <f t="shared" si="63"/>
        <v>688727.24</v>
      </c>
      <c r="J95" s="56">
        <f t="shared" si="59"/>
        <v>583928.929999999</v>
      </c>
      <c r="K95" s="57">
        <f t="shared" si="60"/>
        <v>0.45882693516505679</v>
      </c>
      <c r="L95" s="57">
        <f t="shared" si="61"/>
        <v>-1</v>
      </c>
      <c r="M95" s="57">
        <f t="shared" si="62"/>
        <v>-0.52991421870056188</v>
      </c>
      <c r="R95" s="53"/>
      <c r="S95" s="53"/>
      <c r="T95" s="53"/>
      <c r="U95" s="53"/>
      <c r="V95" s="53"/>
    </row>
    <row r="96" spans="2:22" s="51" customFormat="1" x14ac:dyDescent="0.2">
      <c r="B96" s="51" t="s">
        <v>312</v>
      </c>
      <c r="C96" s="51" t="s">
        <v>313</v>
      </c>
      <c r="D96" s="56">
        <v>0</v>
      </c>
      <c r="E96" s="56">
        <v>0</v>
      </c>
      <c r="F96" s="56">
        <v>0</v>
      </c>
      <c r="G96" s="56">
        <v>0</v>
      </c>
      <c r="H96" s="56">
        <v>0</v>
      </c>
      <c r="I96" s="56">
        <f t="shared" si="63"/>
        <v>0</v>
      </c>
      <c r="J96" s="56">
        <f t="shared" si="59"/>
        <v>0</v>
      </c>
      <c r="K96" s="57" t="str">
        <f t="shared" si="60"/>
        <v>NA</v>
      </c>
      <c r="L96" s="57" t="str">
        <f t="shared" si="61"/>
        <v>NA</v>
      </c>
      <c r="M96" s="57" t="str">
        <f t="shared" si="62"/>
        <v>NA</v>
      </c>
      <c r="R96" s="53"/>
      <c r="S96" s="53"/>
      <c r="T96" s="53"/>
      <c r="U96" s="53"/>
      <c r="V96" s="53"/>
    </row>
    <row r="97" spans="1:22" s="51" customFormat="1" x14ac:dyDescent="0.2">
      <c r="B97" s="51" t="s">
        <v>314</v>
      </c>
      <c r="C97" s="51" t="s">
        <v>315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63"/>
        <v>0</v>
      </c>
      <c r="J97" s="56">
        <f t="shared" si="59"/>
        <v>0</v>
      </c>
      <c r="K97" s="57" t="str">
        <f t="shared" si="60"/>
        <v>NA</v>
      </c>
      <c r="L97" s="57" t="str">
        <f t="shared" si="61"/>
        <v>NA</v>
      </c>
      <c r="M97" s="57" t="str">
        <f t="shared" si="62"/>
        <v>NA</v>
      </c>
      <c r="R97" s="53"/>
      <c r="S97" s="53"/>
      <c r="T97" s="53"/>
      <c r="U97" s="53"/>
      <c r="V97" s="53"/>
    </row>
    <row r="98" spans="1:22" s="51" customFormat="1" x14ac:dyDescent="0.2">
      <c r="A98" s="63" t="s">
        <v>558</v>
      </c>
      <c r="B98" s="63"/>
      <c r="C98" s="63"/>
      <c r="D98" s="64">
        <v>729323049.63999999</v>
      </c>
      <c r="E98" s="64">
        <v>461984646.30000007</v>
      </c>
      <c r="F98" s="64">
        <v>7254821.2000000002</v>
      </c>
      <c r="G98" s="64">
        <v>29301138.790000007</v>
      </c>
      <c r="H98" s="64">
        <v>83742953.060000017</v>
      </c>
      <c r="I98" s="64">
        <f t="shared" si="63"/>
        <v>113044091.85000002</v>
      </c>
      <c r="J98" s="64">
        <f t="shared" si="59"/>
        <v>348940554.45000005</v>
      </c>
      <c r="K98" s="65">
        <f t="shared" si="60"/>
        <v>0.75530768661824244</v>
      </c>
      <c r="L98" s="65">
        <f t="shared" si="61"/>
        <v>-0.98429640193001366</v>
      </c>
      <c r="M98" s="65">
        <f t="shared" si="62"/>
        <v>-0.90486327080995888</v>
      </c>
      <c r="R98" s="53"/>
      <c r="S98" s="53"/>
      <c r="T98" s="53"/>
      <c r="U98" s="53"/>
      <c r="V98" s="53"/>
    </row>
    <row r="99" spans="1:22" s="51" customFormat="1" x14ac:dyDescent="0.2">
      <c r="A99" s="51" t="s">
        <v>32</v>
      </c>
      <c r="B99" s="51" t="s">
        <v>33</v>
      </c>
      <c r="C99" s="51" t="s">
        <v>34</v>
      </c>
      <c r="D99" s="56">
        <v>83403442</v>
      </c>
      <c r="E99" s="56">
        <v>83403442</v>
      </c>
      <c r="F99" s="56">
        <v>0</v>
      </c>
      <c r="G99" s="56">
        <v>0</v>
      </c>
      <c r="H99" s="56">
        <v>0</v>
      </c>
      <c r="I99" s="56">
        <f t="shared" si="63"/>
        <v>0</v>
      </c>
      <c r="J99" s="56">
        <f t="shared" si="59"/>
        <v>83403442</v>
      </c>
      <c r="K99" s="57">
        <f t="shared" si="60"/>
        <v>1</v>
      </c>
      <c r="L99" s="57">
        <f t="shared" si="61"/>
        <v>-1</v>
      </c>
      <c r="M99" s="57">
        <f t="shared" si="62"/>
        <v>-1</v>
      </c>
      <c r="R99" s="53"/>
      <c r="S99" s="53"/>
      <c r="T99" s="53"/>
      <c r="U99" s="53"/>
      <c r="V99" s="53"/>
    </row>
    <row r="100" spans="1:22" s="51" customFormat="1" x14ac:dyDescent="0.2">
      <c r="A100" s="63" t="s">
        <v>35</v>
      </c>
      <c r="B100" s="63"/>
      <c r="C100" s="63"/>
      <c r="D100" s="64">
        <v>83403442</v>
      </c>
      <c r="E100" s="64">
        <v>83403442</v>
      </c>
      <c r="F100" s="64">
        <v>0</v>
      </c>
      <c r="G100" s="64">
        <v>0</v>
      </c>
      <c r="H100" s="64">
        <v>0</v>
      </c>
      <c r="I100" s="64">
        <f t="shared" si="63"/>
        <v>0</v>
      </c>
      <c r="J100" s="64">
        <f t="shared" si="59"/>
        <v>83403442</v>
      </c>
      <c r="K100" s="65">
        <f t="shared" si="60"/>
        <v>1</v>
      </c>
      <c r="L100" s="65">
        <f t="shared" si="61"/>
        <v>-1</v>
      </c>
      <c r="M100" s="65">
        <f t="shared" si="62"/>
        <v>-1</v>
      </c>
      <c r="R100" s="53"/>
      <c r="S100" s="53"/>
      <c r="T100" s="53"/>
      <c r="U100" s="53"/>
      <c r="V100" s="53"/>
    </row>
    <row r="101" spans="1:22" s="51" customFormat="1" x14ac:dyDescent="0.2">
      <c r="A101" s="51" t="s">
        <v>36</v>
      </c>
      <c r="B101" s="51" t="s">
        <v>312</v>
      </c>
      <c r="C101" s="51" t="s">
        <v>313</v>
      </c>
      <c r="D101" s="56">
        <v>0</v>
      </c>
      <c r="E101" s="56">
        <v>0</v>
      </c>
      <c r="F101" s="56">
        <v>0</v>
      </c>
      <c r="G101" s="56">
        <v>0</v>
      </c>
      <c r="H101" s="56">
        <v>0</v>
      </c>
      <c r="I101" s="56">
        <f t="shared" si="63"/>
        <v>0</v>
      </c>
      <c r="J101" s="56">
        <f t="shared" si="59"/>
        <v>0</v>
      </c>
      <c r="K101" s="57" t="str">
        <f t="shared" si="60"/>
        <v>NA</v>
      </c>
      <c r="L101" s="57" t="str">
        <f t="shared" si="61"/>
        <v>NA</v>
      </c>
      <c r="M101" s="57" t="str">
        <f t="shared" si="62"/>
        <v>NA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30</v>
      </c>
      <c r="C102" s="51" t="s">
        <v>31</v>
      </c>
      <c r="D102" s="56">
        <v>0</v>
      </c>
      <c r="E102" s="56">
        <v>0</v>
      </c>
      <c r="F102" s="56">
        <v>0</v>
      </c>
      <c r="G102" s="56">
        <v>120912.5</v>
      </c>
      <c r="H102" s="56">
        <v>0</v>
      </c>
      <c r="I102" s="56">
        <f t="shared" si="63"/>
        <v>120912.5</v>
      </c>
      <c r="J102" s="56">
        <f t="shared" si="59"/>
        <v>-120912.5</v>
      </c>
      <c r="K102" s="57" t="str">
        <f t="shared" si="60"/>
        <v>NA</v>
      </c>
      <c r="L102" s="57" t="str">
        <f t="shared" si="61"/>
        <v>NA</v>
      </c>
      <c r="M102" s="57" t="str">
        <f t="shared" si="62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37</v>
      </c>
      <c r="C103" s="51" t="s">
        <v>38</v>
      </c>
      <c r="D103" s="56">
        <v>5572080</v>
      </c>
      <c r="E103" s="56">
        <v>5572080</v>
      </c>
      <c r="F103" s="56">
        <v>0</v>
      </c>
      <c r="G103" s="56">
        <v>5690000</v>
      </c>
      <c r="H103" s="56">
        <v>0</v>
      </c>
      <c r="I103" s="56">
        <f t="shared" si="63"/>
        <v>5690000</v>
      </c>
      <c r="J103" s="56">
        <f t="shared" si="59"/>
        <v>-117920</v>
      </c>
      <c r="K103" s="57">
        <f t="shared" si="60"/>
        <v>-2.1162653802529754E-2</v>
      </c>
      <c r="L103" s="57">
        <f t="shared" si="61"/>
        <v>-1</v>
      </c>
      <c r="M103" s="57">
        <f t="shared" si="62"/>
        <v>0.53174398070379458</v>
      </c>
      <c r="R103" s="53"/>
      <c r="S103" s="53"/>
      <c r="T103" s="53"/>
      <c r="U103" s="53"/>
      <c r="V103" s="53"/>
    </row>
    <row r="104" spans="1:22" s="51" customFormat="1" x14ac:dyDescent="0.2">
      <c r="A104" s="63" t="s">
        <v>39</v>
      </c>
      <c r="B104" s="63"/>
      <c r="C104" s="63"/>
      <c r="D104" s="64">
        <v>5572080</v>
      </c>
      <c r="E104" s="64">
        <v>5572080</v>
      </c>
      <c r="F104" s="64">
        <v>0</v>
      </c>
      <c r="G104" s="64">
        <v>5810912.5</v>
      </c>
      <c r="H104" s="64">
        <v>0</v>
      </c>
      <c r="I104" s="64">
        <f t="shared" si="63"/>
        <v>5810912.5</v>
      </c>
      <c r="J104" s="64">
        <f t="shared" si="59"/>
        <v>-238832.5</v>
      </c>
      <c r="K104" s="65">
        <f t="shared" si="60"/>
        <v>-4.2862360195833511E-2</v>
      </c>
      <c r="L104" s="65">
        <f t="shared" si="61"/>
        <v>-1</v>
      </c>
      <c r="M104" s="65">
        <f t="shared" si="62"/>
        <v>0.56429354029375023</v>
      </c>
      <c r="R104" s="53"/>
      <c r="S104" s="53"/>
      <c r="T104" s="53"/>
      <c r="U104" s="53"/>
      <c r="V104" s="53"/>
    </row>
    <row r="105" spans="1:22" x14ac:dyDescent="0.2">
      <c r="A105" s="23"/>
      <c r="B105" s="31"/>
      <c r="C105" s="23"/>
      <c r="D105" s="18"/>
      <c r="E105" s="18"/>
      <c r="F105" s="18"/>
      <c r="G105" s="18"/>
      <c r="H105" s="18"/>
      <c r="I105" s="18"/>
      <c r="J105" s="18"/>
      <c r="K105" s="47"/>
      <c r="L105" s="37"/>
      <c r="M105" s="37"/>
    </row>
    <row r="106" spans="1:22" s="17" customFormat="1" ht="15.75" x14ac:dyDescent="0.25">
      <c r="A106" s="25" t="s">
        <v>11</v>
      </c>
      <c r="B106" s="32"/>
      <c r="C106" s="25"/>
      <c r="D106" s="6">
        <f>+D34+D44+D48+D62+D67+D71+D74+D76+D98+D100+D104</f>
        <v>847368454.06999993</v>
      </c>
      <c r="E106" s="6">
        <f t="shared" ref="E106:J106" si="64">+E34+E44+E48+E62+E67+E71+E74+E76+E98+E100+E104</f>
        <v>597777340.58000004</v>
      </c>
      <c r="F106" s="6">
        <f t="shared" si="64"/>
        <v>7991088.3100000005</v>
      </c>
      <c r="G106" s="6">
        <f t="shared" si="64"/>
        <v>43355445.450000003</v>
      </c>
      <c r="H106" s="6">
        <f t="shared" si="64"/>
        <v>104782788.20000002</v>
      </c>
      <c r="I106" s="6">
        <f t="shared" si="64"/>
        <v>148138233.65000004</v>
      </c>
      <c r="J106" s="6">
        <f t="shared" si="64"/>
        <v>449639106.93000007</v>
      </c>
      <c r="K106" s="38">
        <f t="shared" ref="K106" si="65">IF(E106=0,"NA",J106/E106)</f>
        <v>0.75218492974948292</v>
      </c>
      <c r="L106" s="38">
        <f t="shared" ref="L106" si="66">IF(E106=0,"NA",(  ( F106 - (E106/$L$6)) / (E106/$L$6)))</f>
        <v>-0.9866319986263673</v>
      </c>
      <c r="M106" s="38">
        <f t="shared" ref="M106" si="67">IF(E106=0,"NA",(  ( G106 - ($M$6*(E106/12))) / ($M$6*(E106/12))))</f>
        <v>-0.89120837515871576</v>
      </c>
    </row>
    <row r="114" spans="11:13" x14ac:dyDescent="0.2">
      <c r="K114" s="5"/>
    </row>
    <row r="115" spans="11:13" x14ac:dyDescent="0.2">
      <c r="K115" s="5"/>
    </row>
    <row r="116" spans="11:13" x14ac:dyDescent="0.2">
      <c r="K116" s="5"/>
      <c r="L116" s="5"/>
      <c r="M116" s="5"/>
    </row>
    <row r="117" spans="11:13" x14ac:dyDescent="0.2">
      <c r="K117" s="5"/>
      <c r="L117" s="5"/>
      <c r="M117" s="5"/>
    </row>
  </sheetData>
  <autoFilter ref="A7:M10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99"/>
  <sheetViews>
    <sheetView tabSelected="1" zoomScaleNormal="100" workbookViewId="0">
      <pane ySplit="7" topLeftCell="A8" activePane="bottomLeft" state="frozen"/>
      <selection activeCell="C12" sqref="C12"/>
      <selection pane="bottomLeft" activeCell="C12" sqref="C12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3" t="s">
        <v>41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4">
        <v>45382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v>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46</v>
      </c>
      <c r="B8" s="51" t="s">
        <v>148</v>
      </c>
      <c r="C8" s="51" t="s">
        <v>149</v>
      </c>
      <c r="D8" s="56">
        <v>0</v>
      </c>
      <c r="E8" s="56">
        <v>0</v>
      </c>
      <c r="F8" s="56">
        <v>0</v>
      </c>
      <c r="G8" s="56">
        <v>37547.920000000013</v>
      </c>
      <c r="H8" s="56">
        <v>0</v>
      </c>
      <c r="I8" s="56">
        <f t="shared" ref="I8" si="0">SUM(G8:H8)</f>
        <v>37547.920000000013</v>
      </c>
      <c r="J8" s="56">
        <f t="shared" ref="J8" si="1">E8-I8</f>
        <v>-37547.920000000013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150</v>
      </c>
      <c r="C9" s="51" t="s">
        <v>151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152</v>
      </c>
      <c r="C10" s="51" t="s">
        <v>153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11" si="10">SUM(G10:H10)</f>
        <v>0</v>
      </c>
      <c r="J10" s="56">
        <f t="shared" ref="J10:J11" si="11">E10-I10</f>
        <v>0</v>
      </c>
      <c r="K10" s="57" t="str">
        <f t="shared" ref="K10:K11" si="12">IF(E10=0,"NA",J10/E10)</f>
        <v>NA</v>
      </c>
      <c r="L10" s="57" t="str">
        <f t="shared" ref="L10:L11" si="13">IF(E10=0,"NA",(  ( F10 - (E10/$L$6)) / (E10/$L$6)))</f>
        <v>NA</v>
      </c>
      <c r="M10" s="57" t="str">
        <f t="shared" ref="M10:M11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154</v>
      </c>
      <c r="C11" s="51" t="s">
        <v>155</v>
      </c>
      <c r="D11" s="56">
        <v>60543391</v>
      </c>
      <c r="E11" s="56">
        <v>60543391</v>
      </c>
      <c r="F11" s="56">
        <v>0</v>
      </c>
      <c r="G11" s="56">
        <v>310.65000000000003</v>
      </c>
      <c r="H11" s="56">
        <v>0</v>
      </c>
      <c r="I11" s="56">
        <f t="shared" si="10"/>
        <v>310.65000000000003</v>
      </c>
      <c r="J11" s="56">
        <f t="shared" si="11"/>
        <v>60543080.350000001</v>
      </c>
      <c r="K11" s="57">
        <f t="shared" si="12"/>
        <v>0.99999486896926537</v>
      </c>
      <c r="L11" s="57">
        <f t="shared" si="13"/>
        <v>-1</v>
      </c>
      <c r="M11" s="57">
        <f t="shared" si="14"/>
        <v>-0.99999230345389811</v>
      </c>
      <c r="R11" s="53"/>
      <c r="S11" s="53"/>
      <c r="T11" s="53"/>
      <c r="U11" s="53"/>
      <c r="V11" s="53"/>
    </row>
    <row r="12" spans="1:38" s="51" customFormat="1" x14ac:dyDescent="0.2">
      <c r="B12" s="51" t="s">
        <v>156</v>
      </c>
      <c r="C12" s="51" t="s">
        <v>157</v>
      </c>
      <c r="D12" s="56">
        <v>0</v>
      </c>
      <c r="E12" s="56">
        <v>0</v>
      </c>
      <c r="F12" s="56">
        <v>0</v>
      </c>
      <c r="G12" s="56">
        <v>111716.50000000001</v>
      </c>
      <c r="H12" s="56">
        <v>0</v>
      </c>
      <c r="I12" s="56">
        <f t="shared" ref="I12:I42" si="15">SUM(G12:H12)</f>
        <v>111716.50000000001</v>
      </c>
      <c r="J12" s="56">
        <f t="shared" ref="J12:J42" si="16">E12-I12</f>
        <v>-111716.50000000001</v>
      </c>
      <c r="K12" s="57" t="str">
        <f t="shared" ref="K12:K42" si="17">IF(E12=0,"NA",J12/E12)</f>
        <v>NA</v>
      </c>
      <c r="L12" s="57" t="str">
        <f t="shared" ref="L12:L42" si="18">IF(E12=0,"NA",(  ( F12 - (E12/$L$6)) / (E12/$L$6)))</f>
        <v>NA</v>
      </c>
      <c r="M12" s="57" t="str">
        <f t="shared" ref="M12:M42" si="19">IF(E12=0,"NA",(  ( G12 - ($M$6*(E12/12))) / ($M$6*(E12/12))))</f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158</v>
      </c>
      <c r="C13" s="51" t="s">
        <v>159</v>
      </c>
      <c r="D13" s="56">
        <v>0</v>
      </c>
      <c r="E13" s="56">
        <v>0</v>
      </c>
      <c r="F13" s="56">
        <v>0</v>
      </c>
      <c r="G13" s="56">
        <v>3116.3499999999995</v>
      </c>
      <c r="H13" s="56">
        <v>0</v>
      </c>
      <c r="I13" s="56">
        <f t="shared" si="15"/>
        <v>3116.3499999999995</v>
      </c>
      <c r="J13" s="56">
        <f t="shared" si="16"/>
        <v>-3116.3499999999995</v>
      </c>
      <c r="K13" s="57" t="str">
        <f t="shared" si="17"/>
        <v>NA</v>
      </c>
      <c r="L13" s="57" t="str">
        <f t="shared" si="18"/>
        <v>NA</v>
      </c>
      <c r="M13" s="57" t="str">
        <f t="shared" si="19"/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160</v>
      </c>
      <c r="C14" s="51" t="s">
        <v>161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ref="I14:I27" si="20">SUM(G14:H14)</f>
        <v>0</v>
      </c>
      <c r="J14" s="56">
        <f t="shared" ref="J14:J27" si="21">E14-I14</f>
        <v>0</v>
      </c>
      <c r="K14" s="57" t="str">
        <f t="shared" ref="K14:K27" si="22">IF(E14=0,"NA",J14/E14)</f>
        <v>NA</v>
      </c>
      <c r="L14" s="57" t="str">
        <f t="shared" ref="L14:L27" si="23">IF(E14=0,"NA",(  ( F14 - (E14/$L$6)) / (E14/$L$6)))</f>
        <v>NA</v>
      </c>
      <c r="M14" s="57" t="str">
        <f t="shared" ref="M14:M27" si="24">IF(E14=0,"NA",(  ( G14 - ($M$6*(E14/12))) / ($M$6*(E14/12))))</f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69</v>
      </c>
      <c r="C15" s="51" t="s">
        <v>70</v>
      </c>
      <c r="D15" s="56">
        <v>506404.37</v>
      </c>
      <c r="E15" s="56">
        <v>506404.37</v>
      </c>
      <c r="F15" s="56">
        <v>0</v>
      </c>
      <c r="G15" s="56">
        <v>1881970.6300000001</v>
      </c>
      <c r="H15" s="56">
        <v>0</v>
      </c>
      <c r="I15" s="56">
        <f t="shared" si="20"/>
        <v>1881970.6300000001</v>
      </c>
      <c r="J15" s="56">
        <f t="shared" si="21"/>
        <v>-1375566.2600000002</v>
      </c>
      <c r="K15" s="57">
        <f t="shared" si="22"/>
        <v>-2.716339631903256</v>
      </c>
      <c r="L15" s="57">
        <f t="shared" si="23"/>
        <v>-1</v>
      </c>
      <c r="M15" s="57">
        <f t="shared" si="24"/>
        <v>4.5745094478548838</v>
      </c>
      <c r="R15" s="53"/>
      <c r="S15" s="53"/>
      <c r="T15" s="53"/>
      <c r="U15" s="53"/>
      <c r="V15" s="53"/>
    </row>
    <row r="16" spans="1:38" s="51" customFormat="1" x14ac:dyDescent="0.2">
      <c r="A16" s="63" t="s">
        <v>73</v>
      </c>
      <c r="B16" s="63"/>
      <c r="C16" s="63"/>
      <c r="D16" s="64">
        <v>61049795.369999997</v>
      </c>
      <c r="E16" s="64">
        <v>61049795.369999997</v>
      </c>
      <c r="F16" s="64">
        <v>0</v>
      </c>
      <c r="G16" s="64">
        <v>2034662.0500000003</v>
      </c>
      <c r="H16" s="64">
        <v>0</v>
      </c>
      <c r="I16" s="64">
        <f t="shared" si="20"/>
        <v>2034662.0500000003</v>
      </c>
      <c r="J16" s="64">
        <f t="shared" si="21"/>
        <v>59015133.32</v>
      </c>
      <c r="K16" s="65">
        <f t="shared" si="22"/>
        <v>0.96667209058329073</v>
      </c>
      <c r="L16" s="65">
        <f t="shared" si="23"/>
        <v>-1</v>
      </c>
      <c r="M16" s="65">
        <f t="shared" si="24"/>
        <v>-0.95000813587493604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0</v>
      </c>
      <c r="G17" s="56">
        <v>129539.55</v>
      </c>
      <c r="H17" s="56">
        <v>0</v>
      </c>
      <c r="I17" s="56">
        <f t="shared" si="20"/>
        <v>129539.55</v>
      </c>
      <c r="J17" s="56">
        <f t="shared" si="21"/>
        <v>-129539.55</v>
      </c>
      <c r="K17" s="57" t="str">
        <f t="shared" si="22"/>
        <v>NA</v>
      </c>
      <c r="L17" s="57" t="str">
        <f t="shared" si="23"/>
        <v>NA</v>
      </c>
      <c r="M17" s="57" t="str">
        <f t="shared" si="24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0</v>
      </c>
      <c r="G18" s="64">
        <v>129539.55</v>
      </c>
      <c r="H18" s="64">
        <v>0</v>
      </c>
      <c r="I18" s="64">
        <f t="shared" si="20"/>
        <v>129539.55</v>
      </c>
      <c r="J18" s="64">
        <f t="shared" si="21"/>
        <v>-129539.55</v>
      </c>
      <c r="K18" s="65" t="str">
        <f t="shared" si="22"/>
        <v>NA</v>
      </c>
      <c r="L18" s="65" t="str">
        <f t="shared" si="23"/>
        <v>NA</v>
      </c>
      <c r="M18" s="65" t="str">
        <f t="shared" si="24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74</v>
      </c>
      <c r="B19" s="51" t="s">
        <v>75</v>
      </c>
      <c r="C19" s="51" t="s">
        <v>76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20"/>
        <v>0</v>
      </c>
      <c r="J19" s="56">
        <f t="shared" si="21"/>
        <v>0</v>
      </c>
      <c r="K19" s="57" t="str">
        <f t="shared" si="22"/>
        <v>NA</v>
      </c>
      <c r="L19" s="57" t="str">
        <f t="shared" si="23"/>
        <v>NA</v>
      </c>
      <c r="M19" s="57" t="str">
        <f t="shared" si="2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162</v>
      </c>
      <c r="C20" s="51" t="s">
        <v>163</v>
      </c>
      <c r="D20" s="56">
        <v>0</v>
      </c>
      <c r="E20" s="56">
        <v>0</v>
      </c>
      <c r="F20" s="56">
        <v>128379.99999999993</v>
      </c>
      <c r="G20" s="56">
        <v>941782.99999999977</v>
      </c>
      <c r="H20" s="56">
        <v>0</v>
      </c>
      <c r="I20" s="56">
        <f t="shared" si="20"/>
        <v>941782.99999999977</v>
      </c>
      <c r="J20" s="56">
        <f t="shared" si="21"/>
        <v>-941782.99999999977</v>
      </c>
      <c r="K20" s="57" t="str">
        <f t="shared" si="22"/>
        <v>NA</v>
      </c>
      <c r="L20" s="57" t="str">
        <f t="shared" si="23"/>
        <v>NA</v>
      </c>
      <c r="M20" s="57" t="str">
        <f t="shared" si="24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93</v>
      </c>
      <c r="B21" s="63"/>
      <c r="C21" s="63"/>
      <c r="D21" s="64">
        <v>0</v>
      </c>
      <c r="E21" s="64">
        <v>0</v>
      </c>
      <c r="F21" s="64">
        <v>128379.99999999993</v>
      </c>
      <c r="G21" s="64">
        <v>941782.99999999977</v>
      </c>
      <c r="H21" s="64">
        <v>0</v>
      </c>
      <c r="I21" s="64">
        <f t="shared" si="20"/>
        <v>941782.99999999977</v>
      </c>
      <c r="J21" s="64">
        <f t="shared" si="21"/>
        <v>-941782.99999999977</v>
      </c>
      <c r="K21" s="65" t="str">
        <f t="shared" si="22"/>
        <v>NA</v>
      </c>
      <c r="L21" s="65" t="str">
        <f t="shared" si="23"/>
        <v>NA</v>
      </c>
      <c r="M21" s="65" t="str">
        <f t="shared" si="24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124</v>
      </c>
      <c r="B22" s="51" t="s">
        <v>164</v>
      </c>
      <c r="C22" s="51" t="s">
        <v>165</v>
      </c>
      <c r="D22" s="56">
        <v>2375836</v>
      </c>
      <c r="E22" s="56">
        <v>2375836</v>
      </c>
      <c r="F22" s="56">
        <v>0</v>
      </c>
      <c r="G22" s="56">
        <v>22271631.979999997</v>
      </c>
      <c r="H22" s="56">
        <v>0</v>
      </c>
      <c r="I22" s="56">
        <f t="shared" si="20"/>
        <v>22271631.979999997</v>
      </c>
      <c r="J22" s="56">
        <f t="shared" si="21"/>
        <v>-19895795.979999997</v>
      </c>
      <c r="K22" s="57">
        <f t="shared" si="22"/>
        <v>-8.3742295259437078</v>
      </c>
      <c r="L22" s="57">
        <f t="shared" si="23"/>
        <v>-1</v>
      </c>
      <c r="M22" s="57">
        <f t="shared" si="24"/>
        <v>13.061344288915562</v>
      </c>
      <c r="R22" s="53"/>
      <c r="S22" s="53"/>
      <c r="T22" s="53"/>
      <c r="U22" s="53"/>
      <c r="V22" s="53"/>
    </row>
    <row r="23" spans="1:22" s="51" customFormat="1" x14ac:dyDescent="0.2">
      <c r="B23" s="51" t="s">
        <v>166</v>
      </c>
      <c r="C23" s="51" t="s">
        <v>167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20"/>
        <v>0</v>
      </c>
      <c r="J23" s="56">
        <f t="shared" si="21"/>
        <v>0</v>
      </c>
      <c r="K23" s="57" t="str">
        <f t="shared" si="22"/>
        <v>NA</v>
      </c>
      <c r="L23" s="57" t="str">
        <f t="shared" si="23"/>
        <v>NA</v>
      </c>
      <c r="M23" s="57" t="str">
        <f t="shared" si="24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168</v>
      </c>
      <c r="C24" s="51" t="s">
        <v>169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20"/>
        <v>0</v>
      </c>
      <c r="J24" s="56">
        <f t="shared" si="21"/>
        <v>0</v>
      </c>
      <c r="K24" s="57" t="str">
        <f t="shared" si="22"/>
        <v>NA</v>
      </c>
      <c r="L24" s="57" t="str">
        <f t="shared" si="23"/>
        <v>NA</v>
      </c>
      <c r="M24" s="57" t="str">
        <f t="shared" si="24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170</v>
      </c>
      <c r="C25" s="51" t="s">
        <v>171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20"/>
        <v>0</v>
      </c>
      <c r="J25" s="56">
        <f t="shared" si="21"/>
        <v>0</v>
      </c>
      <c r="K25" s="57" t="str">
        <f t="shared" si="22"/>
        <v>NA</v>
      </c>
      <c r="L25" s="57" t="str">
        <f t="shared" si="23"/>
        <v>NA</v>
      </c>
      <c r="M25" s="57" t="str">
        <f t="shared" si="24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172</v>
      </c>
      <c r="C26" s="51" t="s">
        <v>173</v>
      </c>
      <c r="D26" s="56">
        <v>4247392</v>
      </c>
      <c r="E26" s="56">
        <v>4247392</v>
      </c>
      <c r="F26" s="56">
        <v>0</v>
      </c>
      <c r="G26" s="56">
        <v>7902622.370000001</v>
      </c>
      <c r="H26" s="56">
        <v>0</v>
      </c>
      <c r="I26" s="56">
        <f t="shared" si="20"/>
        <v>7902622.370000001</v>
      </c>
      <c r="J26" s="56">
        <f t="shared" si="21"/>
        <v>-3655230.370000001</v>
      </c>
      <c r="K26" s="57">
        <f t="shared" si="22"/>
        <v>-0.86058229850223411</v>
      </c>
      <c r="L26" s="57">
        <f t="shared" si="23"/>
        <v>-1</v>
      </c>
      <c r="M26" s="57">
        <f t="shared" si="24"/>
        <v>1.7908734477533514</v>
      </c>
      <c r="R26" s="53"/>
      <c r="S26" s="53"/>
      <c r="T26" s="53"/>
      <c r="U26" s="53"/>
      <c r="V26" s="53"/>
    </row>
    <row r="27" spans="1:22" s="51" customFormat="1" x14ac:dyDescent="0.2">
      <c r="B27" s="51" t="s">
        <v>174</v>
      </c>
      <c r="C27" s="51" t="s">
        <v>175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si="20"/>
        <v>0</v>
      </c>
      <c r="J27" s="56">
        <f t="shared" si="21"/>
        <v>0</v>
      </c>
      <c r="K27" s="57" t="str">
        <f t="shared" si="22"/>
        <v>NA</v>
      </c>
      <c r="L27" s="57" t="str">
        <f t="shared" si="23"/>
        <v>NA</v>
      </c>
      <c r="M27" s="57" t="str">
        <f t="shared" si="24"/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176</v>
      </c>
      <c r="C28" s="51" t="s">
        <v>177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15"/>
        <v>0</v>
      </c>
      <c r="J28" s="56">
        <f t="shared" si="16"/>
        <v>0</v>
      </c>
      <c r="K28" s="57" t="str">
        <f t="shared" si="17"/>
        <v>NA</v>
      </c>
      <c r="L28" s="57" t="str">
        <f t="shared" si="18"/>
        <v>NA</v>
      </c>
      <c r="M28" s="57" t="str">
        <f t="shared" si="19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178</v>
      </c>
      <c r="C29" s="51" t="s">
        <v>179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15"/>
        <v>0</v>
      </c>
      <c r="J29" s="56">
        <f t="shared" si="16"/>
        <v>0</v>
      </c>
      <c r="K29" s="57" t="str">
        <f t="shared" si="17"/>
        <v>NA</v>
      </c>
      <c r="L29" s="57" t="str">
        <f t="shared" si="18"/>
        <v>NA</v>
      </c>
      <c r="M29" s="57" t="str">
        <f t="shared" si="19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180</v>
      </c>
      <c r="C30" s="51" t="s">
        <v>181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15"/>
        <v>0</v>
      </c>
      <c r="J30" s="56">
        <f t="shared" si="16"/>
        <v>0</v>
      </c>
      <c r="K30" s="57" t="str">
        <f t="shared" si="17"/>
        <v>NA</v>
      </c>
      <c r="L30" s="57" t="str">
        <f t="shared" si="18"/>
        <v>NA</v>
      </c>
      <c r="M30" s="57" t="str">
        <f t="shared" si="19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182</v>
      </c>
      <c r="C31" s="51" t="s">
        <v>183</v>
      </c>
      <c r="D31" s="56">
        <v>500000</v>
      </c>
      <c r="E31" s="56">
        <v>500000</v>
      </c>
      <c r="F31" s="56">
        <v>0</v>
      </c>
      <c r="G31" s="56">
        <v>248005.73999999996</v>
      </c>
      <c r="H31" s="56">
        <v>0</v>
      </c>
      <c r="I31" s="56">
        <f t="shared" si="15"/>
        <v>248005.73999999996</v>
      </c>
      <c r="J31" s="56">
        <f t="shared" si="16"/>
        <v>251994.26000000004</v>
      </c>
      <c r="K31" s="57">
        <f t="shared" si="17"/>
        <v>0.50398852000000005</v>
      </c>
      <c r="L31" s="57">
        <f t="shared" si="18"/>
        <v>-1</v>
      </c>
      <c r="M31" s="57">
        <f t="shared" si="19"/>
        <v>-0.25598278000000008</v>
      </c>
      <c r="R31" s="53"/>
      <c r="S31" s="53"/>
      <c r="T31" s="53"/>
      <c r="U31" s="53"/>
      <c r="V31" s="53"/>
    </row>
    <row r="32" spans="1:22" s="51" customFormat="1" x14ac:dyDescent="0.2">
      <c r="B32" s="51" t="s">
        <v>184</v>
      </c>
      <c r="C32" s="51" t="s">
        <v>185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15"/>
        <v>0</v>
      </c>
      <c r="J32" s="56">
        <f t="shared" si="16"/>
        <v>0</v>
      </c>
      <c r="K32" s="57" t="str">
        <f t="shared" si="17"/>
        <v>NA</v>
      </c>
      <c r="L32" s="57" t="str">
        <f t="shared" si="18"/>
        <v>NA</v>
      </c>
      <c r="M32" s="57" t="str">
        <f t="shared" si="19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186</v>
      </c>
      <c r="C33" s="51" t="s">
        <v>187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15"/>
        <v>0</v>
      </c>
      <c r="J33" s="56">
        <f t="shared" si="16"/>
        <v>0</v>
      </c>
      <c r="K33" s="57" t="str">
        <f t="shared" si="17"/>
        <v>NA</v>
      </c>
      <c r="L33" s="57" t="str">
        <f t="shared" si="18"/>
        <v>NA</v>
      </c>
      <c r="M33" s="57" t="str">
        <f t="shared" si="19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188</v>
      </c>
      <c r="C34" s="51" t="s">
        <v>189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15"/>
        <v>0</v>
      </c>
      <c r="J34" s="56">
        <f t="shared" si="16"/>
        <v>0</v>
      </c>
      <c r="K34" s="57" t="str">
        <f t="shared" si="17"/>
        <v>NA</v>
      </c>
      <c r="L34" s="57" t="str">
        <f t="shared" si="18"/>
        <v>NA</v>
      </c>
      <c r="M34" s="57" t="str">
        <f t="shared" si="19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127</v>
      </c>
      <c r="C35" s="51" t="s">
        <v>128</v>
      </c>
      <c r="D35" s="56">
        <v>50000</v>
      </c>
      <c r="E35" s="56">
        <v>50000</v>
      </c>
      <c r="F35" s="56">
        <v>0</v>
      </c>
      <c r="G35" s="56">
        <v>48995.39</v>
      </c>
      <c r="H35" s="56">
        <v>0</v>
      </c>
      <c r="I35" s="56">
        <f t="shared" si="15"/>
        <v>48995.39</v>
      </c>
      <c r="J35" s="56">
        <f t="shared" si="16"/>
        <v>1004.6100000000006</v>
      </c>
      <c r="K35" s="57">
        <f t="shared" si="17"/>
        <v>2.0092200000000011E-2</v>
      </c>
      <c r="L35" s="57">
        <f t="shared" si="18"/>
        <v>-1</v>
      </c>
      <c r="M35" s="57">
        <f t="shared" si="19"/>
        <v>0.46986169999999988</v>
      </c>
      <c r="R35" s="53"/>
      <c r="S35" s="53"/>
      <c r="T35" s="53"/>
      <c r="U35" s="53"/>
      <c r="V35" s="53"/>
    </row>
    <row r="36" spans="1:38" s="51" customFormat="1" x14ac:dyDescent="0.2">
      <c r="B36" s="51" t="s">
        <v>129</v>
      </c>
      <c r="C36" s="51" t="s">
        <v>130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15"/>
        <v>0</v>
      </c>
      <c r="J36" s="56">
        <f t="shared" si="16"/>
        <v>0</v>
      </c>
      <c r="K36" s="57" t="str">
        <f t="shared" si="17"/>
        <v>NA</v>
      </c>
      <c r="L36" s="57" t="str">
        <f t="shared" si="18"/>
        <v>NA</v>
      </c>
      <c r="M36" s="57" t="str">
        <f t="shared" si="19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131</v>
      </c>
      <c r="C37" s="51" t="s">
        <v>132</v>
      </c>
      <c r="D37" s="56">
        <v>0</v>
      </c>
      <c r="E37" s="56">
        <v>0</v>
      </c>
      <c r="F37" s="56">
        <v>0</v>
      </c>
      <c r="G37" s="56">
        <v>2299578.41</v>
      </c>
      <c r="H37" s="56">
        <v>0</v>
      </c>
      <c r="I37" s="56">
        <f t="shared" si="15"/>
        <v>2299578.41</v>
      </c>
      <c r="J37" s="56">
        <f t="shared" si="16"/>
        <v>-2299578.41</v>
      </c>
      <c r="K37" s="57" t="str">
        <f t="shared" si="17"/>
        <v>NA</v>
      </c>
      <c r="L37" s="57" t="str">
        <f t="shared" si="18"/>
        <v>NA</v>
      </c>
      <c r="M37" s="57" t="str">
        <f t="shared" si="19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190</v>
      </c>
      <c r="C38" s="51" t="s">
        <v>191</v>
      </c>
      <c r="D38" s="56">
        <v>4628750</v>
      </c>
      <c r="E38" s="56">
        <v>4628750</v>
      </c>
      <c r="F38" s="56">
        <v>0</v>
      </c>
      <c r="G38" s="56">
        <v>3244468.1399999987</v>
      </c>
      <c r="H38" s="56">
        <v>0</v>
      </c>
      <c r="I38" s="56">
        <f t="shared" si="15"/>
        <v>3244468.1399999987</v>
      </c>
      <c r="J38" s="56">
        <f t="shared" si="16"/>
        <v>1384281.8600000013</v>
      </c>
      <c r="K38" s="57">
        <f t="shared" si="17"/>
        <v>0.29906170348366218</v>
      </c>
      <c r="L38" s="57">
        <f t="shared" si="18"/>
        <v>-1</v>
      </c>
      <c r="M38" s="57">
        <f t="shared" si="19"/>
        <v>5.1407444774506691E-2</v>
      </c>
      <c r="R38" s="53"/>
      <c r="S38" s="53"/>
      <c r="T38" s="53"/>
      <c r="U38" s="53"/>
      <c r="V38" s="53"/>
    </row>
    <row r="39" spans="1:38" s="51" customFormat="1" x14ac:dyDescent="0.2">
      <c r="A39" s="63" t="s">
        <v>135</v>
      </c>
      <c r="B39" s="63"/>
      <c r="C39" s="63"/>
      <c r="D39" s="64">
        <v>11801978</v>
      </c>
      <c r="E39" s="64">
        <v>11801978</v>
      </c>
      <c r="F39" s="64">
        <v>0</v>
      </c>
      <c r="G39" s="64">
        <v>36015302.029999994</v>
      </c>
      <c r="H39" s="64">
        <v>0</v>
      </c>
      <c r="I39" s="64">
        <f t="shared" si="15"/>
        <v>36015302.029999994</v>
      </c>
      <c r="J39" s="64">
        <f t="shared" si="16"/>
        <v>-24213324.029999994</v>
      </c>
      <c r="K39" s="65">
        <f t="shared" si="17"/>
        <v>-2.0516327034332713</v>
      </c>
      <c r="L39" s="65">
        <f t="shared" si="18"/>
        <v>-1</v>
      </c>
      <c r="M39" s="65">
        <f t="shared" si="19"/>
        <v>3.5774490551499074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192</v>
      </c>
      <c r="C40" s="51" t="s">
        <v>193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15"/>
        <v>0</v>
      </c>
      <c r="J40" s="56">
        <f t="shared" si="16"/>
        <v>0</v>
      </c>
      <c r="K40" s="57" t="str">
        <f t="shared" si="17"/>
        <v>NA</v>
      </c>
      <c r="L40" s="57" t="str">
        <f t="shared" si="18"/>
        <v>NA</v>
      </c>
      <c r="M40" s="57" t="str">
        <f t="shared" si="19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27</v>
      </c>
      <c r="C41" s="51" t="s">
        <v>28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15"/>
        <v>0</v>
      </c>
      <c r="J41" s="56">
        <f t="shared" si="16"/>
        <v>2800000</v>
      </c>
      <c r="K41" s="57">
        <f t="shared" si="17"/>
        <v>1</v>
      </c>
      <c r="L41" s="57">
        <f t="shared" si="18"/>
        <v>-1</v>
      </c>
      <c r="M41" s="57">
        <f t="shared" si="19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15"/>
        <v>0</v>
      </c>
      <c r="J42" s="64">
        <f t="shared" si="16"/>
        <v>2800000</v>
      </c>
      <c r="K42" s="65">
        <f t="shared" si="17"/>
        <v>1</v>
      </c>
      <c r="L42" s="65">
        <f t="shared" si="18"/>
        <v>-1</v>
      </c>
      <c r="M42" s="65">
        <f t="shared" si="19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25">+E16+E18+E21+E39+E42</f>
        <v>75651773.370000005</v>
      </c>
      <c r="F44" s="6">
        <f t="shared" si="25"/>
        <v>128379.99999999993</v>
      </c>
      <c r="G44" s="6">
        <f t="shared" si="25"/>
        <v>39121286.629999995</v>
      </c>
      <c r="H44" s="6">
        <f t="shared" si="25"/>
        <v>0</v>
      </c>
      <c r="I44" s="6">
        <f t="shared" si="25"/>
        <v>39121286.629999995</v>
      </c>
      <c r="J44" s="6">
        <f t="shared" si="25"/>
        <v>36530486.74000001</v>
      </c>
      <c r="K44" s="38">
        <f t="shared" ref="K44:K88" si="26">IF(E44=0,"NA",J44/E44)</f>
        <v>0.48287680661939791</v>
      </c>
      <c r="L44" s="38">
        <f>IF(E44=0,"NA",(  ( F44 - (E44/$L$6)) / (E44/$L$6)))</f>
        <v>-0.99830301400375487</v>
      </c>
      <c r="M44" s="38">
        <f>IF(E44=0,"NA",(  ( G44 - ($M$6*(E44/12))) / ($M$6*(E44/12))))</f>
        <v>-0.22431520992909693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367</v>
      </c>
      <c r="B46" s="51" t="s">
        <v>252</v>
      </c>
      <c r="C46" s="51" t="s">
        <v>253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27">SUM(G46:H46)</f>
        <v>0</v>
      </c>
      <c r="J46" s="56">
        <f t="shared" ref="J46:J48" si="28">E46-I46</f>
        <v>0</v>
      </c>
      <c r="K46" s="57" t="str">
        <f t="shared" ref="K46:K48" si="29">IF(E46=0,"NA",J46/E46)</f>
        <v>NA</v>
      </c>
      <c r="L46" s="57" t="str">
        <f t="shared" ref="L46:L48" si="30">IF(E46=0,"NA",(  ( F46 - (E46/$L$6)) / (E46/$L$6)))</f>
        <v>NA</v>
      </c>
      <c r="M46" s="57" t="str">
        <f t="shared" ref="M46:M48" si="31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290</v>
      </c>
      <c r="C47" s="51" t="s">
        <v>291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27"/>
        <v>0</v>
      </c>
      <c r="J47" s="56">
        <f t="shared" si="28"/>
        <v>0</v>
      </c>
      <c r="K47" s="57" t="str">
        <f t="shared" si="29"/>
        <v>NA</v>
      </c>
      <c r="L47" s="57" t="str">
        <f t="shared" si="30"/>
        <v>NA</v>
      </c>
      <c r="M47" s="57" t="str">
        <f t="shared" si="31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526</v>
      </c>
      <c r="C48" s="51" t="s">
        <v>527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7"/>
        <v>0</v>
      </c>
      <c r="J48" s="56">
        <f t="shared" si="28"/>
        <v>0</v>
      </c>
      <c r="K48" s="57" t="str">
        <f t="shared" si="29"/>
        <v>NA</v>
      </c>
      <c r="L48" s="57" t="str">
        <f t="shared" si="30"/>
        <v>NA</v>
      </c>
      <c r="M48" s="57" t="str">
        <f t="shared" si="31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405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78" si="32">SUM(G49:H49)</f>
        <v>0</v>
      </c>
      <c r="J49" s="64">
        <f t="shared" ref="J49:J78" si="33">E49-I49</f>
        <v>0</v>
      </c>
      <c r="K49" s="65" t="str">
        <f t="shared" ref="K49:K78" si="34">IF(E49=0,"NA",J49/E49)</f>
        <v>NA</v>
      </c>
      <c r="L49" s="65" t="str">
        <f t="shared" ref="L49:L78" si="35">IF(E49=0,"NA",(  ( F49 - (E49/$L$6)) / (E49/$L$6)))</f>
        <v>NA</v>
      </c>
      <c r="M49" s="65" t="str">
        <f t="shared" ref="M49:M78" si="36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412</v>
      </c>
      <c r="B50" s="51" t="s">
        <v>413</v>
      </c>
      <c r="C50" s="51" t="s">
        <v>414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2"/>
        <v>0</v>
      </c>
      <c r="J50" s="56">
        <f t="shared" si="33"/>
        <v>0</v>
      </c>
      <c r="K50" s="57" t="str">
        <f t="shared" si="34"/>
        <v>NA</v>
      </c>
      <c r="L50" s="57" t="str">
        <f t="shared" si="35"/>
        <v>NA</v>
      </c>
      <c r="M50" s="57" t="str">
        <f t="shared" si="3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226</v>
      </c>
      <c r="C51" s="51" t="s">
        <v>227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2"/>
        <v>0</v>
      </c>
      <c r="J51" s="56">
        <f t="shared" si="33"/>
        <v>0</v>
      </c>
      <c r="K51" s="57" t="str">
        <f t="shared" si="34"/>
        <v>NA</v>
      </c>
      <c r="L51" s="57" t="str">
        <f t="shared" si="35"/>
        <v>NA</v>
      </c>
      <c r="M51" s="57" t="str">
        <f t="shared" si="36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236</v>
      </c>
      <c r="C52" s="51" t="s">
        <v>237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59" si="37">SUM(G52:H52)</f>
        <v>0</v>
      </c>
      <c r="J52" s="56">
        <f t="shared" ref="J52:J59" si="38">E52-I52</f>
        <v>0</v>
      </c>
      <c r="K52" s="57" t="str">
        <f t="shared" ref="K52:K59" si="39">IF(E52=0,"NA",J52/E52)</f>
        <v>NA</v>
      </c>
      <c r="L52" s="57" t="str">
        <f t="shared" ref="L52:L59" si="40">IF(E52=0,"NA",(  ( F52 - (E52/$L$6)) / (E52/$L$6)))</f>
        <v>NA</v>
      </c>
      <c r="M52" s="57" t="str">
        <f t="shared" ref="M52:M59" si="41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250</v>
      </c>
      <c r="C53" s="51" t="s">
        <v>251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7"/>
        <v>0</v>
      </c>
      <c r="J53" s="56">
        <f t="shared" si="38"/>
        <v>0</v>
      </c>
      <c r="K53" s="57" t="str">
        <f t="shared" si="39"/>
        <v>NA</v>
      </c>
      <c r="L53" s="57" t="str">
        <f t="shared" si="40"/>
        <v>NA</v>
      </c>
      <c r="M53" s="57" t="str">
        <f t="shared" si="41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419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37"/>
        <v>0</v>
      </c>
      <c r="J54" s="64">
        <f t="shared" si="38"/>
        <v>0</v>
      </c>
      <c r="K54" s="65" t="str">
        <f t="shared" si="39"/>
        <v>NA</v>
      </c>
      <c r="L54" s="65" t="str">
        <f t="shared" si="40"/>
        <v>NA</v>
      </c>
      <c r="M54" s="65" t="str">
        <f t="shared" si="41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498</v>
      </c>
      <c r="B55" s="51" t="s">
        <v>212</v>
      </c>
      <c r="C55" s="51" t="s">
        <v>213</v>
      </c>
      <c r="D55" s="56">
        <v>96678.28</v>
      </c>
      <c r="E55" s="56">
        <v>96678.28</v>
      </c>
      <c r="F55" s="56">
        <v>3861.48</v>
      </c>
      <c r="G55" s="56">
        <v>91755.19</v>
      </c>
      <c r="H55" s="56">
        <v>0</v>
      </c>
      <c r="I55" s="56">
        <f t="shared" si="37"/>
        <v>91755.19</v>
      </c>
      <c r="J55" s="56">
        <f t="shared" si="38"/>
        <v>4923.0899999999965</v>
      </c>
      <c r="K55" s="57">
        <f t="shared" si="39"/>
        <v>5.0922399529656472E-2</v>
      </c>
      <c r="L55" s="57">
        <f t="shared" si="40"/>
        <v>-0.96005845366715259</v>
      </c>
      <c r="M55" s="57">
        <f t="shared" si="41"/>
        <v>0.42361640070551526</v>
      </c>
      <c r="R55" s="53"/>
      <c r="S55" s="53"/>
      <c r="T55" s="53"/>
      <c r="U55" s="53"/>
      <c r="V55" s="53"/>
    </row>
    <row r="56" spans="1:22" s="51" customFormat="1" x14ac:dyDescent="0.2">
      <c r="B56" s="51" t="s">
        <v>529</v>
      </c>
      <c r="C56" s="51" t="s">
        <v>530</v>
      </c>
      <c r="D56" s="56">
        <v>20215024.329999994</v>
      </c>
      <c r="E56" s="56">
        <v>20215024.329999994</v>
      </c>
      <c r="F56" s="56">
        <v>1355393.1299999997</v>
      </c>
      <c r="G56" s="56">
        <v>11053492.109999996</v>
      </c>
      <c r="H56" s="56">
        <v>0</v>
      </c>
      <c r="I56" s="56">
        <f t="shared" si="37"/>
        <v>11053492.109999996</v>
      </c>
      <c r="J56" s="56">
        <f t="shared" si="38"/>
        <v>9161532.2199999988</v>
      </c>
      <c r="K56" s="57">
        <f t="shared" si="39"/>
        <v>0.45320411543625388</v>
      </c>
      <c r="L56" s="57">
        <f t="shared" si="40"/>
        <v>-0.93295119966842999</v>
      </c>
      <c r="M56" s="57">
        <f t="shared" si="41"/>
        <v>-0.17980617315438086</v>
      </c>
      <c r="R56" s="53"/>
      <c r="S56" s="53"/>
      <c r="T56" s="53"/>
      <c r="U56" s="53"/>
      <c r="V56" s="53"/>
    </row>
    <row r="57" spans="1:22" s="51" customFormat="1" x14ac:dyDescent="0.2">
      <c r="B57" s="51" t="s">
        <v>224</v>
      </c>
      <c r="C57" s="51" t="s">
        <v>225</v>
      </c>
      <c r="D57" s="56">
        <v>2038478.68</v>
      </c>
      <c r="E57" s="56">
        <v>2038478.68</v>
      </c>
      <c r="F57" s="56">
        <v>133571.91</v>
      </c>
      <c r="G57" s="56">
        <v>1252346.1399999999</v>
      </c>
      <c r="H57" s="56">
        <v>0</v>
      </c>
      <c r="I57" s="56">
        <f t="shared" si="37"/>
        <v>1252346.1399999999</v>
      </c>
      <c r="J57" s="56">
        <f t="shared" si="38"/>
        <v>786132.54</v>
      </c>
      <c r="K57" s="57">
        <f t="shared" si="39"/>
        <v>0.3856466823582379</v>
      </c>
      <c r="L57" s="57">
        <f t="shared" si="40"/>
        <v>-0.93447470836437696</v>
      </c>
      <c r="M57" s="57">
        <f t="shared" si="41"/>
        <v>-7.8470023537356839E-2</v>
      </c>
      <c r="R57" s="53"/>
      <c r="S57" s="53"/>
      <c r="T57" s="53"/>
      <c r="U57" s="53"/>
      <c r="V57" s="53"/>
    </row>
    <row r="58" spans="1:22" s="51" customFormat="1" x14ac:dyDescent="0.2">
      <c r="B58" s="51" t="s">
        <v>330</v>
      </c>
      <c r="C58" s="51" t="s">
        <v>331</v>
      </c>
      <c r="D58" s="56">
        <v>178653</v>
      </c>
      <c r="E58" s="56">
        <v>178653</v>
      </c>
      <c r="F58" s="56">
        <v>0</v>
      </c>
      <c r="G58" s="56">
        <v>0</v>
      </c>
      <c r="H58" s="56">
        <v>0</v>
      </c>
      <c r="I58" s="56">
        <f t="shared" si="37"/>
        <v>0</v>
      </c>
      <c r="J58" s="56">
        <f t="shared" si="38"/>
        <v>178653</v>
      </c>
      <c r="K58" s="57">
        <f t="shared" si="39"/>
        <v>1</v>
      </c>
      <c r="L58" s="57">
        <f t="shared" si="40"/>
        <v>-1</v>
      </c>
      <c r="M58" s="57">
        <f t="shared" si="41"/>
        <v>-1</v>
      </c>
      <c r="R58" s="53"/>
      <c r="S58" s="53"/>
      <c r="T58" s="53"/>
      <c r="U58" s="53"/>
      <c r="V58" s="53"/>
    </row>
    <row r="59" spans="1:22" s="51" customFormat="1" x14ac:dyDescent="0.2">
      <c r="B59" s="51" t="s">
        <v>226</v>
      </c>
      <c r="C59" s="51" t="s">
        <v>227</v>
      </c>
      <c r="D59" s="56">
        <v>0</v>
      </c>
      <c r="E59" s="56">
        <v>0</v>
      </c>
      <c r="F59" s="56">
        <v>0</v>
      </c>
      <c r="G59" s="56">
        <v>0</v>
      </c>
      <c r="H59" s="56">
        <v>0</v>
      </c>
      <c r="I59" s="56">
        <f t="shared" si="37"/>
        <v>0</v>
      </c>
      <c r="J59" s="56">
        <f t="shared" si="38"/>
        <v>0</v>
      </c>
      <c r="K59" s="57" t="str">
        <f t="shared" si="39"/>
        <v>NA</v>
      </c>
      <c r="L59" s="57" t="str">
        <f t="shared" si="40"/>
        <v>NA</v>
      </c>
      <c r="M59" s="57" t="str">
        <f t="shared" si="41"/>
        <v>NA</v>
      </c>
      <c r="R59" s="53"/>
      <c r="S59" s="53"/>
      <c r="T59" s="53"/>
      <c r="U59" s="53"/>
      <c r="V59" s="53"/>
    </row>
    <row r="60" spans="1:22" s="51" customFormat="1" x14ac:dyDescent="0.2">
      <c r="B60" s="51" t="s">
        <v>232</v>
      </c>
      <c r="C60" s="51" t="s">
        <v>233</v>
      </c>
      <c r="D60" s="56">
        <v>10972968.75</v>
      </c>
      <c r="E60" s="56">
        <v>10972968.75</v>
      </c>
      <c r="F60" s="56">
        <v>449803.95</v>
      </c>
      <c r="G60" s="56">
        <v>2878023.79</v>
      </c>
      <c r="H60" s="56">
        <v>0</v>
      </c>
      <c r="I60" s="56">
        <f t="shared" si="32"/>
        <v>2878023.79</v>
      </c>
      <c r="J60" s="56">
        <f t="shared" si="33"/>
        <v>8094944.96</v>
      </c>
      <c r="K60" s="57">
        <f t="shared" si="34"/>
        <v>0.73771694282825695</v>
      </c>
      <c r="L60" s="57">
        <f t="shared" si="35"/>
        <v>-0.95900799863300445</v>
      </c>
      <c r="M60" s="57">
        <f t="shared" si="36"/>
        <v>-0.60657541424238537</v>
      </c>
      <c r="R60" s="53"/>
      <c r="S60" s="53"/>
      <c r="T60" s="53"/>
      <c r="U60" s="53"/>
      <c r="V60" s="53"/>
    </row>
    <row r="61" spans="1:22" s="51" customFormat="1" x14ac:dyDescent="0.2">
      <c r="B61" s="51" t="s">
        <v>234</v>
      </c>
      <c r="C61" s="51" t="s">
        <v>235</v>
      </c>
      <c r="D61" s="56">
        <v>0</v>
      </c>
      <c r="E61" s="56">
        <v>0</v>
      </c>
      <c r="F61" s="56">
        <v>2514.21</v>
      </c>
      <c r="G61" s="56">
        <v>16089.37</v>
      </c>
      <c r="H61" s="56">
        <v>0</v>
      </c>
      <c r="I61" s="56">
        <f t="shared" si="32"/>
        <v>16089.37</v>
      </c>
      <c r="J61" s="56">
        <f t="shared" si="33"/>
        <v>-16089.37</v>
      </c>
      <c r="K61" s="57" t="str">
        <f t="shared" si="34"/>
        <v>NA</v>
      </c>
      <c r="L61" s="57" t="str">
        <f t="shared" si="35"/>
        <v>NA</v>
      </c>
      <c r="M61" s="57" t="str">
        <f t="shared" si="36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236</v>
      </c>
      <c r="C62" s="51" t="s">
        <v>237</v>
      </c>
      <c r="D62" s="56">
        <v>4332477.339999998</v>
      </c>
      <c r="E62" s="56">
        <v>4332477.339999998</v>
      </c>
      <c r="F62" s="56">
        <v>66182.899999999965</v>
      </c>
      <c r="G62" s="56">
        <v>841726.92999999993</v>
      </c>
      <c r="H62" s="56">
        <v>0</v>
      </c>
      <c r="I62" s="56">
        <f t="shared" si="32"/>
        <v>841726.92999999993</v>
      </c>
      <c r="J62" s="56">
        <f t="shared" si="33"/>
        <v>3490750.4099999983</v>
      </c>
      <c r="K62" s="57">
        <f t="shared" si="34"/>
        <v>0.8057169457694151</v>
      </c>
      <c r="L62" s="57">
        <f t="shared" si="35"/>
        <v>-0.98472400550397332</v>
      </c>
      <c r="M62" s="57">
        <f t="shared" si="36"/>
        <v>-0.70857541865412255</v>
      </c>
      <c r="R62" s="53"/>
      <c r="S62" s="53"/>
      <c r="T62" s="53"/>
      <c r="U62" s="53"/>
      <c r="V62" s="53"/>
    </row>
    <row r="63" spans="1:22" s="51" customFormat="1" x14ac:dyDescent="0.2">
      <c r="B63" s="51" t="s">
        <v>238</v>
      </c>
      <c r="C63" s="51" t="s">
        <v>239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32"/>
        <v>0</v>
      </c>
      <c r="J63" s="56">
        <f t="shared" si="33"/>
        <v>0</v>
      </c>
      <c r="K63" s="57" t="str">
        <f t="shared" si="34"/>
        <v>NA</v>
      </c>
      <c r="L63" s="57" t="str">
        <f t="shared" si="35"/>
        <v>NA</v>
      </c>
      <c r="M63" s="57" t="str">
        <f t="shared" si="36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240</v>
      </c>
      <c r="C64" s="51" t="s">
        <v>241</v>
      </c>
      <c r="D64" s="56">
        <v>0</v>
      </c>
      <c r="E64" s="56">
        <v>0</v>
      </c>
      <c r="F64" s="56">
        <v>0</v>
      </c>
      <c r="G64" s="56">
        <v>547737</v>
      </c>
      <c r="H64" s="56">
        <v>0</v>
      </c>
      <c r="I64" s="56">
        <f t="shared" si="32"/>
        <v>547737</v>
      </c>
      <c r="J64" s="56">
        <f t="shared" si="33"/>
        <v>-547737</v>
      </c>
      <c r="K64" s="57" t="str">
        <f t="shared" si="34"/>
        <v>NA</v>
      </c>
      <c r="L64" s="57" t="str">
        <f t="shared" si="35"/>
        <v>NA</v>
      </c>
      <c r="M64" s="57" t="str">
        <f t="shared" si="36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248</v>
      </c>
      <c r="C65" s="51" t="s">
        <v>249</v>
      </c>
      <c r="D65" s="56">
        <v>0</v>
      </c>
      <c r="E65" s="56">
        <v>0</v>
      </c>
      <c r="F65" s="56">
        <v>1271.5</v>
      </c>
      <c r="G65" s="56">
        <v>6203.94</v>
      </c>
      <c r="H65" s="56">
        <v>0</v>
      </c>
      <c r="I65" s="56">
        <f t="shared" si="32"/>
        <v>6203.94</v>
      </c>
      <c r="J65" s="56">
        <f t="shared" si="33"/>
        <v>-6203.94</v>
      </c>
      <c r="K65" s="57" t="str">
        <f t="shared" si="34"/>
        <v>NA</v>
      </c>
      <c r="L65" s="57" t="str">
        <f t="shared" si="35"/>
        <v>NA</v>
      </c>
      <c r="M65" s="57" t="str">
        <f t="shared" si="36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250</v>
      </c>
      <c r="C66" s="51" t="s">
        <v>251</v>
      </c>
      <c r="D66" s="56">
        <v>579436.91999999981</v>
      </c>
      <c r="E66" s="56">
        <v>579436.91999999981</v>
      </c>
      <c r="F66" s="56">
        <v>96406.180000000051</v>
      </c>
      <c r="G66" s="56">
        <v>799149.56999999983</v>
      </c>
      <c r="H66" s="56">
        <v>0</v>
      </c>
      <c r="I66" s="56">
        <f t="shared" si="32"/>
        <v>799149.56999999983</v>
      </c>
      <c r="J66" s="56">
        <f t="shared" si="33"/>
        <v>-219712.65000000002</v>
      </c>
      <c r="K66" s="57">
        <f t="shared" si="34"/>
        <v>-0.37918303514384294</v>
      </c>
      <c r="L66" s="57">
        <f t="shared" si="35"/>
        <v>-0.83362092287802425</v>
      </c>
      <c r="M66" s="57">
        <f t="shared" si="36"/>
        <v>1.0687745527157644</v>
      </c>
      <c r="R66" s="53"/>
      <c r="S66" s="53"/>
      <c r="T66" s="53"/>
      <c r="U66" s="53"/>
      <c r="V66" s="53"/>
    </row>
    <row r="67" spans="2:22" s="51" customFormat="1" x14ac:dyDescent="0.2">
      <c r="B67" s="51" t="s">
        <v>252</v>
      </c>
      <c r="C67" s="51" t="s">
        <v>253</v>
      </c>
      <c r="D67" s="56">
        <v>374660</v>
      </c>
      <c r="E67" s="56">
        <v>374660</v>
      </c>
      <c r="F67" s="56">
        <v>0</v>
      </c>
      <c r="G67" s="56">
        <v>0</v>
      </c>
      <c r="H67" s="56">
        <v>0</v>
      </c>
      <c r="I67" s="56">
        <f t="shared" si="32"/>
        <v>0</v>
      </c>
      <c r="J67" s="56">
        <f t="shared" si="33"/>
        <v>374660</v>
      </c>
      <c r="K67" s="57">
        <f t="shared" si="34"/>
        <v>1</v>
      </c>
      <c r="L67" s="57">
        <f t="shared" si="35"/>
        <v>-1</v>
      </c>
      <c r="M67" s="57">
        <f t="shared" si="36"/>
        <v>-1</v>
      </c>
      <c r="R67" s="53"/>
      <c r="S67" s="53"/>
      <c r="T67" s="53"/>
      <c r="U67" s="53"/>
      <c r="V67" s="53"/>
    </row>
    <row r="68" spans="2:22" s="51" customFormat="1" x14ac:dyDescent="0.2">
      <c r="B68" s="51" t="s">
        <v>260</v>
      </c>
      <c r="C68" s="51" t="s">
        <v>261</v>
      </c>
      <c r="D68" s="56">
        <v>300000</v>
      </c>
      <c r="E68" s="56">
        <v>295000</v>
      </c>
      <c r="F68" s="56">
        <v>0</v>
      </c>
      <c r="G68" s="56">
        <v>95626.61</v>
      </c>
      <c r="H68" s="56">
        <v>2961.01</v>
      </c>
      <c r="I68" s="56">
        <f t="shared" si="32"/>
        <v>98587.62</v>
      </c>
      <c r="J68" s="56">
        <f t="shared" si="33"/>
        <v>196412.38</v>
      </c>
      <c r="K68" s="57">
        <f t="shared" si="34"/>
        <v>0.66580467796610177</v>
      </c>
      <c r="L68" s="57">
        <f t="shared" si="35"/>
        <v>-1</v>
      </c>
      <c r="M68" s="57">
        <f t="shared" si="36"/>
        <v>-0.51376299999999997</v>
      </c>
      <c r="R68" s="53"/>
      <c r="S68" s="53"/>
      <c r="T68" s="53"/>
      <c r="U68" s="53"/>
      <c r="V68" s="53"/>
    </row>
    <row r="69" spans="2:22" s="51" customFormat="1" x14ac:dyDescent="0.2">
      <c r="B69" s="51" t="s">
        <v>338</v>
      </c>
      <c r="C69" s="51" t="s">
        <v>339</v>
      </c>
      <c r="D69" s="56">
        <v>108160.9</v>
      </c>
      <c r="E69" s="56">
        <v>108160.9</v>
      </c>
      <c r="F69" s="56">
        <v>7500</v>
      </c>
      <c r="G69" s="56">
        <v>105748.52</v>
      </c>
      <c r="H69" s="56">
        <v>0</v>
      </c>
      <c r="I69" s="56">
        <f t="shared" si="32"/>
        <v>105748.52</v>
      </c>
      <c r="J69" s="56">
        <f t="shared" si="33"/>
        <v>2412.3799999999901</v>
      </c>
      <c r="K69" s="57">
        <f t="shared" si="34"/>
        <v>2.2303623583013736E-2</v>
      </c>
      <c r="L69" s="57">
        <f t="shared" si="35"/>
        <v>-0.93065886101169648</v>
      </c>
      <c r="M69" s="57">
        <f t="shared" si="36"/>
        <v>0.46654456462547939</v>
      </c>
      <c r="R69" s="53"/>
      <c r="S69" s="53"/>
      <c r="T69" s="53"/>
      <c r="U69" s="53"/>
      <c r="V69" s="53"/>
    </row>
    <row r="70" spans="2:22" s="51" customFormat="1" x14ac:dyDescent="0.2">
      <c r="B70" s="51" t="s">
        <v>262</v>
      </c>
      <c r="C70" s="51" t="s">
        <v>263</v>
      </c>
      <c r="D70" s="56">
        <v>300000</v>
      </c>
      <c r="E70" s="56">
        <v>300000</v>
      </c>
      <c r="F70" s="56">
        <v>15821.75</v>
      </c>
      <c r="G70" s="56">
        <v>218357.79</v>
      </c>
      <c r="H70" s="56">
        <v>22105.39</v>
      </c>
      <c r="I70" s="56">
        <f t="shared" si="32"/>
        <v>240463.18</v>
      </c>
      <c r="J70" s="56">
        <f t="shared" si="33"/>
        <v>59536.820000000007</v>
      </c>
      <c r="K70" s="57">
        <f t="shared" si="34"/>
        <v>0.19845606666666668</v>
      </c>
      <c r="L70" s="57">
        <f t="shared" si="35"/>
        <v>-0.94726083333333333</v>
      </c>
      <c r="M70" s="57">
        <f t="shared" si="36"/>
        <v>9.1788950000000036E-2</v>
      </c>
      <c r="R70" s="53"/>
      <c r="S70" s="53"/>
      <c r="T70" s="53"/>
      <c r="U70" s="53"/>
      <c r="V70" s="53"/>
    </row>
    <row r="71" spans="2:22" s="51" customFormat="1" x14ac:dyDescent="0.2">
      <c r="B71" s="51" t="s">
        <v>264</v>
      </c>
      <c r="C71" s="51" t="s">
        <v>265</v>
      </c>
      <c r="D71" s="56">
        <v>55000</v>
      </c>
      <c r="E71" s="56">
        <v>55000</v>
      </c>
      <c r="F71" s="56">
        <v>0</v>
      </c>
      <c r="G71" s="56">
        <v>16268.26</v>
      </c>
      <c r="H71" s="56">
        <v>18018.259999999998</v>
      </c>
      <c r="I71" s="56">
        <f t="shared" si="32"/>
        <v>34286.519999999997</v>
      </c>
      <c r="J71" s="56">
        <f t="shared" si="33"/>
        <v>20713.480000000003</v>
      </c>
      <c r="K71" s="57">
        <f t="shared" si="34"/>
        <v>0.37660872727272732</v>
      </c>
      <c r="L71" s="57">
        <f t="shared" si="35"/>
        <v>-1</v>
      </c>
      <c r="M71" s="57">
        <f t="shared" si="36"/>
        <v>-0.55632018181818177</v>
      </c>
      <c r="R71" s="53"/>
      <c r="S71" s="53"/>
      <c r="T71" s="53"/>
      <c r="U71" s="53"/>
      <c r="V71" s="53"/>
    </row>
    <row r="72" spans="2:22" s="51" customFormat="1" x14ac:dyDescent="0.2">
      <c r="B72" s="51" t="s">
        <v>274</v>
      </c>
      <c r="C72" s="51" t="s">
        <v>275</v>
      </c>
      <c r="D72" s="56">
        <v>150000</v>
      </c>
      <c r="E72" s="56">
        <v>150000</v>
      </c>
      <c r="F72" s="56">
        <v>2532.6799999999998</v>
      </c>
      <c r="G72" s="56">
        <v>9141.2099999999991</v>
      </c>
      <c r="H72" s="56">
        <v>0</v>
      </c>
      <c r="I72" s="56">
        <f t="shared" si="32"/>
        <v>9141.2099999999991</v>
      </c>
      <c r="J72" s="56">
        <f t="shared" si="33"/>
        <v>140858.79</v>
      </c>
      <c r="K72" s="57">
        <f t="shared" si="34"/>
        <v>0.93905860000000008</v>
      </c>
      <c r="L72" s="57">
        <f t="shared" si="35"/>
        <v>-0.98311546666666672</v>
      </c>
      <c r="M72" s="57">
        <f t="shared" si="36"/>
        <v>-0.90858790000000011</v>
      </c>
      <c r="R72" s="53"/>
      <c r="S72" s="53"/>
      <c r="T72" s="53"/>
      <c r="U72" s="53"/>
      <c r="V72" s="53"/>
    </row>
    <row r="73" spans="2:22" s="51" customFormat="1" x14ac:dyDescent="0.2">
      <c r="B73" s="51" t="s">
        <v>280</v>
      </c>
      <c r="C73" s="51" t="s">
        <v>281</v>
      </c>
      <c r="D73" s="56">
        <v>300400</v>
      </c>
      <c r="E73" s="56">
        <v>300400</v>
      </c>
      <c r="F73" s="56">
        <v>7287</v>
      </c>
      <c r="G73" s="56">
        <v>73140.56</v>
      </c>
      <c r="H73" s="56">
        <v>96159.29</v>
      </c>
      <c r="I73" s="56">
        <f t="shared" si="32"/>
        <v>169299.84999999998</v>
      </c>
      <c r="J73" s="56">
        <f t="shared" si="33"/>
        <v>131100.15000000002</v>
      </c>
      <c r="K73" s="57">
        <f t="shared" si="34"/>
        <v>0.43641860852197079</v>
      </c>
      <c r="L73" s="57">
        <f t="shared" si="35"/>
        <v>-0.97574234354194411</v>
      </c>
      <c r="M73" s="57">
        <f t="shared" si="36"/>
        <v>-0.63478415446071901</v>
      </c>
      <c r="R73" s="53"/>
      <c r="S73" s="53"/>
      <c r="T73" s="53"/>
      <c r="U73" s="53"/>
      <c r="V73" s="53"/>
    </row>
    <row r="74" spans="2:22" s="51" customFormat="1" x14ac:dyDescent="0.2">
      <c r="B74" s="51" t="s">
        <v>282</v>
      </c>
      <c r="C74" s="51" t="s">
        <v>283</v>
      </c>
      <c r="D74" s="56">
        <v>3580446.32</v>
      </c>
      <c r="E74" s="56">
        <v>3580446.32</v>
      </c>
      <c r="F74" s="56">
        <v>479494.86</v>
      </c>
      <c r="G74" s="56">
        <v>2162105.4599999986</v>
      </c>
      <c r="H74" s="56">
        <v>752022.07000000007</v>
      </c>
      <c r="I74" s="56">
        <f t="shared" si="32"/>
        <v>2914127.5299999984</v>
      </c>
      <c r="J74" s="56">
        <f t="shared" si="33"/>
        <v>666318.79000000143</v>
      </c>
      <c r="K74" s="57">
        <f t="shared" si="34"/>
        <v>0.18609936595837623</v>
      </c>
      <c r="L74" s="57">
        <f t="shared" si="35"/>
        <v>-0.86607958417876796</v>
      </c>
      <c r="M74" s="57">
        <f t="shared" si="36"/>
        <v>-9.4202817150461346E-2</v>
      </c>
      <c r="R74" s="53"/>
      <c r="S74" s="53"/>
      <c r="T74" s="53"/>
      <c r="U74" s="53"/>
      <c r="V74" s="53"/>
    </row>
    <row r="75" spans="2:22" s="51" customFormat="1" x14ac:dyDescent="0.2">
      <c r="B75" s="51" t="s">
        <v>286</v>
      </c>
      <c r="C75" s="51" t="s">
        <v>287</v>
      </c>
      <c r="D75" s="56">
        <v>0</v>
      </c>
      <c r="E75" s="56">
        <v>5000</v>
      </c>
      <c r="F75" s="56">
        <v>0</v>
      </c>
      <c r="G75" s="56">
        <v>0</v>
      </c>
      <c r="H75" s="56">
        <v>0</v>
      </c>
      <c r="I75" s="56">
        <f t="shared" si="32"/>
        <v>0</v>
      </c>
      <c r="J75" s="56">
        <f t="shared" si="33"/>
        <v>5000</v>
      </c>
      <c r="K75" s="57">
        <f t="shared" si="34"/>
        <v>1</v>
      </c>
      <c r="L75" s="57">
        <f t="shared" si="35"/>
        <v>-1</v>
      </c>
      <c r="M75" s="57">
        <f t="shared" si="36"/>
        <v>-1</v>
      </c>
      <c r="R75" s="53"/>
      <c r="S75" s="53"/>
      <c r="T75" s="53"/>
      <c r="U75" s="53"/>
      <c r="V75" s="53"/>
    </row>
    <row r="76" spans="2:22" s="51" customFormat="1" x14ac:dyDescent="0.2">
      <c r="B76" s="51" t="s">
        <v>290</v>
      </c>
      <c r="C76" s="51" t="s">
        <v>291</v>
      </c>
      <c r="D76" s="56">
        <v>290409</v>
      </c>
      <c r="E76" s="56">
        <v>290409</v>
      </c>
      <c r="F76" s="56">
        <v>0.5</v>
      </c>
      <c r="G76" s="56">
        <v>140762.01999999999</v>
      </c>
      <c r="H76" s="56">
        <v>2354.79</v>
      </c>
      <c r="I76" s="56">
        <f t="shared" si="32"/>
        <v>143116.81</v>
      </c>
      <c r="J76" s="56">
        <f t="shared" si="33"/>
        <v>147292.19</v>
      </c>
      <c r="K76" s="57">
        <f t="shared" si="34"/>
        <v>0.50718879235836356</v>
      </c>
      <c r="L76" s="57">
        <f t="shared" si="35"/>
        <v>-0.99999827829027332</v>
      </c>
      <c r="M76" s="57">
        <f t="shared" si="36"/>
        <v>-0.27294598307903684</v>
      </c>
      <c r="R76" s="53"/>
      <c r="S76" s="53"/>
      <c r="T76" s="53"/>
      <c r="U76" s="53"/>
      <c r="V76" s="53"/>
    </row>
    <row r="77" spans="2:22" s="51" customFormat="1" x14ac:dyDescent="0.2">
      <c r="B77" s="51" t="s">
        <v>294</v>
      </c>
      <c r="C77" s="51" t="s">
        <v>295</v>
      </c>
      <c r="D77" s="56">
        <v>125000</v>
      </c>
      <c r="E77" s="56">
        <v>475000</v>
      </c>
      <c r="F77" s="56">
        <v>3642.79</v>
      </c>
      <c r="G77" s="56">
        <v>80231.69</v>
      </c>
      <c r="H77" s="56">
        <v>33450</v>
      </c>
      <c r="I77" s="56">
        <f t="shared" si="32"/>
        <v>113681.69</v>
      </c>
      <c r="J77" s="56">
        <f t="shared" si="33"/>
        <v>361318.31</v>
      </c>
      <c r="K77" s="57">
        <f t="shared" si="34"/>
        <v>0.76067012631578945</v>
      </c>
      <c r="L77" s="57">
        <f t="shared" si="35"/>
        <v>-0.99233096842105273</v>
      </c>
      <c r="M77" s="57">
        <f t="shared" si="36"/>
        <v>-0.74663676842105264</v>
      </c>
      <c r="R77" s="53"/>
      <c r="S77" s="53"/>
      <c r="T77" s="53"/>
      <c r="U77" s="53"/>
      <c r="V77" s="53"/>
    </row>
    <row r="78" spans="2:22" s="51" customFormat="1" x14ac:dyDescent="0.2">
      <c r="B78" s="51" t="s">
        <v>531</v>
      </c>
      <c r="C78" s="51" t="s">
        <v>532</v>
      </c>
      <c r="D78" s="56">
        <v>25150230.050000001</v>
      </c>
      <c r="E78" s="56">
        <v>24800230.050000001</v>
      </c>
      <c r="F78" s="56">
        <v>1978010.97</v>
      </c>
      <c r="G78" s="56">
        <v>19207208.259999998</v>
      </c>
      <c r="H78" s="56">
        <v>3648738.3000000003</v>
      </c>
      <c r="I78" s="56">
        <f t="shared" si="32"/>
        <v>22855946.559999999</v>
      </c>
      <c r="J78" s="56">
        <f t="shared" si="33"/>
        <v>1944283.4900000021</v>
      </c>
      <c r="K78" s="57">
        <f t="shared" si="34"/>
        <v>7.8397800588144217E-2</v>
      </c>
      <c r="L78" s="57">
        <f t="shared" si="35"/>
        <v>-0.92024223299493146</v>
      </c>
      <c r="M78" s="57">
        <f t="shared" si="36"/>
        <v>0.1617155297315476</v>
      </c>
      <c r="R78" s="53"/>
      <c r="S78" s="53"/>
      <c r="T78" s="53"/>
      <c r="U78" s="53"/>
      <c r="V78" s="53"/>
    </row>
    <row r="79" spans="2:22" s="51" customFormat="1" x14ac:dyDescent="0.2">
      <c r="B79" s="51" t="s">
        <v>533</v>
      </c>
      <c r="C79" s="51" t="s">
        <v>534</v>
      </c>
      <c r="D79" s="56">
        <v>4628750</v>
      </c>
      <c r="E79" s="56">
        <v>4628750</v>
      </c>
      <c r="F79" s="56">
        <v>147282.07999999999</v>
      </c>
      <c r="G79" s="56">
        <v>4244480.75</v>
      </c>
      <c r="H79" s="56">
        <v>359832.3</v>
      </c>
      <c r="I79" s="56">
        <f t="shared" ref="I79:I86" si="42">SUM(G79:H79)</f>
        <v>4604313.05</v>
      </c>
      <c r="J79" s="56">
        <f t="shared" ref="J79:J86" si="43">E79-I79</f>
        <v>24436.950000000186</v>
      </c>
      <c r="K79" s="57">
        <f t="shared" ref="K79:K86" si="44">IF(E79=0,"NA",J79/E79)</f>
        <v>5.2793842830138127E-3</v>
      </c>
      <c r="L79" s="57">
        <f t="shared" ref="L79:L86" si="45">IF(E79=0,"NA",(  ( F79 - (E79/$L$6)) / (E79/$L$6)))</f>
        <v>-0.96818102511477178</v>
      </c>
      <c r="M79" s="57">
        <f t="shared" ref="M79:M86" si="46">IF(E79=0,"NA",(  ( G79 - ($M$6*(E79/12))) / ($M$6*(E79/12))))</f>
        <v>0.37547310288954894</v>
      </c>
      <c r="R79" s="53"/>
      <c r="S79" s="53"/>
      <c r="T79" s="53"/>
      <c r="U79" s="53"/>
      <c r="V79" s="53"/>
    </row>
    <row r="80" spans="2:22" s="51" customFormat="1" x14ac:dyDescent="0.2">
      <c r="B80" s="51" t="s">
        <v>302</v>
      </c>
      <c r="C80" s="51" t="s">
        <v>303</v>
      </c>
      <c r="D80" s="56">
        <v>4000</v>
      </c>
      <c r="E80" s="56">
        <v>4000</v>
      </c>
      <c r="F80" s="56">
        <v>0</v>
      </c>
      <c r="G80" s="56">
        <v>0</v>
      </c>
      <c r="H80" s="56">
        <v>0</v>
      </c>
      <c r="I80" s="56">
        <f t="shared" si="42"/>
        <v>0</v>
      </c>
      <c r="J80" s="56">
        <f t="shared" si="43"/>
        <v>4000</v>
      </c>
      <c r="K80" s="57">
        <f t="shared" si="44"/>
        <v>1</v>
      </c>
      <c r="L80" s="57">
        <f t="shared" si="45"/>
        <v>-1</v>
      </c>
      <c r="M80" s="57">
        <f t="shared" si="46"/>
        <v>-1</v>
      </c>
      <c r="R80" s="53"/>
      <c r="S80" s="53"/>
      <c r="T80" s="53"/>
      <c r="U80" s="53"/>
      <c r="V80" s="53"/>
    </row>
    <row r="81" spans="1:23" s="51" customFormat="1" x14ac:dyDescent="0.2">
      <c r="B81" s="51" t="s">
        <v>308</v>
      </c>
      <c r="C81" s="51" t="s">
        <v>309</v>
      </c>
      <c r="D81" s="56">
        <v>1250000</v>
      </c>
      <c r="E81" s="56">
        <v>1250000</v>
      </c>
      <c r="F81" s="56">
        <v>0</v>
      </c>
      <c r="G81" s="56">
        <v>25646.23</v>
      </c>
      <c r="H81" s="56">
        <v>5734.32</v>
      </c>
      <c r="I81" s="56">
        <f t="shared" si="42"/>
        <v>31380.55</v>
      </c>
      <c r="J81" s="56">
        <f t="shared" si="43"/>
        <v>1218619.45</v>
      </c>
      <c r="K81" s="57">
        <f t="shared" si="44"/>
        <v>0.97489555999999999</v>
      </c>
      <c r="L81" s="57">
        <f t="shared" si="45"/>
        <v>-1</v>
      </c>
      <c r="M81" s="57">
        <f t="shared" si="46"/>
        <v>-0.96922452400000003</v>
      </c>
      <c r="R81" s="53"/>
      <c r="S81" s="53"/>
      <c r="T81" s="53"/>
      <c r="U81" s="53"/>
      <c r="V81" s="53"/>
    </row>
    <row r="82" spans="1:23" s="51" customFormat="1" x14ac:dyDescent="0.2">
      <c r="B82" s="51" t="s">
        <v>312</v>
      </c>
      <c r="C82" s="51" t="s">
        <v>313</v>
      </c>
      <c r="D82" s="56">
        <v>25000</v>
      </c>
      <c r="E82" s="56">
        <v>25000</v>
      </c>
      <c r="F82" s="56">
        <v>350</v>
      </c>
      <c r="G82" s="56">
        <v>700</v>
      </c>
      <c r="H82" s="56">
        <v>0</v>
      </c>
      <c r="I82" s="56">
        <f t="shared" si="42"/>
        <v>700</v>
      </c>
      <c r="J82" s="56">
        <f t="shared" si="43"/>
        <v>24300</v>
      </c>
      <c r="K82" s="57">
        <f t="shared" si="44"/>
        <v>0.97199999999999998</v>
      </c>
      <c r="L82" s="57">
        <f t="shared" si="45"/>
        <v>-0.98599999999999999</v>
      </c>
      <c r="M82" s="57">
        <f t="shared" si="46"/>
        <v>-0.95799999999999996</v>
      </c>
      <c r="R82" s="53"/>
      <c r="S82" s="53"/>
      <c r="T82" s="53"/>
      <c r="U82" s="53"/>
      <c r="V82" s="53"/>
    </row>
    <row r="83" spans="1:23" s="51" customFormat="1" x14ac:dyDescent="0.2">
      <c r="B83" s="51" t="s">
        <v>526</v>
      </c>
      <c r="C83" s="51" t="s">
        <v>527</v>
      </c>
      <c r="D83" s="56">
        <v>596000</v>
      </c>
      <c r="E83" s="56">
        <v>596000</v>
      </c>
      <c r="F83" s="56">
        <v>0</v>
      </c>
      <c r="G83" s="56">
        <v>0</v>
      </c>
      <c r="H83" s="56">
        <v>0</v>
      </c>
      <c r="I83" s="56">
        <f t="shared" si="42"/>
        <v>0</v>
      </c>
      <c r="J83" s="56">
        <f t="shared" si="43"/>
        <v>596000</v>
      </c>
      <c r="K83" s="57">
        <f t="shared" si="44"/>
        <v>1</v>
      </c>
      <c r="L83" s="57">
        <f t="shared" si="45"/>
        <v>-1</v>
      </c>
      <c r="M83" s="57">
        <f t="shared" si="46"/>
        <v>-1</v>
      </c>
      <c r="R83" s="53"/>
      <c r="S83" s="53"/>
      <c r="T83" s="53"/>
      <c r="U83" s="53"/>
      <c r="V83" s="53"/>
    </row>
    <row r="84" spans="1:23" s="51" customFormat="1" x14ac:dyDescent="0.2">
      <c r="A84" s="63" t="s">
        <v>499</v>
      </c>
      <c r="B84" s="63"/>
      <c r="C84" s="63"/>
      <c r="D84" s="64">
        <v>75651773.569999993</v>
      </c>
      <c r="E84" s="64">
        <v>75651773.569999993</v>
      </c>
      <c r="F84" s="64">
        <v>4750927.8899999997</v>
      </c>
      <c r="G84" s="64">
        <v>43865941.399999984</v>
      </c>
      <c r="H84" s="64">
        <v>4941375.7300000004</v>
      </c>
      <c r="I84" s="64">
        <f t="shared" si="42"/>
        <v>48807317.12999998</v>
      </c>
      <c r="J84" s="64">
        <f t="shared" si="43"/>
        <v>26844456.440000013</v>
      </c>
      <c r="K84" s="65">
        <f t="shared" si="44"/>
        <v>0.35484239394812134</v>
      </c>
      <c r="L84" s="65">
        <f t="shared" si="45"/>
        <v>-0.93720004613501884</v>
      </c>
      <c r="M84" s="65">
        <f t="shared" si="46"/>
        <v>-0.13023966266809653</v>
      </c>
      <c r="R84" s="53"/>
      <c r="S84" s="53"/>
      <c r="T84" s="53"/>
      <c r="U84" s="53"/>
      <c r="V84" s="53"/>
    </row>
    <row r="85" spans="1:23" s="51" customFormat="1" x14ac:dyDescent="0.2">
      <c r="A85" s="51" t="s">
        <v>32</v>
      </c>
      <c r="B85" s="51" t="s">
        <v>33</v>
      </c>
      <c r="C85" s="51" t="s">
        <v>34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42"/>
        <v>0</v>
      </c>
      <c r="J85" s="56">
        <f t="shared" si="43"/>
        <v>0</v>
      </c>
      <c r="K85" s="57" t="str">
        <f t="shared" si="44"/>
        <v>NA</v>
      </c>
      <c r="L85" s="57" t="str">
        <f t="shared" si="45"/>
        <v>NA</v>
      </c>
      <c r="M85" s="57" t="str">
        <f t="shared" si="46"/>
        <v>NA</v>
      </c>
      <c r="R85" s="53"/>
      <c r="S85" s="53"/>
      <c r="T85" s="53"/>
      <c r="U85" s="53"/>
      <c r="V85" s="53"/>
    </row>
    <row r="86" spans="1:23" s="51" customFormat="1" x14ac:dyDescent="0.2">
      <c r="A86" s="63" t="s">
        <v>35</v>
      </c>
      <c r="B86" s="63"/>
      <c r="C86" s="63"/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f t="shared" si="42"/>
        <v>0</v>
      </c>
      <c r="J86" s="64">
        <f t="shared" si="43"/>
        <v>0</v>
      </c>
      <c r="K86" s="65" t="str">
        <f t="shared" si="44"/>
        <v>NA</v>
      </c>
      <c r="L86" s="65" t="str">
        <f t="shared" si="45"/>
        <v>NA</v>
      </c>
      <c r="M86" s="65" t="str">
        <f t="shared" si="46"/>
        <v>NA</v>
      </c>
      <c r="R86" s="53"/>
      <c r="S86" s="53"/>
      <c r="T86" s="53"/>
      <c r="U86" s="53"/>
      <c r="V86" s="53"/>
    </row>
    <row r="87" spans="1:23" s="17" customFormat="1" x14ac:dyDescent="0.2">
      <c r="A87" s="23"/>
      <c r="B87" s="23"/>
      <c r="C87" s="23"/>
      <c r="D87" s="18"/>
      <c r="E87" s="18"/>
      <c r="F87" s="18"/>
      <c r="G87" s="18"/>
      <c r="H87" s="18"/>
      <c r="I87" s="18"/>
      <c r="J87" s="18"/>
      <c r="K87" s="37"/>
      <c r="L87" s="37"/>
      <c r="M87" s="37"/>
    </row>
    <row r="88" spans="1:23" s="17" customFormat="1" ht="15.75" x14ac:dyDescent="0.25">
      <c r="A88" s="25" t="s">
        <v>11</v>
      </c>
      <c r="B88" s="32"/>
      <c r="C88" s="25"/>
      <c r="D88" s="6">
        <f>+D49+D54+D84+D86</f>
        <v>75651773.569999993</v>
      </c>
      <c r="E88" s="6">
        <f t="shared" ref="E88:J88" si="47">+E49+E54+E84+E86</f>
        <v>75651773.569999993</v>
      </c>
      <c r="F88" s="6">
        <f t="shared" si="47"/>
        <v>4750927.8899999997</v>
      </c>
      <c r="G88" s="6">
        <f t="shared" si="47"/>
        <v>43865941.399999984</v>
      </c>
      <c r="H88" s="6">
        <f t="shared" si="47"/>
        <v>4941375.7300000004</v>
      </c>
      <c r="I88" s="6">
        <f t="shared" si="47"/>
        <v>48807317.12999998</v>
      </c>
      <c r="J88" s="6">
        <f t="shared" si="47"/>
        <v>26844456.440000013</v>
      </c>
      <c r="K88" s="38">
        <f t="shared" si="26"/>
        <v>0.35484239394812134</v>
      </c>
      <c r="L88" s="38">
        <f>IF(E88=0,"NA",(  ( F88 - (E88/$L$6)) / (E88/$L$6)))</f>
        <v>-0.93720004613501884</v>
      </c>
      <c r="M88" s="38">
        <f>IF(E88=0,"NA",(  ( G88 - ($M$6*(E88/12))) / ($M$6*(E88/12))))</f>
        <v>-0.13023966266809653</v>
      </c>
      <c r="O88" s="10"/>
      <c r="P88" s="10"/>
      <c r="Q88" s="10"/>
      <c r="R88" s="10"/>
      <c r="S88" s="10"/>
      <c r="T88" s="10"/>
      <c r="U88" s="10"/>
      <c r="V88" s="10"/>
      <c r="W88" s="10"/>
    </row>
    <row r="90" spans="1:23" ht="15" x14ac:dyDescent="0.2">
      <c r="A90" s="35"/>
    </row>
    <row r="92" spans="1:23" x14ac:dyDescent="0.2">
      <c r="K92" s="5"/>
    </row>
    <row r="93" spans="1:23" x14ac:dyDescent="0.2">
      <c r="K93" s="5"/>
    </row>
    <row r="95" spans="1:23" x14ac:dyDescent="0.2">
      <c r="D95" s="34"/>
      <c r="E95" s="21"/>
      <c r="K95" s="5"/>
    </row>
    <row r="96" spans="1:23" x14ac:dyDescent="0.2">
      <c r="D96" s="34"/>
      <c r="E96" s="34"/>
      <c r="F96" s="34"/>
      <c r="G96" s="34"/>
      <c r="H96" s="34"/>
      <c r="I96" s="34"/>
      <c r="J96" s="34"/>
      <c r="K96" s="34"/>
    </row>
    <row r="97" spans="4:11" x14ac:dyDescent="0.2">
      <c r="D97" s="34"/>
      <c r="E97" s="34"/>
      <c r="F97" s="34"/>
      <c r="G97" s="34"/>
      <c r="H97" s="34"/>
      <c r="I97" s="34"/>
      <c r="J97" s="34"/>
      <c r="K97" s="34"/>
    </row>
    <row r="98" spans="4:11" x14ac:dyDescent="0.2">
      <c r="K98" s="5"/>
    </row>
    <row r="99" spans="4:11" x14ac:dyDescent="0.2">
      <c r="K99" s="5"/>
    </row>
  </sheetData>
  <autoFilter ref="A7:M8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82871-F829-42B5-B69B-D4FBAAF9328A}">
  <ds:schemaRefs>
    <ds:schemaRef ds:uri="fd92ff4e-e524-4e6b-bcac-5c88d6f646ba"/>
    <ds:schemaRef ds:uri="http://schemas.microsoft.com/office/2006/documentManagement/types"/>
    <ds:schemaRef ds:uri="http://schemas.microsoft.com/office/2006/metadata/properties"/>
    <ds:schemaRef ds:uri="edc4a2e3-56ec-4fd2-a9db-893721e9ab6c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2024-04-12T18:14:09Z</cp:lastPrinted>
  <dcterms:created xsi:type="dcterms:W3CDTF">2020-04-20T19:14:57Z</dcterms:created>
  <dcterms:modified xsi:type="dcterms:W3CDTF">2024-04-12T18:14:46Z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