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4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PROJECTS'!$A$7:$M$104</definedName>
    <definedName name="_xlnm._FilterDatabase" localSheetId="2" hidden="1">'DEBT SERVICE'!$A$7:$M$20</definedName>
    <definedName name="_xlnm._FilterDatabase" localSheetId="0" hidden="1">'GENERAL FUND'!$A$7:$M$527</definedName>
    <definedName name="_xlnm._FilterDatabase" localSheetId="4" hidden="1">'SCHOOL NUTRITION'!$A$7:$M$88</definedName>
    <definedName name="_xlnm._FilterDatabase" localSheetId="1" hidden="1">'SPECIAL REVENUE'!$A$7:$M$501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8" i="5" l="1"/>
  <c r="F88" i="5"/>
  <c r="G88" i="5"/>
  <c r="H88" i="5"/>
  <c r="D88" i="5"/>
  <c r="E44" i="5"/>
  <c r="F44" i="5"/>
  <c r="G44" i="5"/>
  <c r="H44" i="5"/>
  <c r="D44" i="5"/>
  <c r="E104" i="4"/>
  <c r="F104" i="4"/>
  <c r="G104" i="4"/>
  <c r="H104" i="4"/>
  <c r="D104" i="4"/>
  <c r="E26" i="4"/>
  <c r="F26" i="4"/>
  <c r="G26" i="4"/>
  <c r="H26" i="4"/>
  <c r="D26" i="4"/>
  <c r="E501" i="2"/>
  <c r="F501" i="2"/>
  <c r="G501" i="2"/>
  <c r="H501" i="2"/>
  <c r="D501" i="2"/>
  <c r="E41" i="2"/>
  <c r="F41" i="2"/>
  <c r="G41" i="2"/>
  <c r="H41" i="2"/>
  <c r="D41" i="2"/>
  <c r="E42" i="1" l="1"/>
  <c r="F42" i="1"/>
  <c r="G42" i="1"/>
  <c r="H42" i="1"/>
  <c r="D42" i="1"/>
  <c r="E527" i="1"/>
  <c r="F527" i="1"/>
  <c r="G527" i="1"/>
  <c r="H527" i="1"/>
  <c r="D527" i="1"/>
  <c r="M86" i="5" l="1"/>
  <c r="L86" i="5"/>
  <c r="K86" i="5"/>
  <c r="I86" i="5"/>
  <c r="J86" i="5" s="1"/>
  <c r="M85" i="5"/>
  <c r="L85" i="5"/>
  <c r="K85" i="5"/>
  <c r="I85" i="5"/>
  <c r="J85" i="5" s="1"/>
  <c r="M84" i="5"/>
  <c r="I84" i="5"/>
  <c r="J84" i="5" s="1"/>
  <c r="K84" i="5" s="1"/>
  <c r="M83" i="5"/>
  <c r="I83" i="5"/>
  <c r="J83" i="5" s="1"/>
  <c r="K83" i="5" s="1"/>
  <c r="M82" i="5"/>
  <c r="I82" i="5"/>
  <c r="J82" i="5" s="1"/>
  <c r="K82" i="5" s="1"/>
  <c r="M81" i="5"/>
  <c r="I81" i="5"/>
  <c r="J81" i="5" s="1"/>
  <c r="K81" i="5" s="1"/>
  <c r="M80" i="5"/>
  <c r="I80" i="5"/>
  <c r="J80" i="5" s="1"/>
  <c r="K80" i="5" s="1"/>
  <c r="M79" i="5"/>
  <c r="I79" i="5"/>
  <c r="J79" i="5" s="1"/>
  <c r="K79" i="5" s="1"/>
  <c r="M78" i="5"/>
  <c r="I78" i="5"/>
  <c r="J78" i="5" s="1"/>
  <c r="K78" i="5" s="1"/>
  <c r="M77" i="5"/>
  <c r="I77" i="5"/>
  <c r="J77" i="5" s="1"/>
  <c r="K77" i="5" s="1"/>
  <c r="M76" i="5"/>
  <c r="I76" i="5"/>
  <c r="J76" i="5" s="1"/>
  <c r="K76" i="5" s="1"/>
  <c r="M75" i="5"/>
  <c r="I75" i="5"/>
  <c r="J75" i="5" s="1"/>
  <c r="K75" i="5" s="1"/>
  <c r="M74" i="5"/>
  <c r="I74" i="5"/>
  <c r="J74" i="5" s="1"/>
  <c r="K74" i="5" s="1"/>
  <c r="M36" i="5"/>
  <c r="L36" i="5"/>
  <c r="K36" i="5"/>
  <c r="I36" i="5"/>
  <c r="J36" i="5" s="1"/>
  <c r="M35" i="5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M31" i="5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M26" i="5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M22" i="5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M16" i="5"/>
  <c r="I16" i="5"/>
  <c r="M15" i="5"/>
  <c r="I15" i="5"/>
  <c r="J15" i="5" s="1"/>
  <c r="K15" i="5" s="1"/>
  <c r="M14" i="5"/>
  <c r="L14" i="5"/>
  <c r="K14" i="5"/>
  <c r="I14" i="5"/>
  <c r="J14" i="5" s="1"/>
  <c r="M13" i="5"/>
  <c r="L13" i="5"/>
  <c r="K13" i="5"/>
  <c r="I13" i="5"/>
  <c r="J13" i="5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M15" i="4"/>
  <c r="I15" i="4"/>
  <c r="J15" i="4" s="1"/>
  <c r="K15" i="4" s="1"/>
  <c r="M14" i="4"/>
  <c r="I14" i="4"/>
  <c r="J14" i="4" s="1"/>
  <c r="K14" i="4" s="1"/>
  <c r="M13" i="4"/>
  <c r="I13" i="4"/>
  <c r="M12" i="4"/>
  <c r="L12" i="4"/>
  <c r="K12" i="4"/>
  <c r="I12" i="4"/>
  <c r="J12" i="4" s="1"/>
  <c r="M48" i="4"/>
  <c r="I48" i="4"/>
  <c r="J48" i="4" s="1"/>
  <c r="K48" i="4" s="1"/>
  <c r="M47" i="4"/>
  <c r="L47" i="4"/>
  <c r="K47" i="4"/>
  <c r="I47" i="4"/>
  <c r="J47" i="4" s="1"/>
  <c r="M46" i="4"/>
  <c r="L46" i="4"/>
  <c r="K46" i="4"/>
  <c r="I46" i="4"/>
  <c r="J46" i="4" s="1"/>
  <c r="M45" i="4"/>
  <c r="I45" i="4"/>
  <c r="J45" i="4" s="1"/>
  <c r="K45" i="4" s="1"/>
  <c r="M44" i="4"/>
  <c r="I44" i="4"/>
  <c r="J44" i="4" s="1"/>
  <c r="K44" i="4" s="1"/>
  <c r="M43" i="4"/>
  <c r="L43" i="4"/>
  <c r="K43" i="4"/>
  <c r="I43" i="4"/>
  <c r="J43" i="4" s="1"/>
  <c r="M42" i="4"/>
  <c r="I42" i="4"/>
  <c r="J42" i="4" s="1"/>
  <c r="K42" i="4" s="1"/>
  <c r="M41" i="4"/>
  <c r="I41" i="4"/>
  <c r="J41" i="4" s="1"/>
  <c r="K41" i="4" s="1"/>
  <c r="M40" i="4"/>
  <c r="L40" i="4"/>
  <c r="K40" i="4"/>
  <c r="I40" i="4"/>
  <c r="J40" i="4" s="1"/>
  <c r="M39" i="4"/>
  <c r="I39" i="4"/>
  <c r="J39" i="4" s="1"/>
  <c r="K39" i="4" s="1"/>
  <c r="M38" i="4"/>
  <c r="L38" i="4"/>
  <c r="K38" i="4"/>
  <c r="I38" i="4"/>
  <c r="J38" i="4" s="1"/>
  <c r="M37" i="4"/>
  <c r="I37" i="4"/>
  <c r="J37" i="4" s="1"/>
  <c r="K37" i="4" s="1"/>
  <c r="M36" i="4"/>
  <c r="L36" i="4"/>
  <c r="K36" i="4"/>
  <c r="I36" i="4"/>
  <c r="J36" i="4" s="1"/>
  <c r="M35" i="4"/>
  <c r="I35" i="4"/>
  <c r="J35" i="4" s="1"/>
  <c r="K35" i="4" s="1"/>
  <c r="M34" i="4"/>
  <c r="I34" i="4"/>
  <c r="M33" i="4"/>
  <c r="L33" i="4"/>
  <c r="K33" i="4"/>
  <c r="I33" i="4"/>
  <c r="J33" i="4" s="1"/>
  <c r="M32" i="4"/>
  <c r="I32" i="4"/>
  <c r="J32" i="4" s="1"/>
  <c r="K32" i="4" s="1"/>
  <c r="M31" i="4"/>
  <c r="L31" i="4"/>
  <c r="K31" i="4"/>
  <c r="I31" i="4"/>
  <c r="J31" i="4" s="1"/>
  <c r="M30" i="4"/>
  <c r="I30" i="4"/>
  <c r="J30" i="4" s="1"/>
  <c r="K30" i="4" s="1"/>
  <c r="M37" i="2"/>
  <c r="I37" i="2"/>
  <c r="J37" i="2" s="1"/>
  <c r="K37" i="2" s="1"/>
  <c r="M36" i="2"/>
  <c r="I36" i="2"/>
  <c r="J36" i="2" s="1"/>
  <c r="K36" i="2" s="1"/>
  <c r="M35" i="2"/>
  <c r="I35" i="2"/>
  <c r="J35" i="2" s="1"/>
  <c r="K35" i="2" s="1"/>
  <c r="M34" i="2"/>
  <c r="I34" i="2"/>
  <c r="J34" i="2" s="1"/>
  <c r="K34" i="2" s="1"/>
  <c r="M33" i="2"/>
  <c r="I33" i="2"/>
  <c r="J33" i="2" s="1"/>
  <c r="K33" i="2" s="1"/>
  <c r="M32" i="2"/>
  <c r="I32" i="2"/>
  <c r="J32" i="2" s="1"/>
  <c r="K32" i="2" s="1"/>
  <c r="M31" i="2"/>
  <c r="I31" i="2"/>
  <c r="J31" i="2" s="1"/>
  <c r="K31" i="2" s="1"/>
  <c r="M30" i="2"/>
  <c r="I30" i="2"/>
  <c r="J30" i="2" s="1"/>
  <c r="K30" i="2" s="1"/>
  <c r="M29" i="2"/>
  <c r="L29" i="2"/>
  <c r="K29" i="2"/>
  <c r="I29" i="2"/>
  <c r="J29" i="2" s="1"/>
  <c r="M28" i="2"/>
  <c r="I28" i="2"/>
  <c r="J28" i="2" s="1"/>
  <c r="K28" i="2" s="1"/>
  <c r="M27" i="2"/>
  <c r="J27" i="2"/>
  <c r="K27" i="2" s="1"/>
  <c r="I27" i="2"/>
  <c r="M26" i="2"/>
  <c r="L26" i="2"/>
  <c r="K26" i="2"/>
  <c r="I26" i="2"/>
  <c r="J26" i="2" s="1"/>
  <c r="M25" i="2"/>
  <c r="L25" i="2"/>
  <c r="K25" i="2"/>
  <c r="I25" i="2"/>
  <c r="J25" i="2" s="1"/>
  <c r="M441" i="2"/>
  <c r="L441" i="2"/>
  <c r="K441" i="2"/>
  <c r="I441" i="2"/>
  <c r="J441" i="2" s="1"/>
  <c r="M440" i="2"/>
  <c r="I440" i="2"/>
  <c r="J440" i="2" s="1"/>
  <c r="K440" i="2" s="1"/>
  <c r="M439" i="2"/>
  <c r="I439" i="2"/>
  <c r="J439" i="2" s="1"/>
  <c r="K439" i="2" s="1"/>
  <c r="M438" i="2"/>
  <c r="L438" i="2"/>
  <c r="K438" i="2"/>
  <c r="I438" i="2"/>
  <c r="J438" i="2" s="1"/>
  <c r="M437" i="2"/>
  <c r="I437" i="2"/>
  <c r="J437" i="2" s="1"/>
  <c r="K437" i="2" s="1"/>
  <c r="M436" i="2"/>
  <c r="L436" i="2"/>
  <c r="K436" i="2"/>
  <c r="I436" i="2"/>
  <c r="J436" i="2" s="1"/>
  <c r="M435" i="2"/>
  <c r="I435" i="2"/>
  <c r="J435" i="2" s="1"/>
  <c r="K435" i="2" s="1"/>
  <c r="M434" i="2"/>
  <c r="L434" i="2"/>
  <c r="K434" i="2"/>
  <c r="I434" i="2"/>
  <c r="J434" i="2" s="1"/>
  <c r="M433" i="2"/>
  <c r="I433" i="2"/>
  <c r="J433" i="2" s="1"/>
  <c r="K433" i="2" s="1"/>
  <c r="M432" i="2"/>
  <c r="L432" i="2"/>
  <c r="K432" i="2"/>
  <c r="I432" i="2"/>
  <c r="J432" i="2" s="1"/>
  <c r="M431" i="2"/>
  <c r="I431" i="2"/>
  <c r="J431" i="2" s="1"/>
  <c r="K431" i="2" s="1"/>
  <c r="M430" i="2"/>
  <c r="I430" i="2"/>
  <c r="J430" i="2" s="1"/>
  <c r="K430" i="2" s="1"/>
  <c r="M429" i="2"/>
  <c r="I429" i="2"/>
  <c r="J429" i="2" s="1"/>
  <c r="K429" i="2" s="1"/>
  <c r="M428" i="2"/>
  <c r="L428" i="2"/>
  <c r="K428" i="2"/>
  <c r="I428" i="2"/>
  <c r="J428" i="2" s="1"/>
  <c r="M427" i="2"/>
  <c r="L427" i="2"/>
  <c r="K427" i="2"/>
  <c r="I427" i="2"/>
  <c r="J427" i="2" s="1"/>
  <c r="M426" i="2"/>
  <c r="I426" i="2"/>
  <c r="J426" i="2" s="1"/>
  <c r="K426" i="2" s="1"/>
  <c r="M425" i="2"/>
  <c r="L425" i="2"/>
  <c r="K425" i="2"/>
  <c r="I425" i="2"/>
  <c r="J425" i="2" s="1"/>
  <c r="M424" i="2"/>
  <c r="I424" i="2"/>
  <c r="J424" i="2" s="1"/>
  <c r="K424" i="2" s="1"/>
  <c r="M423" i="2"/>
  <c r="L423" i="2"/>
  <c r="K423" i="2"/>
  <c r="I423" i="2"/>
  <c r="J423" i="2" s="1"/>
  <c r="M422" i="2"/>
  <c r="L422" i="2"/>
  <c r="K422" i="2"/>
  <c r="I422" i="2"/>
  <c r="J422" i="2" s="1"/>
  <c r="M421" i="2"/>
  <c r="L421" i="2"/>
  <c r="K421" i="2"/>
  <c r="I421" i="2"/>
  <c r="J421" i="2" s="1"/>
  <c r="M420" i="2"/>
  <c r="I420" i="2"/>
  <c r="J420" i="2" s="1"/>
  <c r="K420" i="2" s="1"/>
  <c r="M419" i="2"/>
  <c r="I419" i="2"/>
  <c r="J419" i="2" s="1"/>
  <c r="K419" i="2" s="1"/>
  <c r="M418" i="2"/>
  <c r="L418" i="2"/>
  <c r="K418" i="2"/>
  <c r="I418" i="2"/>
  <c r="J418" i="2" s="1"/>
  <c r="M417" i="2"/>
  <c r="L417" i="2"/>
  <c r="K417" i="2"/>
  <c r="I417" i="2"/>
  <c r="J417" i="2" s="1"/>
  <c r="M416" i="2"/>
  <c r="L416" i="2"/>
  <c r="K416" i="2"/>
  <c r="I416" i="2"/>
  <c r="J416" i="2" s="1"/>
  <c r="M415" i="2"/>
  <c r="I415" i="2"/>
  <c r="J415" i="2" s="1"/>
  <c r="K415" i="2" s="1"/>
  <c r="M414" i="2"/>
  <c r="L414" i="2"/>
  <c r="K414" i="2"/>
  <c r="I414" i="2"/>
  <c r="J414" i="2" s="1"/>
  <c r="M413" i="2"/>
  <c r="L413" i="2"/>
  <c r="K413" i="2"/>
  <c r="I413" i="2"/>
  <c r="J413" i="2" s="1"/>
  <c r="M412" i="2"/>
  <c r="L412" i="2"/>
  <c r="K412" i="2"/>
  <c r="I412" i="2"/>
  <c r="J412" i="2" s="1"/>
  <c r="M411" i="2"/>
  <c r="L411" i="2"/>
  <c r="K411" i="2"/>
  <c r="I411" i="2"/>
  <c r="J411" i="2" s="1"/>
  <c r="M410" i="2"/>
  <c r="L410" i="2"/>
  <c r="K410" i="2"/>
  <c r="I410" i="2"/>
  <c r="J410" i="2" s="1"/>
  <c r="M409" i="2"/>
  <c r="I409" i="2"/>
  <c r="J409" i="2" s="1"/>
  <c r="K409" i="2" s="1"/>
  <c r="M408" i="2"/>
  <c r="I408" i="2"/>
  <c r="J408" i="2" s="1"/>
  <c r="K408" i="2" s="1"/>
  <c r="M407" i="2"/>
  <c r="I407" i="2"/>
  <c r="J407" i="2" s="1"/>
  <c r="K407" i="2" s="1"/>
  <c r="M406" i="2"/>
  <c r="I406" i="2"/>
  <c r="J406" i="2" s="1"/>
  <c r="K406" i="2" s="1"/>
  <c r="M405" i="2"/>
  <c r="I405" i="2"/>
  <c r="J405" i="2" s="1"/>
  <c r="K405" i="2" s="1"/>
  <c r="M404" i="2"/>
  <c r="I404" i="2"/>
  <c r="J404" i="2" s="1"/>
  <c r="K404" i="2" s="1"/>
  <c r="M403" i="2"/>
  <c r="I403" i="2"/>
  <c r="J403" i="2" s="1"/>
  <c r="K403" i="2" s="1"/>
  <c r="M402" i="2"/>
  <c r="I402" i="2"/>
  <c r="J402" i="2" s="1"/>
  <c r="K402" i="2" s="1"/>
  <c r="M401" i="2"/>
  <c r="I401" i="2"/>
  <c r="J401" i="2" s="1"/>
  <c r="K401" i="2" s="1"/>
  <c r="M400" i="2"/>
  <c r="I400" i="2"/>
  <c r="J400" i="2" s="1"/>
  <c r="K400" i="2" s="1"/>
  <c r="M399" i="2"/>
  <c r="I399" i="2"/>
  <c r="J399" i="2" s="1"/>
  <c r="K399" i="2" s="1"/>
  <c r="M398" i="2"/>
  <c r="L398" i="2"/>
  <c r="K398" i="2"/>
  <c r="I398" i="2"/>
  <c r="J398" i="2" s="1"/>
  <c r="M397" i="2"/>
  <c r="I397" i="2"/>
  <c r="J397" i="2" s="1"/>
  <c r="K397" i="2" s="1"/>
  <c r="M396" i="2"/>
  <c r="I396" i="2"/>
  <c r="J396" i="2" s="1"/>
  <c r="K396" i="2" s="1"/>
  <c r="M395" i="2"/>
  <c r="I395" i="2"/>
  <c r="J395" i="2" s="1"/>
  <c r="K395" i="2" s="1"/>
  <c r="M394" i="2"/>
  <c r="L394" i="2"/>
  <c r="K394" i="2"/>
  <c r="I394" i="2"/>
  <c r="J394" i="2" s="1"/>
  <c r="M393" i="2"/>
  <c r="I393" i="2"/>
  <c r="J393" i="2" s="1"/>
  <c r="K393" i="2" s="1"/>
  <c r="M392" i="2"/>
  <c r="L392" i="2"/>
  <c r="K392" i="2"/>
  <c r="I392" i="2"/>
  <c r="J392" i="2" s="1"/>
  <c r="M391" i="2"/>
  <c r="I391" i="2"/>
  <c r="J391" i="2" s="1"/>
  <c r="K391" i="2" s="1"/>
  <c r="M390" i="2"/>
  <c r="I390" i="2"/>
  <c r="J390" i="2" s="1"/>
  <c r="K390" i="2" s="1"/>
  <c r="M389" i="2"/>
  <c r="I389" i="2"/>
  <c r="J389" i="2" s="1"/>
  <c r="K389" i="2" s="1"/>
  <c r="M388" i="2"/>
  <c r="L388" i="2"/>
  <c r="K388" i="2"/>
  <c r="I388" i="2"/>
  <c r="J388" i="2" s="1"/>
  <c r="M387" i="2"/>
  <c r="L387" i="2"/>
  <c r="K387" i="2"/>
  <c r="I387" i="2"/>
  <c r="J387" i="2" s="1"/>
  <c r="M386" i="2"/>
  <c r="L386" i="2"/>
  <c r="K386" i="2"/>
  <c r="I386" i="2"/>
  <c r="J386" i="2" s="1"/>
  <c r="M385" i="2"/>
  <c r="L385" i="2"/>
  <c r="K385" i="2"/>
  <c r="I385" i="2"/>
  <c r="J385" i="2" s="1"/>
  <c r="M384" i="2"/>
  <c r="L384" i="2"/>
  <c r="K384" i="2"/>
  <c r="I384" i="2"/>
  <c r="J384" i="2" s="1"/>
  <c r="M383" i="2"/>
  <c r="I383" i="2"/>
  <c r="J383" i="2" s="1"/>
  <c r="K383" i="2" s="1"/>
  <c r="M382" i="2"/>
  <c r="L382" i="2"/>
  <c r="K382" i="2"/>
  <c r="I382" i="2"/>
  <c r="J382" i="2" s="1"/>
  <c r="M381" i="2"/>
  <c r="I381" i="2"/>
  <c r="J381" i="2" s="1"/>
  <c r="K381" i="2" s="1"/>
  <c r="M380" i="2"/>
  <c r="I380" i="2"/>
  <c r="J380" i="2" s="1"/>
  <c r="K380" i="2" s="1"/>
  <c r="M379" i="2"/>
  <c r="L379" i="2"/>
  <c r="K379" i="2"/>
  <c r="I379" i="2"/>
  <c r="J379" i="2" s="1"/>
  <c r="M378" i="2"/>
  <c r="L378" i="2"/>
  <c r="K378" i="2"/>
  <c r="I378" i="2"/>
  <c r="J378" i="2" s="1"/>
  <c r="M377" i="2"/>
  <c r="I377" i="2"/>
  <c r="J377" i="2" s="1"/>
  <c r="K377" i="2" s="1"/>
  <c r="M376" i="2"/>
  <c r="L376" i="2"/>
  <c r="K376" i="2"/>
  <c r="I376" i="2"/>
  <c r="J376" i="2" s="1"/>
  <c r="M375" i="2"/>
  <c r="L375" i="2"/>
  <c r="K375" i="2"/>
  <c r="I375" i="2"/>
  <c r="J375" i="2" s="1"/>
  <c r="M374" i="2"/>
  <c r="I374" i="2"/>
  <c r="J374" i="2" s="1"/>
  <c r="K374" i="2" s="1"/>
  <c r="M373" i="2"/>
  <c r="L373" i="2"/>
  <c r="K373" i="2"/>
  <c r="I373" i="2"/>
  <c r="J373" i="2" s="1"/>
  <c r="M372" i="2"/>
  <c r="I372" i="2"/>
  <c r="J372" i="2" s="1"/>
  <c r="K372" i="2" s="1"/>
  <c r="M371" i="2"/>
  <c r="I371" i="2"/>
  <c r="J371" i="2" s="1"/>
  <c r="K371" i="2" s="1"/>
  <c r="M370" i="2"/>
  <c r="L370" i="2"/>
  <c r="K370" i="2"/>
  <c r="I370" i="2"/>
  <c r="J370" i="2" s="1"/>
  <c r="M369" i="2"/>
  <c r="L369" i="2"/>
  <c r="K369" i="2"/>
  <c r="I369" i="2"/>
  <c r="J369" i="2" s="1"/>
  <c r="M368" i="2"/>
  <c r="L368" i="2"/>
  <c r="K368" i="2"/>
  <c r="I368" i="2"/>
  <c r="J368" i="2" s="1"/>
  <c r="M367" i="2"/>
  <c r="I367" i="2"/>
  <c r="J367" i="2" s="1"/>
  <c r="K367" i="2" s="1"/>
  <c r="M366" i="2"/>
  <c r="L366" i="2"/>
  <c r="K366" i="2"/>
  <c r="I366" i="2"/>
  <c r="J366" i="2" s="1"/>
  <c r="M365" i="2"/>
  <c r="L365" i="2"/>
  <c r="K365" i="2"/>
  <c r="I365" i="2"/>
  <c r="J365" i="2" s="1"/>
  <c r="M364" i="2"/>
  <c r="L364" i="2"/>
  <c r="K364" i="2"/>
  <c r="I364" i="2"/>
  <c r="J364" i="2" s="1"/>
  <c r="M363" i="2"/>
  <c r="L363" i="2"/>
  <c r="K363" i="2"/>
  <c r="I363" i="2"/>
  <c r="J363" i="2" s="1"/>
  <c r="M362" i="2"/>
  <c r="I362" i="2"/>
  <c r="J362" i="2" s="1"/>
  <c r="K362" i="2" s="1"/>
  <c r="M361" i="2"/>
  <c r="L361" i="2"/>
  <c r="K361" i="2"/>
  <c r="I361" i="2"/>
  <c r="J361" i="2" s="1"/>
  <c r="M360" i="2"/>
  <c r="I360" i="2"/>
  <c r="J360" i="2" s="1"/>
  <c r="K360" i="2" s="1"/>
  <c r="M359" i="2"/>
  <c r="L359" i="2"/>
  <c r="K359" i="2"/>
  <c r="I359" i="2"/>
  <c r="J359" i="2" s="1"/>
  <c r="M358" i="2"/>
  <c r="L358" i="2"/>
  <c r="K358" i="2"/>
  <c r="I358" i="2"/>
  <c r="J358" i="2" s="1"/>
  <c r="M357" i="2"/>
  <c r="I357" i="2"/>
  <c r="J357" i="2" s="1"/>
  <c r="K357" i="2" s="1"/>
  <c r="M356" i="2"/>
  <c r="I356" i="2"/>
  <c r="J356" i="2" s="1"/>
  <c r="K356" i="2" s="1"/>
  <c r="M355" i="2"/>
  <c r="I355" i="2"/>
  <c r="J355" i="2" s="1"/>
  <c r="K355" i="2" s="1"/>
  <c r="M354" i="2"/>
  <c r="L354" i="2"/>
  <c r="K354" i="2"/>
  <c r="I354" i="2"/>
  <c r="J354" i="2" s="1"/>
  <c r="M353" i="2"/>
  <c r="I353" i="2"/>
  <c r="J353" i="2" s="1"/>
  <c r="K353" i="2" s="1"/>
  <c r="M352" i="2"/>
  <c r="I352" i="2"/>
  <c r="J352" i="2" s="1"/>
  <c r="K352" i="2" s="1"/>
  <c r="M351" i="2"/>
  <c r="I351" i="2"/>
  <c r="J351" i="2" s="1"/>
  <c r="K351" i="2" s="1"/>
  <c r="M350" i="2"/>
  <c r="I350" i="2"/>
  <c r="J350" i="2" s="1"/>
  <c r="K350" i="2" s="1"/>
  <c r="M349" i="2"/>
  <c r="L349" i="2"/>
  <c r="K349" i="2"/>
  <c r="I349" i="2"/>
  <c r="J349" i="2" s="1"/>
  <c r="M348" i="2"/>
  <c r="I348" i="2"/>
  <c r="J348" i="2" s="1"/>
  <c r="K348" i="2" s="1"/>
  <c r="M347" i="2"/>
  <c r="I347" i="2"/>
  <c r="J347" i="2" s="1"/>
  <c r="K347" i="2" s="1"/>
  <c r="M346" i="2"/>
  <c r="I346" i="2"/>
  <c r="J346" i="2" s="1"/>
  <c r="K346" i="2" s="1"/>
  <c r="M345" i="2"/>
  <c r="L345" i="2"/>
  <c r="K345" i="2"/>
  <c r="I345" i="2"/>
  <c r="J345" i="2" s="1"/>
  <c r="M344" i="2"/>
  <c r="L344" i="2"/>
  <c r="K344" i="2"/>
  <c r="I344" i="2"/>
  <c r="J344" i="2" s="1"/>
  <c r="M343" i="2"/>
  <c r="L343" i="2"/>
  <c r="K343" i="2"/>
  <c r="I343" i="2"/>
  <c r="J343" i="2" s="1"/>
  <c r="M342" i="2"/>
  <c r="L342" i="2"/>
  <c r="K342" i="2"/>
  <c r="I342" i="2"/>
  <c r="J342" i="2" s="1"/>
  <c r="M341" i="2"/>
  <c r="L341" i="2"/>
  <c r="K341" i="2"/>
  <c r="I341" i="2"/>
  <c r="J341" i="2" s="1"/>
  <c r="M340" i="2"/>
  <c r="I340" i="2"/>
  <c r="J340" i="2" s="1"/>
  <c r="K340" i="2" s="1"/>
  <c r="M339" i="2"/>
  <c r="I339" i="2"/>
  <c r="J339" i="2" s="1"/>
  <c r="K339" i="2" s="1"/>
  <c r="M338" i="2"/>
  <c r="L338" i="2"/>
  <c r="K338" i="2"/>
  <c r="I338" i="2"/>
  <c r="J338" i="2" s="1"/>
  <c r="M337" i="2"/>
  <c r="L337" i="2"/>
  <c r="K337" i="2"/>
  <c r="I337" i="2"/>
  <c r="J337" i="2" s="1"/>
  <c r="M336" i="2"/>
  <c r="L336" i="2"/>
  <c r="K336" i="2"/>
  <c r="I336" i="2"/>
  <c r="J336" i="2" s="1"/>
  <c r="M335" i="2"/>
  <c r="L335" i="2"/>
  <c r="K335" i="2"/>
  <c r="I335" i="2"/>
  <c r="J335" i="2" s="1"/>
  <c r="M334" i="2"/>
  <c r="I334" i="2"/>
  <c r="J334" i="2" s="1"/>
  <c r="K334" i="2" s="1"/>
  <c r="M333" i="2"/>
  <c r="L333" i="2"/>
  <c r="K333" i="2"/>
  <c r="I333" i="2"/>
  <c r="J333" i="2" s="1"/>
  <c r="M332" i="2"/>
  <c r="L332" i="2"/>
  <c r="K332" i="2"/>
  <c r="I332" i="2"/>
  <c r="J332" i="2" s="1"/>
  <c r="M331" i="2"/>
  <c r="I331" i="2"/>
  <c r="J331" i="2" s="1"/>
  <c r="K331" i="2" s="1"/>
  <c r="M330" i="2"/>
  <c r="L330" i="2"/>
  <c r="K330" i="2"/>
  <c r="I330" i="2"/>
  <c r="J330" i="2" s="1"/>
  <c r="M329" i="2"/>
  <c r="L329" i="2"/>
  <c r="K329" i="2"/>
  <c r="I329" i="2"/>
  <c r="J329" i="2" s="1"/>
  <c r="M328" i="2"/>
  <c r="K328" i="2"/>
  <c r="I328" i="2"/>
  <c r="J328" i="2" s="1"/>
  <c r="M327" i="2"/>
  <c r="I327" i="2"/>
  <c r="J327" i="2" s="1"/>
  <c r="K327" i="2" s="1"/>
  <c r="M326" i="2"/>
  <c r="I326" i="2"/>
  <c r="J326" i="2" s="1"/>
  <c r="K326" i="2" s="1"/>
  <c r="M325" i="2"/>
  <c r="I325" i="2"/>
  <c r="J325" i="2" s="1"/>
  <c r="K325" i="2" s="1"/>
  <c r="M324" i="2"/>
  <c r="I324" i="2"/>
  <c r="J324" i="2" s="1"/>
  <c r="K324" i="2" s="1"/>
  <c r="M323" i="2"/>
  <c r="I323" i="2"/>
  <c r="J323" i="2" s="1"/>
  <c r="K323" i="2" s="1"/>
  <c r="M322" i="2"/>
  <c r="I322" i="2"/>
  <c r="J322" i="2" s="1"/>
  <c r="K322" i="2" s="1"/>
  <c r="M321" i="2"/>
  <c r="I321" i="2"/>
  <c r="J321" i="2" s="1"/>
  <c r="K321" i="2" s="1"/>
  <c r="M320" i="2"/>
  <c r="I320" i="2"/>
  <c r="J320" i="2" s="1"/>
  <c r="K320" i="2" s="1"/>
  <c r="M319" i="2"/>
  <c r="I319" i="2"/>
  <c r="J319" i="2" s="1"/>
  <c r="K319" i="2" s="1"/>
  <c r="M318" i="2"/>
  <c r="L318" i="2"/>
  <c r="K318" i="2"/>
  <c r="I318" i="2"/>
  <c r="J318" i="2" s="1"/>
  <c r="M317" i="2"/>
  <c r="L317" i="2"/>
  <c r="K317" i="2"/>
  <c r="I317" i="2"/>
  <c r="J317" i="2" s="1"/>
  <c r="M316" i="2"/>
  <c r="L316" i="2"/>
  <c r="K316" i="2"/>
  <c r="I316" i="2"/>
  <c r="J316" i="2" s="1"/>
  <c r="M315" i="2"/>
  <c r="L315" i="2"/>
  <c r="K315" i="2"/>
  <c r="I315" i="2"/>
  <c r="J315" i="2" s="1"/>
  <c r="M314" i="2"/>
  <c r="L314" i="2"/>
  <c r="K314" i="2"/>
  <c r="I314" i="2"/>
  <c r="J314" i="2" s="1"/>
  <c r="M313" i="2"/>
  <c r="L313" i="2"/>
  <c r="K313" i="2"/>
  <c r="I313" i="2"/>
  <c r="J313" i="2" s="1"/>
  <c r="M312" i="2"/>
  <c r="L312" i="2"/>
  <c r="K312" i="2"/>
  <c r="I312" i="2"/>
  <c r="J312" i="2" s="1"/>
  <c r="M311" i="2"/>
  <c r="L311" i="2"/>
  <c r="K311" i="2"/>
  <c r="I311" i="2"/>
  <c r="J311" i="2" s="1"/>
  <c r="M310" i="2"/>
  <c r="L310" i="2"/>
  <c r="K310" i="2"/>
  <c r="I310" i="2"/>
  <c r="J310" i="2" s="1"/>
  <c r="M309" i="2"/>
  <c r="L309" i="2"/>
  <c r="K309" i="2"/>
  <c r="I309" i="2"/>
  <c r="J309" i="2" s="1"/>
  <c r="M308" i="2"/>
  <c r="I308" i="2"/>
  <c r="J308" i="2" s="1"/>
  <c r="K308" i="2" s="1"/>
  <c r="M307" i="2"/>
  <c r="L307" i="2"/>
  <c r="K307" i="2"/>
  <c r="I307" i="2"/>
  <c r="J307" i="2" s="1"/>
  <c r="M306" i="2"/>
  <c r="L306" i="2"/>
  <c r="K306" i="2"/>
  <c r="I306" i="2"/>
  <c r="J306" i="2" s="1"/>
  <c r="M305" i="2"/>
  <c r="I305" i="2"/>
  <c r="J305" i="2" s="1"/>
  <c r="K305" i="2" s="1"/>
  <c r="M304" i="2"/>
  <c r="I304" i="2"/>
  <c r="J304" i="2" s="1"/>
  <c r="K304" i="2" s="1"/>
  <c r="M303" i="2"/>
  <c r="L303" i="2"/>
  <c r="K303" i="2"/>
  <c r="I303" i="2"/>
  <c r="J303" i="2" s="1"/>
  <c r="M302" i="2"/>
  <c r="L302" i="2"/>
  <c r="K302" i="2"/>
  <c r="I302" i="2"/>
  <c r="J302" i="2" s="1"/>
  <c r="M301" i="2"/>
  <c r="L301" i="2"/>
  <c r="K301" i="2"/>
  <c r="I301" i="2"/>
  <c r="J301" i="2" s="1"/>
  <c r="M300" i="2"/>
  <c r="L300" i="2"/>
  <c r="K300" i="2"/>
  <c r="I300" i="2"/>
  <c r="J300" i="2" s="1"/>
  <c r="M299" i="2"/>
  <c r="I299" i="2"/>
  <c r="J299" i="2" s="1"/>
  <c r="K299" i="2" s="1"/>
  <c r="M298" i="2"/>
  <c r="I298" i="2"/>
  <c r="J298" i="2" s="1"/>
  <c r="K298" i="2" s="1"/>
  <c r="M297" i="2"/>
  <c r="I297" i="2"/>
  <c r="J297" i="2" s="1"/>
  <c r="K297" i="2" s="1"/>
  <c r="M296" i="2"/>
  <c r="L296" i="2"/>
  <c r="K296" i="2"/>
  <c r="I296" i="2"/>
  <c r="J296" i="2" s="1"/>
  <c r="M295" i="2"/>
  <c r="I295" i="2"/>
  <c r="J295" i="2" s="1"/>
  <c r="K295" i="2" s="1"/>
  <c r="M294" i="2"/>
  <c r="I294" i="2"/>
  <c r="J294" i="2" s="1"/>
  <c r="K294" i="2" s="1"/>
  <c r="M293" i="2"/>
  <c r="L293" i="2"/>
  <c r="K293" i="2"/>
  <c r="I293" i="2"/>
  <c r="J293" i="2" s="1"/>
  <c r="M292" i="2"/>
  <c r="L292" i="2"/>
  <c r="K292" i="2"/>
  <c r="I292" i="2"/>
  <c r="J292" i="2" s="1"/>
  <c r="M291" i="2"/>
  <c r="I291" i="2"/>
  <c r="J291" i="2" s="1"/>
  <c r="K291" i="2" s="1"/>
  <c r="M290" i="2"/>
  <c r="L290" i="2"/>
  <c r="K290" i="2"/>
  <c r="I290" i="2"/>
  <c r="J290" i="2" s="1"/>
  <c r="M289" i="2"/>
  <c r="L289" i="2"/>
  <c r="K289" i="2"/>
  <c r="I289" i="2"/>
  <c r="J289" i="2" s="1"/>
  <c r="M288" i="2"/>
  <c r="L288" i="2"/>
  <c r="K288" i="2"/>
  <c r="I288" i="2"/>
  <c r="J288" i="2" s="1"/>
  <c r="M287" i="2"/>
  <c r="I287" i="2"/>
  <c r="J287" i="2" s="1"/>
  <c r="K287" i="2" s="1"/>
  <c r="M286" i="2"/>
  <c r="L286" i="2"/>
  <c r="K286" i="2"/>
  <c r="I286" i="2"/>
  <c r="J286" i="2" s="1"/>
  <c r="M285" i="2"/>
  <c r="I285" i="2"/>
  <c r="J285" i="2" s="1"/>
  <c r="K285" i="2" s="1"/>
  <c r="M284" i="2"/>
  <c r="L284" i="2"/>
  <c r="K284" i="2"/>
  <c r="I284" i="2"/>
  <c r="J284" i="2" s="1"/>
  <c r="M283" i="2"/>
  <c r="L283" i="2"/>
  <c r="K283" i="2"/>
  <c r="I283" i="2"/>
  <c r="J283" i="2" s="1"/>
  <c r="M282" i="2"/>
  <c r="I282" i="2"/>
  <c r="J282" i="2" s="1"/>
  <c r="K282" i="2" s="1"/>
  <c r="M281" i="2"/>
  <c r="L281" i="2"/>
  <c r="K281" i="2"/>
  <c r="I281" i="2"/>
  <c r="J281" i="2" s="1"/>
  <c r="M280" i="2"/>
  <c r="L280" i="2"/>
  <c r="K280" i="2"/>
  <c r="I280" i="2"/>
  <c r="J280" i="2" s="1"/>
  <c r="M279" i="2"/>
  <c r="I279" i="2"/>
  <c r="J279" i="2" s="1"/>
  <c r="K279" i="2" s="1"/>
  <c r="M278" i="2"/>
  <c r="L278" i="2"/>
  <c r="K278" i="2"/>
  <c r="I278" i="2"/>
  <c r="J278" i="2" s="1"/>
  <c r="M277" i="2"/>
  <c r="L277" i="2"/>
  <c r="K277" i="2"/>
  <c r="I277" i="2"/>
  <c r="J277" i="2" s="1"/>
  <c r="M276" i="2"/>
  <c r="L276" i="2"/>
  <c r="K276" i="2"/>
  <c r="I276" i="2"/>
  <c r="J276" i="2" s="1"/>
  <c r="M275" i="2"/>
  <c r="I275" i="2"/>
  <c r="J275" i="2" s="1"/>
  <c r="K275" i="2" s="1"/>
  <c r="M274" i="2"/>
  <c r="L274" i="2"/>
  <c r="K274" i="2"/>
  <c r="I274" i="2"/>
  <c r="J274" i="2" s="1"/>
  <c r="M273" i="2"/>
  <c r="I273" i="2"/>
  <c r="J273" i="2" s="1"/>
  <c r="K273" i="2" s="1"/>
  <c r="M272" i="2"/>
  <c r="I272" i="2"/>
  <c r="J272" i="2" s="1"/>
  <c r="K272" i="2" s="1"/>
  <c r="M271" i="2"/>
  <c r="I271" i="2"/>
  <c r="J271" i="2" s="1"/>
  <c r="K271" i="2" s="1"/>
  <c r="M270" i="2"/>
  <c r="L270" i="2"/>
  <c r="K270" i="2"/>
  <c r="I270" i="2"/>
  <c r="J270" i="2" s="1"/>
  <c r="M269" i="2"/>
  <c r="I269" i="2"/>
  <c r="J269" i="2" s="1"/>
  <c r="K269" i="2" s="1"/>
  <c r="M268" i="2"/>
  <c r="L268" i="2"/>
  <c r="K268" i="2"/>
  <c r="I268" i="2"/>
  <c r="J268" i="2" s="1"/>
  <c r="M267" i="2"/>
  <c r="I267" i="2"/>
  <c r="J267" i="2" s="1"/>
  <c r="K267" i="2" s="1"/>
  <c r="M266" i="2"/>
  <c r="I266" i="2"/>
  <c r="J266" i="2" s="1"/>
  <c r="K266" i="2" s="1"/>
  <c r="M265" i="2"/>
  <c r="I265" i="2"/>
  <c r="J265" i="2" s="1"/>
  <c r="K265" i="2" s="1"/>
  <c r="M264" i="2"/>
  <c r="I264" i="2"/>
  <c r="J264" i="2" s="1"/>
  <c r="K264" i="2" s="1"/>
  <c r="M263" i="2"/>
  <c r="L263" i="2"/>
  <c r="K263" i="2"/>
  <c r="I263" i="2"/>
  <c r="J263" i="2" s="1"/>
  <c r="M262" i="2"/>
  <c r="L262" i="2"/>
  <c r="K262" i="2"/>
  <c r="I262" i="2"/>
  <c r="J262" i="2" s="1"/>
  <c r="M261" i="2"/>
  <c r="L261" i="2"/>
  <c r="K261" i="2"/>
  <c r="I261" i="2"/>
  <c r="J261" i="2" s="1"/>
  <c r="M260" i="2"/>
  <c r="I260" i="2"/>
  <c r="J260" i="2" s="1"/>
  <c r="K260" i="2" s="1"/>
  <c r="M259" i="2"/>
  <c r="L259" i="2"/>
  <c r="K259" i="2"/>
  <c r="I259" i="2"/>
  <c r="J259" i="2" s="1"/>
  <c r="M258" i="2"/>
  <c r="I258" i="2"/>
  <c r="J258" i="2" s="1"/>
  <c r="K258" i="2" s="1"/>
  <c r="M257" i="2"/>
  <c r="I257" i="2"/>
  <c r="J257" i="2" s="1"/>
  <c r="K257" i="2" s="1"/>
  <c r="M256" i="2"/>
  <c r="K256" i="2"/>
  <c r="I256" i="2"/>
  <c r="J256" i="2" s="1"/>
  <c r="M255" i="2"/>
  <c r="I255" i="2"/>
  <c r="J255" i="2" s="1"/>
  <c r="K255" i="2" s="1"/>
  <c r="M254" i="2"/>
  <c r="L254" i="2"/>
  <c r="K254" i="2"/>
  <c r="I254" i="2"/>
  <c r="J254" i="2" s="1"/>
  <c r="M253" i="2"/>
  <c r="I253" i="2"/>
  <c r="J253" i="2" s="1"/>
  <c r="K253" i="2" s="1"/>
  <c r="M252" i="2"/>
  <c r="I252" i="2"/>
  <c r="J252" i="2" s="1"/>
  <c r="K252" i="2" s="1"/>
  <c r="M251" i="2"/>
  <c r="I251" i="2"/>
  <c r="J251" i="2" s="1"/>
  <c r="K251" i="2" s="1"/>
  <c r="M250" i="2"/>
  <c r="I250" i="2"/>
  <c r="J250" i="2" s="1"/>
  <c r="K250" i="2" s="1"/>
  <c r="M249" i="2"/>
  <c r="I249" i="2"/>
  <c r="J249" i="2" s="1"/>
  <c r="K249" i="2" s="1"/>
  <c r="M248" i="2"/>
  <c r="I248" i="2"/>
  <c r="J248" i="2" s="1"/>
  <c r="K248" i="2" s="1"/>
  <c r="M247" i="2"/>
  <c r="L247" i="2"/>
  <c r="K247" i="2"/>
  <c r="I247" i="2"/>
  <c r="J247" i="2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M71" i="1"/>
  <c r="L71" i="1"/>
  <c r="K71" i="1"/>
  <c r="I71" i="1"/>
  <c r="J71" i="1" s="1"/>
  <c r="M70" i="1"/>
  <c r="L70" i="1"/>
  <c r="K70" i="1"/>
  <c r="I70" i="1"/>
  <c r="J70" i="1" s="1"/>
  <c r="M69" i="1"/>
  <c r="L69" i="1"/>
  <c r="K69" i="1"/>
  <c r="I69" i="1"/>
  <c r="J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K65" i="1"/>
  <c r="I65" i="1"/>
  <c r="J65" i="1" s="1"/>
  <c r="M64" i="1"/>
  <c r="L64" i="1"/>
  <c r="I64" i="1"/>
  <c r="J64" i="1" s="1"/>
  <c r="K64" i="1" s="1"/>
  <c r="M63" i="1"/>
  <c r="L63" i="1"/>
  <c r="K63" i="1"/>
  <c r="I63" i="1"/>
  <c r="J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K60" i="1"/>
  <c r="I60" i="1"/>
  <c r="J60" i="1" s="1"/>
  <c r="M59" i="1"/>
  <c r="L59" i="1"/>
  <c r="K59" i="1"/>
  <c r="I59" i="1"/>
  <c r="J59" i="1" s="1"/>
  <c r="M58" i="1"/>
  <c r="L58" i="1"/>
  <c r="K58" i="1"/>
  <c r="I58" i="1"/>
  <c r="J58" i="1" s="1"/>
  <c r="M57" i="1"/>
  <c r="L57" i="1"/>
  <c r="K57" i="1"/>
  <c r="I57" i="1"/>
  <c r="J57" i="1" s="1"/>
  <c r="M56" i="1"/>
  <c r="L56" i="1"/>
  <c r="I56" i="1"/>
  <c r="J56" i="1" s="1"/>
  <c r="K56" i="1" s="1"/>
  <c r="M55" i="1"/>
  <c r="L55" i="1"/>
  <c r="I55" i="1"/>
  <c r="J55" i="1" s="1"/>
  <c r="K55" i="1" s="1"/>
  <c r="M54" i="1"/>
  <c r="L54" i="1"/>
  <c r="K54" i="1"/>
  <c r="I54" i="1"/>
  <c r="J54" i="1" s="1"/>
  <c r="M53" i="1"/>
  <c r="L53" i="1"/>
  <c r="K53" i="1"/>
  <c r="I53" i="1"/>
  <c r="J53" i="1" s="1"/>
  <c r="M52" i="1"/>
  <c r="L52" i="1"/>
  <c r="I52" i="1"/>
  <c r="J52" i="1" s="1"/>
  <c r="K52" i="1" s="1"/>
  <c r="M51" i="1"/>
  <c r="L51" i="1"/>
  <c r="K51" i="1"/>
  <c r="I51" i="1"/>
  <c r="J51" i="1" s="1"/>
  <c r="J16" i="5" l="1"/>
  <c r="J13" i="4"/>
  <c r="J34" i="4"/>
  <c r="J21" i="1"/>
  <c r="D13" i="3"/>
  <c r="E13" i="3"/>
  <c r="F13" i="3"/>
  <c r="G13" i="3"/>
  <c r="H13" i="3"/>
  <c r="D20" i="3"/>
  <c r="E20" i="3"/>
  <c r="F20" i="3"/>
  <c r="G20" i="3"/>
  <c r="H20" i="3"/>
  <c r="K16" i="5" l="1"/>
  <c r="K34" i="4"/>
  <c r="K13" i="4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K199" i="1"/>
  <c r="I199" i="1"/>
  <c r="J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K196" i="1"/>
  <c r="I196" i="1"/>
  <c r="J196" i="1" s="1"/>
  <c r="M195" i="1"/>
  <c r="L195" i="1"/>
  <c r="K195" i="1"/>
  <c r="I195" i="1"/>
  <c r="J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K171" i="1"/>
  <c r="I171" i="1"/>
  <c r="J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K163" i="1"/>
  <c r="I163" i="1"/>
  <c r="J163" i="1" s="1"/>
  <c r="M162" i="1"/>
  <c r="L162" i="1"/>
  <c r="I162" i="1"/>
  <c r="J162" i="1" s="1"/>
  <c r="K162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I32" i="1"/>
  <c r="J32" i="1" s="1"/>
  <c r="I31" i="1"/>
  <c r="J31" i="1" s="1"/>
  <c r="I14" i="1"/>
  <c r="J14" i="1" s="1"/>
  <c r="I13" i="1"/>
  <c r="J13" i="1" s="1"/>
  <c r="I12" i="1"/>
  <c r="J12" i="1" s="1"/>
  <c r="M39" i="2"/>
  <c r="I39" i="2"/>
  <c r="J39" i="2" s="1"/>
  <c r="K39" i="2" s="1"/>
  <c r="M38" i="2"/>
  <c r="L38" i="2"/>
  <c r="I38" i="2"/>
  <c r="J38" i="2" s="1"/>
  <c r="K38" i="2" s="1"/>
  <c r="M24" i="2"/>
  <c r="I24" i="2"/>
  <c r="M23" i="2"/>
  <c r="I23" i="2"/>
  <c r="J23" i="2" s="1"/>
  <c r="K23" i="2" s="1"/>
  <c r="M22" i="2"/>
  <c r="I22" i="2"/>
  <c r="J22" i="2" s="1"/>
  <c r="K22" i="2" s="1"/>
  <c r="M21" i="2"/>
  <c r="L21" i="2"/>
  <c r="I21" i="2"/>
  <c r="J21" i="2" s="1"/>
  <c r="K21" i="2" s="1"/>
  <c r="M20" i="2"/>
  <c r="I20" i="2"/>
  <c r="J20" i="2" s="1"/>
  <c r="K20" i="2" s="1"/>
  <c r="M19" i="2"/>
  <c r="L19" i="2"/>
  <c r="I19" i="2"/>
  <c r="J19" i="2" s="1"/>
  <c r="K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I16" i="2"/>
  <c r="J16" i="2" s="1"/>
  <c r="K16" i="2" s="1"/>
  <c r="M15" i="2"/>
  <c r="I15" i="2"/>
  <c r="J15" i="2" s="1"/>
  <c r="K15" i="2" s="1"/>
  <c r="M14" i="2"/>
  <c r="L14" i="2"/>
  <c r="I14" i="2"/>
  <c r="J14" i="2" s="1"/>
  <c r="K14" i="2" s="1"/>
  <c r="M13" i="2"/>
  <c r="L13" i="2"/>
  <c r="I13" i="2"/>
  <c r="J13" i="2" s="1"/>
  <c r="K13" i="2" s="1"/>
  <c r="M12" i="2"/>
  <c r="L12" i="2"/>
  <c r="I12" i="2"/>
  <c r="J12" i="2" s="1"/>
  <c r="K12" i="2" s="1"/>
  <c r="M24" i="4"/>
  <c r="I24" i="4"/>
  <c r="M23" i="4"/>
  <c r="L23" i="4"/>
  <c r="I23" i="4"/>
  <c r="J23" i="4" s="1"/>
  <c r="K23" i="4" s="1"/>
  <c r="M11" i="4"/>
  <c r="L11" i="4"/>
  <c r="I11" i="4"/>
  <c r="J11" i="4" s="1"/>
  <c r="K11" i="4" s="1"/>
  <c r="M10" i="4"/>
  <c r="I10" i="4"/>
  <c r="J10" i="4" s="1"/>
  <c r="K10" i="4" s="1"/>
  <c r="M73" i="5"/>
  <c r="I73" i="5"/>
  <c r="J73" i="5" s="1"/>
  <c r="K73" i="5" s="1"/>
  <c r="M72" i="5"/>
  <c r="I72" i="5"/>
  <c r="J72" i="5" s="1"/>
  <c r="K72" i="5" s="1"/>
  <c r="M42" i="5"/>
  <c r="I42" i="5"/>
  <c r="J42" i="5" s="1"/>
  <c r="K42" i="5" s="1"/>
  <c r="M41" i="5"/>
  <c r="I41" i="5"/>
  <c r="J41" i="5" s="1"/>
  <c r="K41" i="5" s="1"/>
  <c r="M40" i="5"/>
  <c r="I40" i="5"/>
  <c r="J40" i="5" s="1"/>
  <c r="K40" i="5" s="1"/>
  <c r="M39" i="5"/>
  <c r="I39" i="5"/>
  <c r="M38" i="5"/>
  <c r="I38" i="5"/>
  <c r="J38" i="5" s="1"/>
  <c r="K38" i="5" s="1"/>
  <c r="J39" i="5" l="1"/>
  <c r="I44" i="5"/>
  <c r="J24" i="4"/>
  <c r="I26" i="4"/>
  <c r="J24" i="2"/>
  <c r="I41" i="2"/>
  <c r="J33" i="1"/>
  <c r="J42" i="1" s="1"/>
  <c r="I42" i="1"/>
  <c r="M65" i="4"/>
  <c r="L65" i="4"/>
  <c r="K65" i="4"/>
  <c r="I65" i="4"/>
  <c r="J65" i="4" s="1"/>
  <c r="M64" i="4"/>
  <c r="I64" i="4"/>
  <c r="J64" i="4" s="1"/>
  <c r="K64" i="4" s="1"/>
  <c r="M63" i="4"/>
  <c r="I63" i="4"/>
  <c r="M62" i="4"/>
  <c r="L62" i="4"/>
  <c r="K62" i="4"/>
  <c r="I62" i="4"/>
  <c r="J62" i="4" s="1"/>
  <c r="M61" i="4"/>
  <c r="I61" i="4"/>
  <c r="J61" i="4" s="1"/>
  <c r="K61" i="4" s="1"/>
  <c r="M60" i="4"/>
  <c r="I60" i="4"/>
  <c r="J60" i="4" s="1"/>
  <c r="K60" i="4" s="1"/>
  <c r="M59" i="4"/>
  <c r="L59" i="4"/>
  <c r="I59" i="4"/>
  <c r="J59" i="4" s="1"/>
  <c r="K59" i="4" s="1"/>
  <c r="M58" i="4"/>
  <c r="I58" i="4"/>
  <c r="J58" i="4" s="1"/>
  <c r="K58" i="4" s="1"/>
  <c r="M57" i="4"/>
  <c r="I57" i="4"/>
  <c r="J57" i="4" s="1"/>
  <c r="K57" i="4" s="1"/>
  <c r="M56" i="4"/>
  <c r="I56" i="4"/>
  <c r="J56" i="4" s="1"/>
  <c r="K56" i="4" s="1"/>
  <c r="M55" i="4"/>
  <c r="I55" i="4"/>
  <c r="J55" i="4" s="1"/>
  <c r="K55" i="4" s="1"/>
  <c r="M54" i="4"/>
  <c r="I54" i="4"/>
  <c r="J54" i="4" s="1"/>
  <c r="K54" i="4" s="1"/>
  <c r="I67" i="4"/>
  <c r="J67" i="4" s="1"/>
  <c r="K67" i="4" s="1"/>
  <c r="M67" i="4"/>
  <c r="I68" i="4"/>
  <c r="J68" i="4" s="1"/>
  <c r="K68" i="4" s="1"/>
  <c r="M68" i="4"/>
  <c r="I69" i="4"/>
  <c r="J69" i="4" s="1"/>
  <c r="K69" i="4" s="1"/>
  <c r="M69" i="4"/>
  <c r="I70" i="4"/>
  <c r="J70" i="4" s="1"/>
  <c r="K70" i="4"/>
  <c r="M70" i="4"/>
  <c r="I71" i="4"/>
  <c r="J71" i="4" s="1"/>
  <c r="K71" i="4" s="1"/>
  <c r="M71" i="4"/>
  <c r="I72" i="4"/>
  <c r="J72" i="4" s="1"/>
  <c r="K72" i="4" s="1"/>
  <c r="M72" i="4"/>
  <c r="M185" i="2"/>
  <c r="I185" i="2"/>
  <c r="J185" i="2" s="1"/>
  <c r="K185" i="2" s="1"/>
  <c r="M184" i="2"/>
  <c r="I184" i="2"/>
  <c r="J184" i="2" s="1"/>
  <c r="K184" i="2" s="1"/>
  <c r="M183" i="2"/>
  <c r="I183" i="2"/>
  <c r="J183" i="2" s="1"/>
  <c r="K183" i="2" s="1"/>
  <c r="M182" i="2"/>
  <c r="I182" i="2"/>
  <c r="J182" i="2" s="1"/>
  <c r="K182" i="2" s="1"/>
  <c r="M181" i="2"/>
  <c r="I181" i="2"/>
  <c r="J181" i="2" s="1"/>
  <c r="K181" i="2" s="1"/>
  <c r="M180" i="2"/>
  <c r="I180" i="2"/>
  <c r="J180" i="2" s="1"/>
  <c r="K180" i="2" s="1"/>
  <c r="M179" i="2"/>
  <c r="I179" i="2"/>
  <c r="J179" i="2" s="1"/>
  <c r="K179" i="2" s="1"/>
  <c r="M178" i="2"/>
  <c r="I178" i="2"/>
  <c r="J178" i="2" s="1"/>
  <c r="K178" i="2" s="1"/>
  <c r="M177" i="2"/>
  <c r="I177" i="2"/>
  <c r="J177" i="2" s="1"/>
  <c r="K177" i="2" s="1"/>
  <c r="M176" i="2"/>
  <c r="I176" i="2"/>
  <c r="J176" i="2" s="1"/>
  <c r="K176" i="2" s="1"/>
  <c r="M175" i="2"/>
  <c r="I175" i="2"/>
  <c r="J175" i="2" s="1"/>
  <c r="K175" i="2" s="1"/>
  <c r="M174" i="2"/>
  <c r="I174" i="2"/>
  <c r="J174" i="2" s="1"/>
  <c r="K174" i="2" s="1"/>
  <c r="M173" i="2"/>
  <c r="I173" i="2"/>
  <c r="J173" i="2" s="1"/>
  <c r="K173" i="2" s="1"/>
  <c r="M172" i="2"/>
  <c r="I172" i="2"/>
  <c r="J172" i="2" s="1"/>
  <c r="K172" i="2" s="1"/>
  <c r="M171" i="2"/>
  <c r="I171" i="2"/>
  <c r="J171" i="2" s="1"/>
  <c r="K171" i="2" s="1"/>
  <c r="M170" i="2"/>
  <c r="I170" i="2"/>
  <c r="J170" i="2" s="1"/>
  <c r="K170" i="2" s="1"/>
  <c r="M169" i="2"/>
  <c r="I169" i="2"/>
  <c r="J169" i="2" s="1"/>
  <c r="K169" i="2" s="1"/>
  <c r="M168" i="2"/>
  <c r="L168" i="2"/>
  <c r="K168" i="2"/>
  <c r="I168" i="2"/>
  <c r="J168" i="2" s="1"/>
  <c r="M167" i="2"/>
  <c r="I167" i="2"/>
  <c r="J167" i="2" s="1"/>
  <c r="K167" i="2" s="1"/>
  <c r="M166" i="2"/>
  <c r="I166" i="2"/>
  <c r="J166" i="2" s="1"/>
  <c r="K166" i="2" s="1"/>
  <c r="M165" i="2"/>
  <c r="I165" i="2"/>
  <c r="J165" i="2" s="1"/>
  <c r="K165" i="2" s="1"/>
  <c r="M164" i="2"/>
  <c r="I164" i="2"/>
  <c r="J164" i="2" s="1"/>
  <c r="K164" i="2" s="1"/>
  <c r="M163" i="2"/>
  <c r="I163" i="2"/>
  <c r="J163" i="2" s="1"/>
  <c r="K163" i="2" s="1"/>
  <c r="M162" i="2"/>
  <c r="I162" i="2"/>
  <c r="J162" i="2" s="1"/>
  <c r="K162" i="2" s="1"/>
  <c r="M161" i="2"/>
  <c r="I161" i="2"/>
  <c r="J161" i="2" s="1"/>
  <c r="K161" i="2" s="1"/>
  <c r="M160" i="2"/>
  <c r="I160" i="2"/>
  <c r="J160" i="2" s="1"/>
  <c r="K160" i="2" s="1"/>
  <c r="M159" i="2"/>
  <c r="I159" i="2"/>
  <c r="J159" i="2" s="1"/>
  <c r="K159" i="2" s="1"/>
  <c r="M158" i="2"/>
  <c r="I158" i="2"/>
  <c r="J158" i="2" s="1"/>
  <c r="K158" i="2" s="1"/>
  <c r="M157" i="2"/>
  <c r="I157" i="2"/>
  <c r="J157" i="2" s="1"/>
  <c r="K157" i="2" s="1"/>
  <c r="M156" i="2"/>
  <c r="I156" i="2"/>
  <c r="J156" i="2" s="1"/>
  <c r="K156" i="2" s="1"/>
  <c r="M155" i="2"/>
  <c r="I155" i="2"/>
  <c r="J155" i="2" s="1"/>
  <c r="K155" i="2" s="1"/>
  <c r="M154" i="2"/>
  <c r="I154" i="2"/>
  <c r="J154" i="2" s="1"/>
  <c r="K154" i="2" s="1"/>
  <c r="M153" i="2"/>
  <c r="I153" i="2"/>
  <c r="J153" i="2" s="1"/>
  <c r="K153" i="2" s="1"/>
  <c r="M152" i="2"/>
  <c r="I152" i="2"/>
  <c r="J152" i="2" s="1"/>
  <c r="K152" i="2" s="1"/>
  <c r="M151" i="2"/>
  <c r="I151" i="2"/>
  <c r="J151" i="2" s="1"/>
  <c r="K151" i="2" s="1"/>
  <c r="M150" i="2"/>
  <c r="L150" i="2"/>
  <c r="K150" i="2"/>
  <c r="I150" i="2"/>
  <c r="J150" i="2" s="1"/>
  <c r="M149" i="2"/>
  <c r="I149" i="2"/>
  <c r="J149" i="2" s="1"/>
  <c r="K149" i="2" s="1"/>
  <c r="M148" i="2"/>
  <c r="L148" i="2"/>
  <c r="K148" i="2"/>
  <c r="I148" i="2"/>
  <c r="J148" i="2" s="1"/>
  <c r="M147" i="2"/>
  <c r="I147" i="2"/>
  <c r="J147" i="2" s="1"/>
  <c r="K147" i="2" s="1"/>
  <c r="M146" i="2"/>
  <c r="I146" i="2"/>
  <c r="J146" i="2" s="1"/>
  <c r="K146" i="2" s="1"/>
  <c r="M145" i="2"/>
  <c r="I145" i="2"/>
  <c r="J145" i="2" s="1"/>
  <c r="K145" i="2" s="1"/>
  <c r="M144" i="2"/>
  <c r="I144" i="2"/>
  <c r="J144" i="2" s="1"/>
  <c r="K144" i="2" s="1"/>
  <c r="M143" i="2"/>
  <c r="I143" i="2"/>
  <c r="J143" i="2" s="1"/>
  <c r="K143" i="2" s="1"/>
  <c r="M142" i="2"/>
  <c r="L142" i="2"/>
  <c r="K142" i="2"/>
  <c r="I142" i="2"/>
  <c r="J142" i="2" s="1"/>
  <c r="M141" i="2"/>
  <c r="I141" i="2"/>
  <c r="J141" i="2" s="1"/>
  <c r="K141" i="2" s="1"/>
  <c r="M140" i="2"/>
  <c r="I140" i="2"/>
  <c r="J140" i="2" s="1"/>
  <c r="K140" i="2" s="1"/>
  <c r="M139" i="2"/>
  <c r="I139" i="2"/>
  <c r="J139" i="2" s="1"/>
  <c r="K139" i="2" s="1"/>
  <c r="M138" i="2"/>
  <c r="I138" i="2"/>
  <c r="J138" i="2" s="1"/>
  <c r="K138" i="2" s="1"/>
  <c r="M137" i="2"/>
  <c r="I137" i="2"/>
  <c r="J137" i="2" s="1"/>
  <c r="K137" i="2" s="1"/>
  <c r="M136" i="2"/>
  <c r="I136" i="2"/>
  <c r="J136" i="2" s="1"/>
  <c r="K136" i="2" s="1"/>
  <c r="M135" i="2"/>
  <c r="I135" i="2"/>
  <c r="J135" i="2" s="1"/>
  <c r="K135" i="2" s="1"/>
  <c r="M134" i="2"/>
  <c r="I134" i="2"/>
  <c r="J134" i="2" s="1"/>
  <c r="K134" i="2" s="1"/>
  <c r="M133" i="2"/>
  <c r="I133" i="2"/>
  <c r="J133" i="2" s="1"/>
  <c r="K133" i="2" s="1"/>
  <c r="M132" i="2"/>
  <c r="I132" i="2"/>
  <c r="J132" i="2" s="1"/>
  <c r="K132" i="2" s="1"/>
  <c r="M131" i="2"/>
  <c r="I131" i="2"/>
  <c r="J131" i="2" s="1"/>
  <c r="K131" i="2" s="1"/>
  <c r="M130" i="2"/>
  <c r="I130" i="2"/>
  <c r="J130" i="2" s="1"/>
  <c r="K130" i="2" s="1"/>
  <c r="M129" i="2"/>
  <c r="I129" i="2"/>
  <c r="J129" i="2" s="1"/>
  <c r="K129" i="2" s="1"/>
  <c r="M128" i="2"/>
  <c r="I128" i="2"/>
  <c r="J128" i="2" s="1"/>
  <c r="K128" i="2" s="1"/>
  <c r="M127" i="2"/>
  <c r="I127" i="2"/>
  <c r="J127" i="2" s="1"/>
  <c r="K127" i="2" s="1"/>
  <c r="M126" i="2"/>
  <c r="I126" i="2"/>
  <c r="J126" i="2" s="1"/>
  <c r="K126" i="2" s="1"/>
  <c r="M125" i="2"/>
  <c r="L125" i="2"/>
  <c r="K125" i="2"/>
  <c r="I125" i="2"/>
  <c r="J125" i="2" s="1"/>
  <c r="M124" i="2"/>
  <c r="I124" i="2"/>
  <c r="J124" i="2" s="1"/>
  <c r="K124" i="2" s="1"/>
  <c r="M123" i="2"/>
  <c r="I123" i="2"/>
  <c r="J123" i="2" s="1"/>
  <c r="K123" i="2" s="1"/>
  <c r="M122" i="2"/>
  <c r="I122" i="2"/>
  <c r="J122" i="2" s="1"/>
  <c r="K122" i="2" s="1"/>
  <c r="M121" i="2"/>
  <c r="I121" i="2"/>
  <c r="J121" i="2" s="1"/>
  <c r="K121" i="2" s="1"/>
  <c r="M120" i="2"/>
  <c r="I120" i="2"/>
  <c r="J120" i="2" s="1"/>
  <c r="K120" i="2" s="1"/>
  <c r="M119" i="2"/>
  <c r="I119" i="2"/>
  <c r="J119" i="2" s="1"/>
  <c r="K119" i="2" s="1"/>
  <c r="M75" i="4"/>
  <c r="I75" i="4"/>
  <c r="J75" i="4" s="1"/>
  <c r="K75" i="4" s="1"/>
  <c r="M74" i="4"/>
  <c r="I74" i="4"/>
  <c r="J74" i="4" s="1"/>
  <c r="K74" i="4" s="1"/>
  <c r="M73" i="4"/>
  <c r="I73" i="4"/>
  <c r="J73" i="4" s="1"/>
  <c r="K73" i="4" s="1"/>
  <c r="K39" i="5" l="1"/>
  <c r="J44" i="5"/>
  <c r="J63" i="4"/>
  <c r="K24" i="4"/>
  <c r="J26" i="4"/>
  <c r="K24" i="2"/>
  <c r="J41" i="2"/>
  <c r="M37" i="5"/>
  <c r="I37" i="5"/>
  <c r="J37" i="5" s="1"/>
  <c r="K37" i="5" s="1"/>
  <c r="M12" i="5"/>
  <c r="L12" i="5"/>
  <c r="I12" i="5"/>
  <c r="J12" i="5" s="1"/>
  <c r="K12" i="5" s="1"/>
  <c r="M116" i="2"/>
  <c r="I116" i="2"/>
  <c r="J116" i="2" s="1"/>
  <c r="K116" i="2" s="1"/>
  <c r="M115" i="2"/>
  <c r="I115" i="2"/>
  <c r="J115" i="2" s="1"/>
  <c r="K115" i="2" s="1"/>
  <c r="M114" i="2"/>
  <c r="I114" i="2"/>
  <c r="J114" i="2" s="1"/>
  <c r="K114" i="2" s="1"/>
  <c r="M113" i="2"/>
  <c r="I113" i="2"/>
  <c r="J113" i="2" s="1"/>
  <c r="K113" i="2" s="1"/>
  <c r="M112" i="2"/>
  <c r="I112" i="2"/>
  <c r="J112" i="2" s="1"/>
  <c r="K112" i="2" s="1"/>
  <c r="M111" i="2"/>
  <c r="I111" i="2"/>
  <c r="J111" i="2" s="1"/>
  <c r="K111" i="2" s="1"/>
  <c r="M110" i="2"/>
  <c r="L110" i="2"/>
  <c r="K110" i="2"/>
  <c r="I110" i="2"/>
  <c r="J110" i="2" s="1"/>
  <c r="M109" i="2"/>
  <c r="I109" i="2"/>
  <c r="J109" i="2" s="1"/>
  <c r="K109" i="2" s="1"/>
  <c r="M108" i="2"/>
  <c r="I108" i="2"/>
  <c r="J108" i="2" s="1"/>
  <c r="K108" i="2" s="1"/>
  <c r="M107" i="2"/>
  <c r="L107" i="2"/>
  <c r="K107" i="2"/>
  <c r="I107" i="2"/>
  <c r="J107" i="2" s="1"/>
  <c r="M106" i="2"/>
  <c r="I106" i="2"/>
  <c r="J106" i="2" s="1"/>
  <c r="K106" i="2" s="1"/>
  <c r="M105" i="2"/>
  <c r="L105" i="2"/>
  <c r="K105" i="2"/>
  <c r="I105" i="2"/>
  <c r="J105" i="2" s="1"/>
  <c r="M104" i="2"/>
  <c r="L104" i="2"/>
  <c r="K104" i="2"/>
  <c r="I104" i="2"/>
  <c r="J104" i="2" s="1"/>
  <c r="M103" i="2"/>
  <c r="L103" i="2"/>
  <c r="K103" i="2"/>
  <c r="I103" i="2"/>
  <c r="J103" i="2" s="1"/>
  <c r="M102" i="2"/>
  <c r="I102" i="2"/>
  <c r="J102" i="2" s="1"/>
  <c r="K102" i="2" s="1"/>
  <c r="M101" i="2"/>
  <c r="I101" i="2"/>
  <c r="J101" i="2" s="1"/>
  <c r="K101" i="2" s="1"/>
  <c r="M100" i="2"/>
  <c r="I100" i="2"/>
  <c r="J100" i="2" s="1"/>
  <c r="K100" i="2" s="1"/>
  <c r="M99" i="2"/>
  <c r="I99" i="2"/>
  <c r="M98" i="2"/>
  <c r="I98" i="2"/>
  <c r="M97" i="2"/>
  <c r="I97" i="2"/>
  <c r="J97" i="2" s="1"/>
  <c r="K97" i="2" s="1"/>
  <c r="M96" i="2"/>
  <c r="I96" i="2"/>
  <c r="J96" i="2" s="1"/>
  <c r="K96" i="2" s="1"/>
  <c r="M95" i="2"/>
  <c r="I95" i="2"/>
  <c r="J95" i="2" s="1"/>
  <c r="K95" i="2" s="1"/>
  <c r="M94" i="2"/>
  <c r="I94" i="2"/>
  <c r="J94" i="2" s="1"/>
  <c r="K94" i="2" s="1"/>
  <c r="M93" i="2"/>
  <c r="I93" i="2"/>
  <c r="J93" i="2" s="1"/>
  <c r="K93" i="2" s="1"/>
  <c r="M92" i="2"/>
  <c r="I92" i="2"/>
  <c r="J92" i="2" s="1"/>
  <c r="K92" i="2" s="1"/>
  <c r="M91" i="2"/>
  <c r="I91" i="2"/>
  <c r="J91" i="2" s="1"/>
  <c r="K91" i="2" s="1"/>
  <c r="M90" i="2"/>
  <c r="I90" i="2"/>
  <c r="J90" i="2" s="1"/>
  <c r="K90" i="2" s="1"/>
  <c r="M89" i="2"/>
  <c r="I89" i="2"/>
  <c r="J89" i="2" s="1"/>
  <c r="K89" i="2" s="1"/>
  <c r="M88" i="2"/>
  <c r="I88" i="2"/>
  <c r="J88" i="2" s="1"/>
  <c r="K88" i="2" s="1"/>
  <c r="M87" i="2"/>
  <c r="I87" i="2"/>
  <c r="J87" i="2" s="1"/>
  <c r="K87" i="2" s="1"/>
  <c r="M86" i="2"/>
  <c r="I86" i="2"/>
  <c r="J86" i="2" s="1"/>
  <c r="K86" i="2" s="1"/>
  <c r="M85" i="2"/>
  <c r="I85" i="2"/>
  <c r="J85" i="2" s="1"/>
  <c r="K85" i="2" s="1"/>
  <c r="M84" i="2"/>
  <c r="I84" i="2"/>
  <c r="J84" i="2" s="1"/>
  <c r="K84" i="2" s="1"/>
  <c r="M83" i="2"/>
  <c r="I83" i="2"/>
  <c r="J83" i="2" s="1"/>
  <c r="K83" i="2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K307" i="1"/>
  <c r="I307" i="1"/>
  <c r="J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K261" i="1"/>
  <c r="I261" i="1"/>
  <c r="J261" i="1" s="1"/>
  <c r="M260" i="1"/>
  <c r="L260" i="1"/>
  <c r="I260" i="1"/>
  <c r="J260" i="1" s="1"/>
  <c r="K260" i="1" s="1"/>
  <c r="M259" i="1"/>
  <c r="L259" i="1"/>
  <c r="I259" i="1"/>
  <c r="J259" i="1" s="1"/>
  <c r="K259" i="1" s="1"/>
  <c r="K63" i="4" l="1"/>
  <c r="J99" i="2"/>
  <c r="J98" i="2"/>
  <c r="I499" i="2"/>
  <c r="J499" i="2" s="1"/>
  <c r="K499" i="2" s="1"/>
  <c r="I498" i="2"/>
  <c r="J498" i="2" s="1"/>
  <c r="K498" i="2" s="1"/>
  <c r="M497" i="2"/>
  <c r="I497" i="2"/>
  <c r="J497" i="2" s="1"/>
  <c r="K497" i="2" s="1"/>
  <c r="I496" i="2"/>
  <c r="J496" i="2" s="1"/>
  <c r="K496" i="2" s="1"/>
  <c r="I495" i="2"/>
  <c r="J495" i="2" s="1"/>
  <c r="K495" i="2" s="1"/>
  <c r="I494" i="2"/>
  <c r="J494" i="2" s="1"/>
  <c r="K494" i="2" s="1"/>
  <c r="I493" i="2"/>
  <c r="J493" i="2" s="1"/>
  <c r="K493" i="2" s="1"/>
  <c r="I492" i="2"/>
  <c r="J492" i="2" s="1"/>
  <c r="K492" i="2" s="1"/>
  <c r="M491" i="2"/>
  <c r="I491" i="2"/>
  <c r="J491" i="2" s="1"/>
  <c r="K491" i="2" s="1"/>
  <c r="I490" i="2"/>
  <c r="J490" i="2" s="1"/>
  <c r="K490" i="2" s="1"/>
  <c r="I489" i="2"/>
  <c r="J489" i="2" s="1"/>
  <c r="K489" i="2" s="1"/>
  <c r="I488" i="2"/>
  <c r="J488" i="2" s="1"/>
  <c r="K488" i="2" s="1"/>
  <c r="I487" i="2"/>
  <c r="J487" i="2" s="1"/>
  <c r="K487" i="2" s="1"/>
  <c r="I486" i="2"/>
  <c r="J486" i="2" s="1"/>
  <c r="K486" i="2" s="1"/>
  <c r="I485" i="2"/>
  <c r="J485" i="2" s="1"/>
  <c r="K485" i="2" s="1"/>
  <c r="M484" i="2"/>
  <c r="I484" i="2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M479" i="2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M475" i="2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M465" i="2"/>
  <c r="I465" i="2"/>
  <c r="J465" i="2" s="1"/>
  <c r="K465" i="2" s="1"/>
  <c r="M464" i="2"/>
  <c r="I464" i="2"/>
  <c r="J464" i="2" s="1"/>
  <c r="K464" i="2" s="1"/>
  <c r="I463" i="2"/>
  <c r="J463" i="2" s="1"/>
  <c r="K463" i="2" s="1"/>
  <c r="M462" i="2"/>
  <c r="I462" i="2"/>
  <c r="J462" i="2" s="1"/>
  <c r="K462" i="2" s="1"/>
  <c r="M461" i="2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M457" i="2"/>
  <c r="I457" i="2"/>
  <c r="J457" i="2" s="1"/>
  <c r="K457" i="2" s="1"/>
  <c r="I456" i="2"/>
  <c r="J456" i="2" s="1"/>
  <c r="K456" i="2" s="1"/>
  <c r="I455" i="2"/>
  <c r="J455" i="2" s="1"/>
  <c r="K455" i="2" s="1"/>
  <c r="M454" i="2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M450" i="2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K99" i="2" l="1"/>
  <c r="K98" i="2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K108" i="1"/>
  <c r="I108" i="1"/>
  <c r="J108" i="1" s="1"/>
  <c r="M107" i="1"/>
  <c r="L107" i="1"/>
  <c r="I107" i="1"/>
  <c r="J107" i="1" s="1"/>
  <c r="K107" i="1" s="1"/>
  <c r="M106" i="1"/>
  <c r="L106" i="1"/>
  <c r="I106" i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K103" i="1"/>
  <c r="I103" i="1"/>
  <c r="J103" i="1" s="1"/>
  <c r="M71" i="5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J106" i="1" l="1"/>
  <c r="J126" i="1"/>
  <c r="I102" i="4"/>
  <c r="J102" i="4" s="1"/>
  <c r="K102" i="4" s="1"/>
  <c r="I101" i="4"/>
  <c r="J101" i="4" s="1"/>
  <c r="K101" i="4" s="1"/>
  <c r="I100" i="4"/>
  <c r="J100" i="4" s="1"/>
  <c r="K100" i="4" s="1"/>
  <c r="I99" i="4"/>
  <c r="J99" i="4" s="1"/>
  <c r="K99" i="4" s="1"/>
  <c r="I98" i="4"/>
  <c r="J98" i="4" s="1"/>
  <c r="K98" i="4" s="1"/>
  <c r="M97" i="4"/>
  <c r="I97" i="4"/>
  <c r="J97" i="4" s="1"/>
  <c r="K97" i="4" s="1"/>
  <c r="I96" i="4"/>
  <c r="I95" i="4"/>
  <c r="J95" i="4" s="1"/>
  <c r="K95" i="4" s="1"/>
  <c r="I94" i="4"/>
  <c r="J94" i="4" s="1"/>
  <c r="K94" i="4" s="1"/>
  <c r="I93" i="4"/>
  <c r="J93" i="4" s="1"/>
  <c r="K93" i="4" s="1"/>
  <c r="I92" i="4"/>
  <c r="J92" i="4" s="1"/>
  <c r="K92" i="4" s="1"/>
  <c r="M91" i="4"/>
  <c r="I91" i="4"/>
  <c r="J91" i="4" s="1"/>
  <c r="K91" i="4" s="1"/>
  <c r="I90" i="4"/>
  <c r="J90" i="4" s="1"/>
  <c r="K90" i="4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J96" i="4" l="1"/>
  <c r="I104" i="4"/>
  <c r="K106" i="1"/>
  <c r="K126" i="1"/>
  <c r="M446" i="2"/>
  <c r="I446" i="2"/>
  <c r="J446" i="2" s="1"/>
  <c r="K446" i="2" s="1"/>
  <c r="I445" i="2"/>
  <c r="J445" i="2" s="1"/>
  <c r="K445" i="2" s="1"/>
  <c r="M444" i="2"/>
  <c r="I444" i="2"/>
  <c r="J444" i="2" s="1"/>
  <c r="K444" i="2" s="1"/>
  <c r="I443" i="2"/>
  <c r="J443" i="2" s="1"/>
  <c r="K443" i="2" s="1"/>
  <c r="M442" i="2"/>
  <c r="I442" i="2"/>
  <c r="J442" i="2" s="1"/>
  <c r="K442" i="2" s="1"/>
  <c r="I246" i="2"/>
  <c r="J246" i="2" s="1"/>
  <c r="K246" i="2" s="1"/>
  <c r="I245" i="2"/>
  <c r="J245" i="2" s="1"/>
  <c r="K245" i="2" s="1"/>
  <c r="I244" i="2"/>
  <c r="J244" i="2" s="1"/>
  <c r="K244" i="2" s="1"/>
  <c r="M243" i="2"/>
  <c r="I243" i="2"/>
  <c r="J243" i="2" s="1"/>
  <c r="K243" i="2" s="1"/>
  <c r="I242" i="2"/>
  <c r="J242" i="2" s="1"/>
  <c r="K242" i="2" s="1"/>
  <c r="M241" i="2"/>
  <c r="I241" i="2"/>
  <c r="J241" i="2" s="1"/>
  <c r="K241" i="2" s="1"/>
  <c r="M240" i="2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M230" i="2"/>
  <c r="I230" i="2"/>
  <c r="J230" i="2" s="1"/>
  <c r="K230" i="2" s="1"/>
  <c r="M229" i="2"/>
  <c r="I229" i="2"/>
  <c r="J229" i="2" s="1"/>
  <c r="K229" i="2" s="1"/>
  <c r="I228" i="2"/>
  <c r="J228" i="2" s="1"/>
  <c r="K228" i="2" s="1"/>
  <c r="I227" i="2"/>
  <c r="J227" i="2" s="1"/>
  <c r="K227" i="2" s="1"/>
  <c r="M226" i="2"/>
  <c r="I226" i="2"/>
  <c r="J226" i="2" s="1"/>
  <c r="K226" i="2" s="1"/>
  <c r="I225" i="2"/>
  <c r="J225" i="2" s="1"/>
  <c r="K225" i="2" s="1"/>
  <c r="M224" i="2"/>
  <c r="I224" i="2"/>
  <c r="J224" i="2" s="1"/>
  <c r="K224" i="2" s="1"/>
  <c r="I223" i="2"/>
  <c r="J223" i="2" s="1"/>
  <c r="K223" i="2" s="1"/>
  <c r="I222" i="2"/>
  <c r="J222" i="2" s="1"/>
  <c r="K222" i="2" s="1"/>
  <c r="K96" i="4" l="1"/>
  <c r="J104" i="4"/>
  <c r="M525" i="1"/>
  <c r="L525" i="1"/>
  <c r="I525" i="1"/>
  <c r="J525" i="1" s="1"/>
  <c r="K525" i="1" s="1"/>
  <c r="M524" i="1"/>
  <c r="L524" i="1"/>
  <c r="I524" i="1"/>
  <c r="J524" i="1" s="1"/>
  <c r="K524" i="1" s="1"/>
  <c r="M523" i="1"/>
  <c r="L523" i="1"/>
  <c r="I523" i="1"/>
  <c r="J523" i="1" s="1"/>
  <c r="K523" i="1" s="1"/>
  <c r="M522" i="1"/>
  <c r="L522" i="1"/>
  <c r="I522" i="1"/>
  <c r="J522" i="1" s="1"/>
  <c r="K522" i="1" s="1"/>
  <c r="M521" i="1"/>
  <c r="L521" i="1"/>
  <c r="I521" i="1"/>
  <c r="J521" i="1" s="1"/>
  <c r="K521" i="1" s="1"/>
  <c r="M520" i="1"/>
  <c r="L520" i="1"/>
  <c r="I520" i="1"/>
  <c r="J520" i="1" s="1"/>
  <c r="K520" i="1" s="1"/>
  <c r="M519" i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I57" i="5" l="1"/>
  <c r="J57" i="5" s="1"/>
  <c r="K57" i="5" s="1"/>
  <c r="I56" i="5"/>
  <c r="J56" i="5" s="1"/>
  <c r="K56" i="5" s="1"/>
  <c r="I55" i="5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M498" i="1" l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K483" i="1"/>
  <c r="I483" i="1"/>
  <c r="J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I11" i="1" l="1"/>
  <c r="J11" i="1" s="1"/>
  <c r="I10" i="1"/>
  <c r="J10" i="1" s="1"/>
  <c r="I9" i="1"/>
  <c r="J9" i="1" s="1"/>
  <c r="I66" i="5" l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88" i="5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M205" i="2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I198" i="2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l="1"/>
  <c r="I501" i="2"/>
  <c r="J215" i="2"/>
  <c r="J66" i="5"/>
  <c r="J199" i="2"/>
  <c r="J49" i="5"/>
  <c r="J88" i="5" s="1"/>
  <c r="J198" i="2"/>
  <c r="M11" i="2"/>
  <c r="L11" i="2"/>
  <c r="I11" i="2"/>
  <c r="J11" i="2" s="1"/>
  <c r="K11" i="2" s="1"/>
  <c r="I10" i="2"/>
  <c r="J10" i="2" s="1"/>
  <c r="K10" i="2" s="1"/>
  <c r="K186" i="2" l="1"/>
  <c r="J501" i="2"/>
  <c r="K215" i="2"/>
  <c r="K49" i="5"/>
  <c r="K66" i="5"/>
  <c r="K199" i="2"/>
  <c r="K198" i="2"/>
  <c r="I118" i="2"/>
  <c r="J118" i="2" s="1"/>
  <c r="K118" i="2" s="1"/>
  <c r="I117" i="2"/>
  <c r="J117" i="2" s="1"/>
  <c r="K117" i="2" s="1"/>
  <c r="I82" i="2"/>
  <c r="J82" i="2" s="1"/>
  <c r="K82" i="2" s="1"/>
  <c r="I81" i="2"/>
  <c r="J81" i="2" s="1"/>
  <c r="K81" i="2" s="1"/>
  <c r="I89" i="4" l="1"/>
  <c r="J89" i="4" s="1"/>
  <c r="K89" i="4" s="1"/>
  <c r="I88" i="4"/>
  <c r="J88" i="4" s="1"/>
  <c r="K88" i="4" s="1"/>
  <c r="K26" i="4" l="1"/>
  <c r="I11" i="5" l="1"/>
  <c r="J11" i="5" s="1"/>
  <c r="K11" i="5" s="1"/>
  <c r="I10" i="5"/>
  <c r="J10" i="5" s="1"/>
  <c r="K10" i="5" s="1"/>
  <c r="I87" i="4"/>
  <c r="J87" i="4" s="1"/>
  <c r="K87" i="4" s="1"/>
  <c r="I9" i="4" l="1"/>
  <c r="J9" i="4" s="1"/>
  <c r="K9" i="4" s="1"/>
  <c r="I80" i="4" l="1"/>
  <c r="I79" i="4"/>
  <c r="J79" i="4" s="1"/>
  <c r="K79" i="4" s="1"/>
  <c r="I78" i="4"/>
  <c r="J78" i="4" s="1"/>
  <c r="K78" i="4" s="1"/>
  <c r="I77" i="4"/>
  <c r="J77" i="4" s="1"/>
  <c r="K77" i="4" s="1"/>
  <c r="I76" i="4"/>
  <c r="I66" i="4"/>
  <c r="J66" i="4" s="1"/>
  <c r="K66" i="4" s="1"/>
  <c r="I53" i="4"/>
  <c r="I52" i="4"/>
  <c r="J52" i="4" s="1"/>
  <c r="K52" i="4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J53" i="4" l="1"/>
  <c r="J76" i="4"/>
  <c r="J80" i="4"/>
  <c r="I18" i="3"/>
  <c r="J18" i="3" s="1"/>
  <c r="K18" i="3" s="1"/>
  <c r="I17" i="3"/>
  <c r="J17" i="3" s="1"/>
  <c r="K17" i="3" s="1"/>
  <c r="M16" i="3"/>
  <c r="L16" i="3"/>
  <c r="I16" i="3"/>
  <c r="M15" i="3"/>
  <c r="L15" i="3"/>
  <c r="K15" i="3"/>
  <c r="I15" i="3"/>
  <c r="I11" i="3"/>
  <c r="J11" i="3" s="1"/>
  <c r="K11" i="3" s="1"/>
  <c r="K53" i="4" l="1"/>
  <c r="J15" i="3"/>
  <c r="J20" i="3" s="1"/>
  <c r="I20" i="3"/>
  <c r="K76" i="4"/>
  <c r="J16" i="3"/>
  <c r="K16" i="3" s="1"/>
  <c r="K80" i="4"/>
  <c r="I48" i="5"/>
  <c r="J48" i="5" s="1"/>
  <c r="K48" i="5" s="1"/>
  <c r="I47" i="5"/>
  <c r="J47" i="5" s="1"/>
  <c r="K47" i="5" s="1"/>
  <c r="I46" i="5"/>
  <c r="J46" i="5" s="1"/>
  <c r="K46" i="5" s="1"/>
  <c r="I85" i="4"/>
  <c r="J85" i="4" s="1"/>
  <c r="K85" i="4" s="1"/>
  <c r="I84" i="4"/>
  <c r="I83" i="4"/>
  <c r="I82" i="4"/>
  <c r="J82" i="4" s="1"/>
  <c r="K82" i="4" s="1"/>
  <c r="I81" i="4"/>
  <c r="J81" i="4" s="1"/>
  <c r="K81" i="4" s="1"/>
  <c r="I51" i="4"/>
  <c r="I50" i="4"/>
  <c r="J50" i="4" s="1"/>
  <c r="K50" i="4" s="1"/>
  <c r="I49" i="4"/>
  <c r="J49" i="4" s="1"/>
  <c r="K49" i="4" s="1"/>
  <c r="I29" i="4"/>
  <c r="J29" i="4" s="1"/>
  <c r="K29" i="4" s="1"/>
  <c r="M444" i="1"/>
  <c r="L444" i="1"/>
  <c r="I444" i="1"/>
  <c r="J444" i="1" s="1"/>
  <c r="K444" i="1" s="1"/>
  <c r="J84" i="4" l="1"/>
  <c r="J83" i="4"/>
  <c r="J51" i="4"/>
  <c r="I9" i="2"/>
  <c r="J9" i="2" s="1"/>
  <c r="K9" i="2" s="1"/>
  <c r="K84" i="4" l="1"/>
  <c r="K83" i="4"/>
  <c r="K51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72" i="1"/>
  <c r="J72" i="1" s="1"/>
  <c r="K72" i="1" s="1"/>
  <c r="L72" i="1"/>
  <c r="M72" i="1"/>
  <c r="I73" i="1"/>
  <c r="J73" i="1" s="1"/>
  <c r="K73" i="1" s="1"/>
  <c r="L73" i="1"/>
  <c r="M73" i="1"/>
  <c r="I74" i="1"/>
  <c r="J74" i="1" s="1"/>
  <c r="K74" i="1" s="1"/>
  <c r="L74" i="1"/>
  <c r="M74" i="1"/>
  <c r="I75" i="1"/>
  <c r="J75" i="1" s="1"/>
  <c r="K75" i="1" s="1"/>
  <c r="L75" i="1"/>
  <c r="M75" i="1"/>
  <c r="I76" i="1"/>
  <c r="J76" i="1" s="1"/>
  <c r="K76" i="1" s="1"/>
  <c r="L76" i="1"/>
  <c r="M76" i="1"/>
  <c r="I77" i="1"/>
  <c r="J77" i="1" s="1"/>
  <c r="K77" i="1" s="1"/>
  <c r="L77" i="1"/>
  <c r="M77" i="1"/>
  <c r="I78" i="1"/>
  <c r="J78" i="1" s="1"/>
  <c r="K78" i="1" s="1"/>
  <c r="L78" i="1"/>
  <c r="M78" i="1"/>
  <c r="I79" i="1"/>
  <c r="J79" i="1" s="1"/>
  <c r="K79" i="1" s="1"/>
  <c r="L79" i="1"/>
  <c r="M79" i="1"/>
  <c r="I80" i="1"/>
  <c r="J80" i="1" s="1"/>
  <c r="K80" i="1" s="1"/>
  <c r="L80" i="1"/>
  <c r="M80" i="1"/>
  <c r="I81" i="1"/>
  <c r="J81" i="1" s="1"/>
  <c r="K81" i="1" s="1"/>
  <c r="L81" i="1"/>
  <c r="M81" i="1"/>
  <c r="J78" i="2" l="1"/>
  <c r="K78" i="2" l="1"/>
  <c r="M10" i="1" l="1"/>
  <c r="L10" i="1"/>
  <c r="K10" i="1"/>
  <c r="M9" i="1"/>
  <c r="L9" i="1"/>
  <c r="K9" i="1"/>
  <c r="L42" i="1" l="1"/>
  <c r="M42" i="1"/>
  <c r="I86" i="4"/>
  <c r="I28" i="4"/>
  <c r="J28" i="4" s="1"/>
  <c r="K28" i="4" s="1"/>
  <c r="J86" i="4" l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359" i="1"/>
  <c r="L359" i="1"/>
  <c r="I359" i="1"/>
  <c r="J359" i="1" s="1"/>
  <c r="K359" i="1" s="1"/>
  <c r="M358" i="1"/>
  <c r="L358" i="1"/>
  <c r="I358" i="1"/>
  <c r="J358" i="1" s="1"/>
  <c r="K358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M161" i="1"/>
  <c r="L161" i="1"/>
  <c r="I161" i="1"/>
  <c r="J161" i="1" s="1"/>
  <c r="K161" i="1" s="1"/>
  <c r="M160" i="1"/>
  <c r="L160" i="1"/>
  <c r="I160" i="1"/>
  <c r="M159" i="1"/>
  <c r="L159" i="1"/>
  <c r="I159" i="1"/>
  <c r="M158" i="1"/>
  <c r="L158" i="1"/>
  <c r="I158" i="1"/>
  <c r="M157" i="1"/>
  <c r="L157" i="1"/>
  <c r="I157" i="1"/>
  <c r="M156" i="1"/>
  <c r="L156" i="1"/>
  <c r="I156" i="1"/>
  <c r="M155" i="1"/>
  <c r="L155" i="1"/>
  <c r="I155" i="1"/>
  <c r="M154" i="1"/>
  <c r="L154" i="1"/>
  <c r="I154" i="1"/>
  <c r="M153" i="1"/>
  <c r="L153" i="1"/>
  <c r="I153" i="1"/>
  <c r="M152" i="1"/>
  <c r="L152" i="1"/>
  <c r="I152" i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M139" i="1"/>
  <c r="L139" i="1"/>
  <c r="I139" i="1"/>
  <c r="J139" i="1" s="1"/>
  <c r="K139" i="1" s="1"/>
  <c r="M138" i="1"/>
  <c r="L138" i="1"/>
  <c r="I138" i="1"/>
  <c r="M137" i="1"/>
  <c r="L137" i="1"/>
  <c r="I137" i="1"/>
  <c r="J137" i="1" s="1"/>
  <c r="K137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J156" i="1" l="1"/>
  <c r="I527" i="1"/>
  <c r="J250" i="1"/>
  <c r="J440" i="1"/>
  <c r="J437" i="1"/>
  <c r="J160" i="1"/>
  <c r="J159" i="1"/>
  <c r="J158" i="1"/>
  <c r="J157" i="1"/>
  <c r="K86" i="4"/>
  <c r="K104" i="4"/>
  <c r="J155" i="1"/>
  <c r="J154" i="1"/>
  <c r="J143" i="1"/>
  <c r="J152" i="1"/>
  <c r="J153" i="1"/>
  <c r="J148" i="1"/>
  <c r="J140" i="1"/>
  <c r="J138" i="1"/>
  <c r="K156" i="1" l="1"/>
  <c r="J527" i="1"/>
  <c r="K250" i="1"/>
  <c r="K440" i="1"/>
  <c r="K437" i="1"/>
  <c r="K160" i="1"/>
  <c r="K159" i="1"/>
  <c r="K158" i="1"/>
  <c r="K157" i="1"/>
  <c r="K155" i="1"/>
  <c r="K154" i="1"/>
  <c r="K143" i="1"/>
  <c r="K152" i="1"/>
  <c r="K153" i="1"/>
  <c r="K42" i="1"/>
  <c r="K148" i="1"/>
  <c r="K140" i="1"/>
  <c r="K138" i="1"/>
  <c r="I43" i="2" l="1"/>
  <c r="J43" i="2" s="1"/>
  <c r="K43" i="2" s="1"/>
  <c r="K501" i="2" l="1"/>
  <c r="K527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78" i="5" l="1"/>
  <c r="L74" i="5"/>
  <c r="L81" i="5"/>
  <c r="L77" i="5"/>
  <c r="L75" i="5"/>
  <c r="L84" i="5"/>
  <c r="L79" i="5"/>
  <c r="L80" i="5"/>
  <c r="L76" i="5"/>
  <c r="L83" i="5"/>
  <c r="L82" i="5"/>
  <c r="L26" i="5"/>
  <c r="L35" i="5"/>
  <c r="L16" i="5"/>
  <c r="L22" i="5"/>
  <c r="L31" i="5"/>
  <c r="L15" i="5"/>
  <c r="L38" i="5"/>
  <c r="L42" i="5"/>
  <c r="L41" i="5"/>
  <c r="L37" i="5"/>
  <c r="L42" i="4"/>
  <c r="L35" i="4"/>
  <c r="L45" i="4"/>
  <c r="L32" i="4"/>
  <c r="L48" i="4"/>
  <c r="L41" i="4"/>
  <c r="L34" i="4"/>
  <c r="L44" i="4"/>
  <c r="L37" i="4"/>
  <c r="L30" i="4"/>
  <c r="L39" i="4"/>
  <c r="L70" i="4"/>
  <c r="L57" i="4"/>
  <c r="L68" i="4"/>
  <c r="L55" i="4"/>
  <c r="L13" i="4"/>
  <c r="L15" i="4"/>
  <c r="L14" i="4"/>
  <c r="L437" i="2"/>
  <c r="L405" i="2"/>
  <c r="L391" i="2"/>
  <c r="L372" i="2"/>
  <c r="L327" i="2"/>
  <c r="L308" i="2"/>
  <c r="L299" i="2"/>
  <c r="L267" i="2"/>
  <c r="L250" i="2"/>
  <c r="L406" i="2"/>
  <c r="L340" i="2"/>
  <c r="L424" i="2"/>
  <c r="L408" i="2"/>
  <c r="L401" i="2"/>
  <c r="L352" i="2"/>
  <c r="L339" i="2"/>
  <c r="L320" i="2"/>
  <c r="L305" i="2"/>
  <c r="L260" i="2"/>
  <c r="L253" i="2"/>
  <c r="L256" i="2"/>
  <c r="L249" i="2"/>
  <c r="L435" i="2"/>
  <c r="L328" i="2"/>
  <c r="L334" i="2"/>
  <c r="L440" i="2"/>
  <c r="L381" i="2"/>
  <c r="L362" i="2"/>
  <c r="L355" i="2"/>
  <c r="L297" i="2"/>
  <c r="L433" i="2"/>
  <c r="L430" i="2"/>
  <c r="L404" i="2"/>
  <c r="L397" i="2"/>
  <c r="L348" i="2"/>
  <c r="L323" i="2"/>
  <c r="L295" i="2"/>
  <c r="L273" i="2"/>
  <c r="L266" i="2"/>
  <c r="L248" i="2"/>
  <c r="L357" i="2"/>
  <c r="L331" i="2"/>
  <c r="L400" i="2"/>
  <c r="L390" i="2"/>
  <c r="L371" i="2"/>
  <c r="L326" i="2"/>
  <c r="L304" i="2"/>
  <c r="L298" i="2"/>
  <c r="L258" i="2"/>
  <c r="L439" i="2"/>
  <c r="L420" i="2"/>
  <c r="L407" i="2"/>
  <c r="L393" i="2"/>
  <c r="L374" i="2"/>
  <c r="L351" i="2"/>
  <c r="L319" i="2"/>
  <c r="L282" i="2"/>
  <c r="L279" i="2"/>
  <c r="L269" i="2"/>
  <c r="L252" i="2"/>
  <c r="L346" i="2"/>
  <c r="L426" i="2"/>
  <c r="L403" i="2"/>
  <c r="L383" i="2"/>
  <c r="L380" i="2"/>
  <c r="L377" i="2"/>
  <c r="L347" i="2"/>
  <c r="L322" i="2"/>
  <c r="L285" i="2"/>
  <c r="L272" i="2"/>
  <c r="L265" i="2"/>
  <c r="L255" i="2"/>
  <c r="L429" i="2"/>
  <c r="L396" i="2"/>
  <c r="L389" i="2"/>
  <c r="L367" i="2"/>
  <c r="L325" i="2"/>
  <c r="L294" i="2"/>
  <c r="L291" i="2"/>
  <c r="L275" i="2"/>
  <c r="L360" i="2"/>
  <c r="L271" i="2"/>
  <c r="L409" i="2"/>
  <c r="L402" i="2"/>
  <c r="L395" i="2"/>
  <c r="L353" i="2"/>
  <c r="L321" i="2"/>
  <c r="L287" i="2"/>
  <c r="L264" i="2"/>
  <c r="L399" i="2"/>
  <c r="L350" i="2"/>
  <c r="L251" i="2"/>
  <c r="L431" i="2"/>
  <c r="L415" i="2"/>
  <c r="L356" i="2"/>
  <c r="L324" i="2"/>
  <c r="L257" i="2"/>
  <c r="L419" i="2"/>
  <c r="L154" i="2"/>
  <c r="L140" i="2"/>
  <c r="L129" i="2"/>
  <c r="L123" i="2"/>
  <c r="L179" i="2"/>
  <c r="L158" i="2"/>
  <c r="L139" i="2"/>
  <c r="L128" i="2"/>
  <c r="L146" i="2"/>
  <c r="L183" i="2"/>
  <c r="L165" i="2"/>
  <c r="L166" i="2"/>
  <c r="L161" i="2"/>
  <c r="L169" i="2"/>
  <c r="L120" i="2"/>
  <c r="L84" i="2"/>
  <c r="L116" i="2"/>
  <c r="L99" i="2"/>
  <c r="L97" i="2"/>
  <c r="L108" i="2"/>
  <c r="L115" i="2"/>
  <c r="L102" i="2"/>
  <c r="L479" i="2"/>
  <c r="L30" i="2"/>
  <c r="L37" i="2"/>
  <c r="L33" i="2"/>
  <c r="L31" i="2"/>
  <c r="L36" i="2"/>
  <c r="L32" i="2"/>
  <c r="L35" i="2"/>
  <c r="L28" i="2"/>
  <c r="L27" i="2"/>
  <c r="L34" i="2"/>
  <c r="L39" i="2"/>
  <c r="L73" i="5"/>
  <c r="L72" i="5"/>
  <c r="L71" i="5"/>
  <c r="L40" i="5"/>
  <c r="L39" i="5"/>
  <c r="L71" i="4"/>
  <c r="L75" i="4"/>
  <c r="L24" i="4"/>
  <c r="L10" i="4"/>
  <c r="L22" i="2"/>
  <c r="L15" i="2"/>
  <c r="L20" i="2"/>
  <c r="L24" i="2"/>
  <c r="L23" i="2"/>
  <c r="L143" i="2"/>
  <c r="L133" i="2"/>
  <c r="L181" i="2"/>
  <c r="L162" i="2"/>
  <c r="L159" i="2"/>
  <c r="L156" i="2"/>
  <c r="L126" i="2"/>
  <c r="L182" i="2"/>
  <c r="L184" i="2"/>
  <c r="L177" i="2"/>
  <c r="L174" i="2"/>
  <c r="L152" i="2"/>
  <c r="L136" i="2"/>
  <c r="L122" i="2"/>
  <c r="L149" i="2"/>
  <c r="L132" i="2"/>
  <c r="L119" i="2"/>
  <c r="L180" i="2"/>
  <c r="L170" i="2"/>
  <c r="L167" i="2"/>
  <c r="L155" i="2"/>
  <c r="L157" i="2"/>
  <c r="L176" i="2"/>
  <c r="L173" i="2"/>
  <c r="L164" i="2"/>
  <c r="L135" i="2"/>
  <c r="L151" i="2"/>
  <c r="L145" i="2"/>
  <c r="L131" i="2"/>
  <c r="L147" i="2"/>
  <c r="L141" i="2"/>
  <c r="L138" i="2"/>
  <c r="L172" i="2"/>
  <c r="L127" i="2"/>
  <c r="L124" i="2"/>
  <c r="L121" i="2"/>
  <c r="L175" i="2"/>
  <c r="L163" i="2"/>
  <c r="L160" i="2"/>
  <c r="L144" i="2"/>
  <c r="L134" i="2"/>
  <c r="L130" i="2"/>
  <c r="L185" i="2"/>
  <c r="L178" i="2"/>
  <c r="L171" i="2"/>
  <c r="L153" i="2"/>
  <c r="L137" i="2"/>
  <c r="L450" i="2"/>
  <c r="L457" i="2"/>
  <c r="L60" i="4"/>
  <c r="L69" i="4"/>
  <c r="L72" i="4"/>
  <c r="L74" i="4"/>
  <c r="L63" i="4"/>
  <c r="L56" i="4"/>
  <c r="L67" i="4"/>
  <c r="L54" i="4"/>
  <c r="L73" i="4"/>
  <c r="L58" i="4"/>
  <c r="L61" i="4"/>
  <c r="L64" i="4"/>
  <c r="L91" i="4"/>
  <c r="L97" i="4"/>
  <c r="L106" i="2"/>
  <c r="L90" i="2"/>
  <c r="L83" i="2"/>
  <c r="L91" i="2"/>
  <c r="L109" i="2"/>
  <c r="L100" i="2"/>
  <c r="L86" i="2"/>
  <c r="L112" i="2"/>
  <c r="L93" i="2"/>
  <c r="L98" i="2"/>
  <c r="L96" i="2"/>
  <c r="L89" i="2"/>
  <c r="L111" i="2"/>
  <c r="L92" i="2"/>
  <c r="L85" i="2"/>
  <c r="L101" i="2"/>
  <c r="L114" i="2"/>
  <c r="L95" i="2"/>
  <c r="L88" i="2"/>
  <c r="L113" i="2"/>
  <c r="L94" i="2"/>
  <c r="L87" i="2"/>
  <c r="L484" i="2"/>
  <c r="L461" i="2"/>
  <c r="L454" i="2"/>
  <c r="L491" i="2"/>
  <c r="L475" i="2"/>
  <c r="L465" i="2"/>
  <c r="L464" i="2"/>
  <c r="L497" i="2"/>
  <c r="L462" i="2"/>
  <c r="L446" i="2"/>
  <c r="L229" i="2"/>
  <c r="L226" i="2"/>
  <c r="L243" i="2"/>
  <c r="L444" i="2"/>
  <c r="L241" i="2"/>
  <c r="L230" i="2"/>
  <c r="L240" i="2"/>
  <c r="L442" i="2"/>
  <c r="L224" i="2"/>
  <c r="L205" i="2"/>
  <c r="L69" i="5"/>
  <c r="L68" i="5"/>
  <c r="L67" i="5"/>
  <c r="L70" i="5"/>
  <c r="M68" i="5"/>
  <c r="M70" i="5"/>
  <c r="M67" i="5"/>
  <c r="M69" i="5"/>
  <c r="L92" i="4"/>
  <c r="L95" i="4"/>
  <c r="M92" i="4"/>
  <c r="M95" i="4"/>
  <c r="L498" i="2"/>
  <c r="L481" i="2"/>
  <c r="L468" i="2"/>
  <c r="L474" i="2"/>
  <c r="L471" i="2"/>
  <c r="L451" i="2"/>
  <c r="L448" i="2"/>
  <c r="L478" i="2"/>
  <c r="L487" i="2"/>
  <c r="L477" i="2"/>
  <c r="L447" i="2"/>
  <c r="L494" i="2"/>
  <c r="L480" i="2"/>
  <c r="L467" i="2"/>
  <c r="L455" i="2"/>
  <c r="L495" i="2"/>
  <c r="L490" i="2"/>
  <c r="L473" i="2"/>
  <c r="L460" i="2"/>
  <c r="L483" i="2"/>
  <c r="L476" i="2"/>
  <c r="L470" i="2"/>
  <c r="L463" i="2"/>
  <c r="L456" i="2"/>
  <c r="L493" i="2"/>
  <c r="L486" i="2"/>
  <c r="L466" i="2"/>
  <c r="L453" i="2"/>
  <c r="L459" i="2"/>
  <c r="L496" i="2"/>
  <c r="L489" i="2"/>
  <c r="L469" i="2"/>
  <c r="L499" i="2"/>
  <c r="L492" i="2"/>
  <c r="L485" i="2"/>
  <c r="L482" i="2"/>
  <c r="L472" i="2"/>
  <c r="L452" i="2"/>
  <c r="L449" i="2"/>
  <c r="L458" i="2"/>
  <c r="L488" i="2"/>
  <c r="L94" i="4"/>
  <c r="L100" i="4"/>
  <c r="L96" i="4"/>
  <c r="L93" i="4"/>
  <c r="L101" i="4"/>
  <c r="L90" i="4"/>
  <c r="L102" i="4"/>
  <c r="L99" i="4"/>
  <c r="L98" i="4"/>
  <c r="M94" i="4"/>
  <c r="M100" i="4"/>
  <c r="M96" i="4"/>
  <c r="M93" i="4"/>
  <c r="M90" i="4"/>
  <c r="M102" i="4"/>
  <c r="M99" i="4"/>
  <c r="M98" i="4"/>
  <c r="M101" i="4"/>
  <c r="L246" i="2"/>
  <c r="L236" i="2"/>
  <c r="L223" i="2"/>
  <c r="L222" i="2"/>
  <c r="L445" i="2"/>
  <c r="L239" i="2"/>
  <c r="L232" i="2"/>
  <c r="L225" i="2"/>
  <c r="L242" i="2"/>
  <c r="L235" i="2"/>
  <c r="L245" i="2"/>
  <c r="L443" i="2"/>
  <c r="L238" i="2"/>
  <c r="L231" i="2"/>
  <c r="L228" i="2"/>
  <c r="L244" i="2"/>
  <c r="L234" i="2"/>
  <c r="L233" i="2"/>
  <c r="L237" i="2"/>
  <c r="L227" i="2"/>
  <c r="L221" i="2"/>
  <c r="L204" i="2"/>
  <c r="L203" i="2"/>
  <c r="L216" i="2"/>
  <c r="L77" i="4"/>
  <c r="L79" i="4"/>
  <c r="M79" i="4"/>
  <c r="M77" i="4"/>
  <c r="L57" i="5"/>
  <c r="L55" i="5"/>
  <c r="L65" i="5"/>
  <c r="M57" i="5"/>
  <c r="M55" i="5"/>
  <c r="M65" i="5"/>
  <c r="L52" i="5"/>
  <c r="L56" i="5"/>
  <c r="L53" i="5"/>
  <c r="L58" i="5"/>
  <c r="L60" i="5"/>
  <c r="L50" i="5"/>
  <c r="L59" i="5"/>
  <c r="L46" i="5"/>
  <c r="L48" i="5"/>
  <c r="L47" i="5"/>
  <c r="M52" i="5"/>
  <c r="M56" i="5"/>
  <c r="M53" i="5"/>
  <c r="M60" i="5"/>
  <c r="M50" i="5"/>
  <c r="M58" i="5"/>
  <c r="M59" i="5"/>
  <c r="M46" i="5"/>
  <c r="M48" i="5"/>
  <c r="M47" i="5"/>
  <c r="L215" i="2"/>
  <c r="L199" i="2"/>
  <c r="L208" i="2"/>
  <c r="L220" i="2"/>
  <c r="L212" i="2"/>
  <c r="L202" i="2"/>
  <c r="L210" i="2"/>
  <c r="L61" i="5"/>
  <c r="M61" i="5"/>
  <c r="L53" i="4"/>
  <c r="M53" i="4"/>
  <c r="L196" i="2"/>
  <c r="L198" i="2"/>
  <c r="L62" i="5"/>
  <c r="L64" i="5"/>
  <c r="L66" i="5"/>
  <c r="L63" i="5"/>
  <c r="M62" i="5"/>
  <c r="M64" i="5"/>
  <c r="M66" i="5"/>
  <c r="M63" i="5"/>
  <c r="L211" i="2"/>
  <c r="L201" i="2"/>
  <c r="L195" i="2"/>
  <c r="L214" i="2"/>
  <c r="L188" i="2"/>
  <c r="L217" i="2"/>
  <c r="L207" i="2"/>
  <c r="L191" i="2"/>
  <c r="L200" i="2"/>
  <c r="L194" i="2"/>
  <c r="L213" i="2"/>
  <c r="L197" i="2"/>
  <c r="L187" i="2"/>
  <c r="L206" i="2"/>
  <c r="L190" i="2"/>
  <c r="L218" i="2"/>
  <c r="L193" i="2"/>
  <c r="L219" i="2"/>
  <c r="L209" i="2"/>
  <c r="L186" i="2"/>
  <c r="L189" i="2"/>
  <c r="L192" i="2"/>
  <c r="L10" i="2"/>
  <c r="L78" i="4"/>
  <c r="M78" i="4"/>
  <c r="L76" i="4"/>
  <c r="M76" i="4"/>
  <c r="L81" i="2"/>
  <c r="L117" i="2"/>
  <c r="L118" i="2"/>
  <c r="L82" i="2"/>
  <c r="L89" i="4"/>
  <c r="L88" i="4"/>
  <c r="M89" i="4"/>
  <c r="M88" i="4"/>
  <c r="L10" i="5"/>
  <c r="L11" i="5"/>
  <c r="M10" i="5"/>
  <c r="M11" i="5"/>
  <c r="L87" i="4"/>
  <c r="M87" i="4"/>
  <c r="L9" i="4"/>
  <c r="M9" i="4"/>
  <c r="L104" i="4"/>
  <c r="M104" i="4"/>
  <c r="L80" i="4"/>
  <c r="L66" i="4"/>
  <c r="L52" i="4"/>
  <c r="M52" i="4"/>
  <c r="M80" i="4"/>
  <c r="M66" i="4"/>
  <c r="L85" i="4"/>
  <c r="L81" i="4"/>
  <c r="L84" i="4"/>
  <c r="L83" i="4"/>
  <c r="L82" i="4"/>
  <c r="L50" i="4"/>
  <c r="L86" i="4"/>
  <c r="M84" i="4"/>
  <c r="M81" i="4"/>
  <c r="M83" i="4"/>
  <c r="M85" i="4"/>
  <c r="M82" i="4"/>
  <c r="M50" i="4"/>
  <c r="M86" i="4"/>
  <c r="L49" i="4"/>
  <c r="L51" i="4"/>
  <c r="L29" i="4"/>
  <c r="M49" i="4"/>
  <c r="M51" i="4"/>
  <c r="M29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8" i="4"/>
  <c r="M28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501" i="2"/>
  <c r="L26" i="4"/>
  <c r="M26" i="4"/>
  <c r="L43" i="2"/>
  <c r="L10" i="3"/>
  <c r="M10" i="3"/>
  <c r="L8" i="5"/>
  <c r="L44" i="5"/>
  <c r="L88" i="5"/>
  <c r="M8" i="5"/>
  <c r="M88" i="5"/>
  <c r="M44" i="5"/>
  <c r="L8" i="4"/>
  <c r="M8" i="4"/>
  <c r="L41" i="2"/>
  <c r="L8" i="2"/>
  <c r="K41" i="2" l="1"/>
  <c r="L527" i="1"/>
  <c r="M527" i="1" l="1"/>
  <c r="I10" i="3"/>
  <c r="J10" i="3" s="1"/>
  <c r="K10" i="3" l="1"/>
  <c r="M474" i="2" l="1"/>
  <c r="M471" i="2"/>
  <c r="M451" i="2"/>
  <c r="M448" i="2"/>
  <c r="M498" i="2"/>
  <c r="M487" i="2"/>
  <c r="M477" i="2"/>
  <c r="M494" i="2"/>
  <c r="M480" i="2"/>
  <c r="M467" i="2"/>
  <c r="M478" i="2"/>
  <c r="M490" i="2"/>
  <c r="M473" i="2"/>
  <c r="M460" i="2"/>
  <c r="M447" i="2"/>
  <c r="M456" i="2"/>
  <c r="M483" i="2"/>
  <c r="M476" i="2"/>
  <c r="M470" i="2"/>
  <c r="M463" i="2"/>
  <c r="M481" i="2"/>
  <c r="M493" i="2"/>
  <c r="M486" i="2"/>
  <c r="M466" i="2"/>
  <c r="M453" i="2"/>
  <c r="M468" i="2"/>
  <c r="M459" i="2"/>
  <c r="M495" i="2"/>
  <c r="M496" i="2"/>
  <c r="M489" i="2"/>
  <c r="M469" i="2"/>
  <c r="M499" i="2"/>
  <c r="M492" i="2"/>
  <c r="M485" i="2"/>
  <c r="M482" i="2"/>
  <c r="M472" i="2"/>
  <c r="M452" i="2"/>
  <c r="M449" i="2"/>
  <c r="M458" i="2"/>
  <c r="M455" i="2"/>
  <c r="M488" i="2"/>
  <c r="M239" i="2"/>
  <c r="M232" i="2"/>
  <c r="M223" i="2"/>
  <c r="M242" i="2"/>
  <c r="M235" i="2"/>
  <c r="M245" i="2"/>
  <c r="M225" i="2"/>
  <c r="M222" i="2"/>
  <c r="M443" i="2"/>
  <c r="M238" i="2"/>
  <c r="M231" i="2"/>
  <c r="M228" i="2"/>
  <c r="M244" i="2"/>
  <c r="M234" i="2"/>
  <c r="M246" i="2"/>
  <c r="M237" i="2"/>
  <c r="M227" i="2"/>
  <c r="M233" i="2"/>
  <c r="M236" i="2"/>
  <c r="M445" i="2"/>
  <c r="M221" i="2"/>
  <c r="M204" i="2"/>
  <c r="M203" i="2"/>
  <c r="M216" i="2"/>
  <c r="M208" i="2"/>
  <c r="M220" i="2"/>
  <c r="M215" i="2"/>
  <c r="M199" i="2"/>
  <c r="M212" i="2"/>
  <c r="M202" i="2"/>
  <c r="M210" i="2"/>
  <c r="M198" i="2"/>
  <c r="M196" i="2"/>
  <c r="M214" i="2"/>
  <c r="M188" i="2"/>
  <c r="M217" i="2"/>
  <c r="M207" i="2"/>
  <c r="M191" i="2"/>
  <c r="M211" i="2"/>
  <c r="M200" i="2"/>
  <c r="M194" i="2"/>
  <c r="M213" i="2"/>
  <c r="M197" i="2"/>
  <c r="M187" i="2"/>
  <c r="M206" i="2"/>
  <c r="M190" i="2"/>
  <c r="M193" i="2"/>
  <c r="M219" i="2"/>
  <c r="M209" i="2"/>
  <c r="M186" i="2"/>
  <c r="M201" i="2"/>
  <c r="M189" i="2"/>
  <c r="M192" i="2"/>
  <c r="M218" i="2"/>
  <c r="M195" i="2"/>
  <c r="M10" i="2"/>
  <c r="M81" i="2"/>
  <c r="M118" i="2"/>
  <c r="M117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501" i="2"/>
  <c r="M43" i="2"/>
  <c r="M41" i="2"/>
  <c r="M8" i="2"/>
  <c r="I8" i="3" l="1"/>
  <c r="I9" i="3" l="1"/>
  <c r="I13" i="3" s="1"/>
  <c r="K88" i="5" l="1"/>
  <c r="J8" i="5"/>
  <c r="K8" i="5" s="1"/>
  <c r="J9" i="3"/>
  <c r="J8" i="3"/>
  <c r="K8" i="3" s="1"/>
  <c r="J13" i="3" l="1"/>
  <c r="K9" i="3"/>
  <c r="L20" i="3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<sst xmlns="http://schemas.openxmlformats.org/spreadsheetml/2006/main" count="2549" uniqueCount="570">
  <si>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</si>
  <si>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</si>
  <si>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</si>
  <si>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</si>
  <si>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</si>
  <si>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</si>
  <si>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</si>
  <si>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</si>
  <si>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</si>
  <si>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</si>
  <si>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</si>
  <si>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</si>
  <si>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</si>
  <si>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</si>
  <si>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</si>
  <si>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</si>
  <si>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</si>
  <si>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</si>
  <si>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</si>
  <si>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</si>
  <si>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</si>
  <si>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</si>
  <si>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</si>
  <si>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</si>
  <si>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</si>
  <si>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</si>
  <si>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</si>
  <si>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</si>
  <si>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</si>
  <si>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</si>
  <si>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</si>
  <si>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</si>
  <si>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</si>
  <si>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</si>
  <si>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</si>
  <si>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</si>
  <si>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</si>
  <si>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</si>
  <si>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</si>
  <si>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</si>
  <si>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</si>
  <si>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</si>
  <si>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</si>
  <si>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</si>
  <si>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</si>
  <si>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</si>
  <si>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</si>
  <si>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</si>
  <si>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</si>
  <si>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</si>
  <si>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</si>
  <si>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</si>
  <si>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</si>
  <si>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</si>
  <si>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</si>
  <si>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</si>
  <si>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</si>
  <si>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</si>
  <si>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</si>
  <si>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</si>
  <si>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</si>
  <si>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</si>
  <si>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</si>
  <si>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</si>
  <si>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</si>
  <si>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</si>
  <si>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</si>
  <si>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</si>
  <si>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</si>
  <si>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</si>
  <si>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</si>
  <si>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</si>
  <si>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</si>
  <si>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</si>
  <si>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</si>
  <si>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</si>
  <si>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</si>
  <si>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</si>
  <si>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</si>
  <si>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</si>
  <si>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</si>
  <si>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</si>
  <si>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</si>
  <si>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</si>
  <si>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</si>
  <si>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</si>
  <si>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</si>
  <si>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</si>
  <si>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</si>
  <si>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</si>
  <si>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</si>
  <si>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</si>
  <si>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</si>
  <si>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</si>
  <si>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 xml:space="preserve">   FEDERAL SOURCES</t>
  </si>
  <si>
    <t>445350</t>
  </si>
  <si>
    <t>CARES ACT-ESSER</t>
  </si>
  <si>
    <t xml:space="preserve">   FEDERAL SOURCES Total</t>
  </si>
  <si>
    <t>453000</t>
  </si>
  <si>
    <t>SALE/COMP - FIXED ASSETS LOSS</t>
  </si>
  <si>
    <t>459950</t>
  </si>
  <si>
    <t>OTHER SOURCE</t>
  </si>
  <si>
    <t>459951</t>
  </si>
  <si>
    <t>SCHOOL RESTITUTION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</si>
  <si>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</si>
  <si>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</si>
  <si>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</si>
  <si>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</si>
  <si>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</si>
  <si>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</si>
  <si>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</si>
  <si>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</si>
  <si>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</si>
  <si>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</si>
  <si>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</si>
  <si>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</si>
  <si>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</si>
  <si>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</si>
  <si>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</si>
  <si>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</si>
  <si>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</si>
  <si>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</si>
  <si>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</si>
  <si>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</si>
  <si>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</si>
  <si>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</si>
  <si>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</si>
  <si>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</si>
  <si>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</si>
  <si>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</si>
  <si>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</si>
  <si>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</si>
  <si>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</si>
  <si>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</si>
  <si>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</si>
  <si>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</si>
  <si>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</si>
  <si>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</si>
  <si>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</si>
  <si>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</si>
  <si>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</si>
  <si>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</si>
  <si>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</si>
  <si>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</si>
  <si>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</si>
  <si>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</si>
  <si>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</si>
  <si>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</si>
  <si>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</si>
  <si>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</si>
  <si>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</si>
  <si>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</si>
  <si>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</si>
  <si>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</si>
  <si>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</si>
  <si>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</si>
  <si>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</si>
  <si>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</si>
  <si>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</si>
  <si>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</si>
  <si>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</si>
  <si>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</si>
  <si>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</si>
  <si>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</si>
  <si>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</si>
  <si>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</si>
  <si>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</si>
  <si>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</si>
  <si>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</si>
  <si>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</si>
  <si>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</si>
  <si>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</si>
  <si>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</si>
  <si>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</si>
  <si>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</si>
  <si>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</si>
  <si>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</si>
  <si>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</si>
  <si>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</si>
  <si>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</si>
  <si>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</si>
  <si>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</si>
  <si>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</si>
  <si>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</si>
  <si>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</si>
  <si>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</si>
  <si>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</si>
  <si>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</si>
  <si>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</si>
  <si>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</si>
  <si>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</si>
  <si>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</si>
  <si>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</si>
  <si>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</si>
  <si>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</si>
  <si>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</si>
  <si>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</si>
  <si>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</si>
  <si>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</si>
  <si>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</si>
  <si>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</si>
  <si>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</si>
  <si>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</si>
  <si>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</si>
  <si>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</si>
  <si>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</si>
  <si>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</si>
  <si>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</si>
  <si>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</si>
  <si>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</si>
  <si>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</si>
  <si>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</si>
  <si>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</si>
  <si>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</si>
  <si>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</si>
  <si>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</si>
  <si>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</si>
  <si>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</si>
  <si>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</si>
  <si>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</si>
  <si>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</si>
  <si>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</si>
  <si>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</si>
  <si>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</si>
  <si>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</si>
  <si>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</si>
  <si>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</si>
  <si>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</si>
  <si>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</si>
  <si>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</si>
  <si>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</si>
  <si>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</si>
  <si>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</si>
  <si>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</si>
  <si>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</si>
  <si>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</si>
  <si>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</si>
  <si>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</si>
  <si>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</si>
  <si>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</si>
  <si>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</si>
  <si>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</si>
  <si>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</si>
  <si>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</si>
  <si>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</si>
  <si>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</si>
  <si>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</si>
  <si>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</si>
  <si>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</si>
  <si>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</si>
  <si>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</si>
  <si>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</si>
  <si>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</si>
  <si>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</si>
  <si>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</si>
  <si>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</si>
  <si>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</si>
  <si>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</si>
  <si>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</si>
  <si>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</si>
  <si>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</si>
  <si>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</si>
  <si>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</si>
  <si>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</si>
  <si>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</si>
  <si>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</si>
  <si>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</si>
  <si>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</si>
  <si>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</si>
  <si>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</si>
  <si>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</si>
  <si>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</si>
  <si>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</si>
  <si>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</si>
  <si>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</si>
  <si>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</si>
  <si>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</si>
  <si>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</si>
  <si>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</si>
  <si>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</si>
  <si>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</si>
  <si>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</si>
  <si>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</si>
  <si>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</si>
  <si>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</si>
  <si>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</si>
  <si>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</si>
  <si>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</si>
  <si>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</si>
  <si>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</si>
  <si>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</si>
  <si>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</si>
  <si>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</si>
  <si>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</si>
  <si>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</si>
  <si>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</si>
  <si>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</si>
  <si>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</si>
  <si>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</si>
  <si>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</si>
  <si>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</si>
  <si>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</si>
  <si>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</si>
  <si>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</si>
  <si>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</si>
  <si>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</si>
  <si>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</si>
  <si>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</si>
  <si>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</si>
  <si>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</si>
  <si>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</si>
  <si>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</si>
  <si>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</si>
  <si>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</si>
  <si>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</si>
  <si>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</si>
  <si>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</si>
  <si>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</si>
  <si>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</si>
  <si>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</si>
  <si>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</si>
  <si>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</si>
  <si>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</si>
  <si>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</si>
  <si>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</si>
  <si>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</si>
  <si>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</si>
  <si>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</si>
  <si>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</si>
  <si>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</si>
  <si>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</si>
  <si>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</si>
  <si>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</si>
  <si>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</si>
  <si>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</si>
  <si>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</si>
  <si>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</si>
  <si>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</si>
  <si>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</si>
  <si>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</si>
  <si>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</si>
  <si>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</si>
  <si>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</si>
  <si>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</si>
  <si>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</si>
  <si>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</si>
  <si>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</si>
  <si>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</si>
  <si>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</si>
  <si>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</si>
  <si>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</si>
  <si>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</si>
  <si>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</si>
  <si>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</si>
  <si>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</si>
  <si>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</si>
  <si>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</si>
  <si>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</si>
  <si>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</si>
  <si>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</si>
  <si>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</si>
  <si>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</si>
  <si>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</si>
  <si>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</si>
  <si>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</si>
  <si>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</si>
  <si>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</si>
  <si>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</si>
  <si>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</si>
  <si>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</si>
  <si>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</si>
  <si>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</si>
  <si>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</si>
  <si>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</si>
  <si>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</si>
  <si>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</si>
  <si>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</si>
  <si>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</si>
  <si>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</si>
  <si>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</si>
  <si>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</si>
  <si>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</si>
  <si>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</si>
  <si>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</si>
  <si>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</si>
  <si>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</si>
  <si>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</si>
  <si>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</si>
  <si>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</si>
  <si>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</si>
  <si>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</si>
  <si>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</si>
  <si>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</si>
  <si>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</si>
  <si>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</si>
  <si>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</si>
  <si>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</si>
  <si>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</si>
  <si>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</si>
  <si>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</si>
  <si>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</si>
  <si>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</si>
  <si>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</si>
  <si>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</si>
  <si>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</si>
  <si>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</si>
  <si>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</si>
  <si>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</si>
  <si>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</si>
  <si>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</si>
  <si>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</si>
  <si>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</si>
  <si>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</si>
  <si>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</si>
  <si>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</si>
  <si>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</si>
  <si>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</si>
  <si>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</si>
  <si>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</si>
  <si>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</si>
  <si>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</si>
  <si>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</si>
  <si>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</si>
  <si>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</si>
  <si>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</si>
  <si>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</si>
  <si>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</si>
  <si>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</si>
  <si>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</si>
  <si>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</si>
  <si>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</si>
  <si>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</si>
  <si>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</si>
  <si>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</si>
  <si>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</si>
  <si>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</si>
  <si>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</si>
  <si>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</si>
  <si>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</si>
  <si>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</si>
  <si>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</si>
  <si>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</si>
  <si>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</si>
  <si>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</si>
  <si>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449950</t>
  </si>
  <si>
    <t>REV - FED SRCES NOT CLASSIFIED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</si>
  <si>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</si>
  <si>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</si>
  <si>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</si>
  <si>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</si>
  <si>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</si>
  <si>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</si>
  <si>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</si>
  <si>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</si>
  <si>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</si>
  <si>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</si>
  <si>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</si>
  <si>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</si>
  <si>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</si>
  <si>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SPECIAL ITEMS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</si>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</sst>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39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45412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27" customHeight="1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10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11660167.529999999</v>
      </c>
      <c r="G8" s="56">
        <v>838716104.59000003</v>
      </c>
      <c r="H8" s="56">
        <v>0</v>
      </c>
      <c r="I8" s="56">
        <f t="shared" ref="I8" si="0">SUM(G8:H8)</f>
        <v>838716104.59000003</v>
      </c>
      <c r="J8" s="56">
        <f t="shared" ref="J8" si="1">E8-I8</f>
        <v>29283895.409999967</v>
      </c>
      <c r="K8" s="57">
        <f t="shared" ref="K8:K10" si="2">IF(E8=0,"NA",J8/E8)</f>
        <v>3.3737206693548349E-2</v>
      </c>
      <c r="L8" s="57">
        <f t="shared" ref="L8:L10" si="3">IF(E8=0,"NA",(  ( F8 - (E8/$L$6)) / (E8/$L$6)))</f>
        <v>-0.98656662726958533</v>
      </c>
      <c r="M8" s="57">
        <f t="shared" ref="M8:M10" si="4">IF(E8=0,"NA",(  ( G8 - ($M$6*(E8/12))) / ($M$6*(E8/12))))</f>
        <v>0.15951535196774211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411163.83</v>
      </c>
      <c r="G9" s="56">
        <v>3947206.62</v>
      </c>
      <c r="H9" s="56">
        <v>0</v>
      </c>
      <c r="I9" s="56">
        <f t="shared" ref="I9:I11" si="5">SUM(G9:H9)</f>
        <v>3947206.62</v>
      </c>
      <c r="J9" s="56">
        <f t="shared" ref="J9:J40" si="6">E9-I9</f>
        <v>11052793.379999999</v>
      </c>
      <c r="K9" s="57">
        <f t="shared" si="2"/>
        <v>0.73685289199999993</v>
      </c>
      <c r="L9" s="57">
        <f t="shared" si="3"/>
        <v>-0.97258907799999994</v>
      </c>
      <c r="M9" s="57">
        <f t="shared" si="4"/>
        <v>-0.68422347039999987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0</v>
      </c>
      <c r="G10" s="56">
        <v>2728378.14</v>
      </c>
      <c r="H10" s="56">
        <v>0</v>
      </c>
      <c r="I10" s="56">
        <f t="shared" si="5"/>
        <v>2728378.14</v>
      </c>
      <c r="J10" s="56">
        <f t="shared" si="6"/>
        <v>1071621.8599999999</v>
      </c>
      <c r="K10" s="57">
        <f t="shared" si="2"/>
        <v>0.2820057526315789</v>
      </c>
      <c r="L10" s="57">
        <f t="shared" si="3"/>
        <v>-1</v>
      </c>
      <c r="M10" s="57">
        <f t="shared" si="4"/>
        <v>-0.13840690315789478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2939122.43</v>
      </c>
      <c r="G11" s="56">
        <v>27614384.41</v>
      </c>
      <c r="H11" s="56">
        <v>0</v>
      </c>
      <c r="I11" s="56">
        <f t="shared" si="5"/>
        <v>27614384.41</v>
      </c>
      <c r="J11" s="56">
        <f t="shared" si="6"/>
        <v>1385615.5899999999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ref="I12:I40" si="7">SUM(G12:H12)</f>
        <v>0</v>
      </c>
      <c r="J12" s="56">
        <f t="shared" si="6"/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6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59</v>
      </c>
      <c r="C14" s="51" t="s">
        <v>60</v>
      </c>
      <c r="D14" s="56">
        <v>775000</v>
      </c>
      <c r="E14" s="56">
        <v>775000</v>
      </c>
      <c r="F14" s="56">
        <v>75058.25</v>
      </c>
      <c r="G14" s="56">
        <v>840758.58</v>
      </c>
      <c r="H14" s="56">
        <v>0</v>
      </c>
      <c r="I14" s="56">
        <f t="shared" si="7"/>
        <v>840758.58</v>
      </c>
      <c r="J14" s="56">
        <f t="shared" si="6"/>
        <v>-65758.579999999958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61</v>
      </c>
      <c r="C15" s="51" t="s">
        <v>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ref="I15:I30" si="8">SUM(G15:H15)</f>
        <v>0</v>
      </c>
      <c r="J15" s="56">
        <f t="shared" ref="J15:J30" si="9">E15-I15</f>
        <v>0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63</v>
      </c>
      <c r="C16" s="51" t="s">
        <v>64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1000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65</v>
      </c>
      <c r="C17" s="51" t="s">
        <v>66</v>
      </c>
      <c r="D17" s="56">
        <v>0</v>
      </c>
      <c r="E17" s="56">
        <v>0</v>
      </c>
      <c r="F17" s="56">
        <v>469.75</v>
      </c>
      <c r="G17" s="56">
        <v>2815.29</v>
      </c>
      <c r="H17" s="56">
        <v>0</v>
      </c>
      <c r="I17" s="56">
        <f t="shared" si="8"/>
        <v>2815.29</v>
      </c>
      <c r="J17" s="56">
        <f t="shared" si="9"/>
        <v>-2815.29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8"/>
        <v>4223728.3600000003</v>
      </c>
      <c r="J18" s="56">
        <f t="shared" si="9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25572.82</v>
      </c>
      <c r="G19" s="56">
        <v>2072812.6199999999</v>
      </c>
      <c r="H19" s="56">
        <v>0</v>
      </c>
      <c r="I19" s="56">
        <f t="shared" si="8"/>
        <v>2072812.6199999999</v>
      </c>
      <c r="J19" s="56">
        <f t="shared" si="9"/>
        <v>-277812.61999999988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71</v>
      </c>
      <c r="C20" s="51" t="s">
        <v>72</v>
      </c>
      <c r="D20" s="56">
        <v>0</v>
      </c>
      <c r="E20" s="56">
        <v>0</v>
      </c>
      <c r="F20" s="56">
        <v>0</v>
      </c>
      <c r="G20" s="56">
        <v>5399.22</v>
      </c>
      <c r="H20" s="56">
        <v>0</v>
      </c>
      <c r="I20" s="56">
        <f t="shared" si="8"/>
        <v>5399.22</v>
      </c>
      <c r="J20" s="56">
        <f t="shared" si="9"/>
        <v>-5399.22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A21" s="63" t="s">
        <v>73</v>
      </c>
      <c r="B21" s="71"/>
      <c r="C21" s="63"/>
      <c r="D21" s="64">
        <v>920399645.21000004</v>
      </c>
      <c r="E21" s="64">
        <v>920385016.21000004</v>
      </c>
      <c r="F21" s="64">
        <v>15111554.609999999</v>
      </c>
      <c r="G21" s="64">
        <v>880151587.83000004</v>
      </c>
      <c r="H21" s="64">
        <v>0</v>
      </c>
      <c r="I21" s="64">
        <f t="shared" si="8"/>
        <v>880151587.83000004</v>
      </c>
      <c r="J21" s="64">
        <f t="shared" si="9"/>
        <v>40233428.379999995</v>
      </c>
      <c r="K21" s="65" t="s">
        <v>45</v>
      </c>
      <c r="L21" s="65" t="s">
        <v>45</v>
      </c>
      <c r="M21" s="65" t="s">
        <v>45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2565776.79</v>
      </c>
      <c r="G22" s="56">
        <v>18785201</v>
      </c>
      <c r="H22" s="56">
        <v>0</v>
      </c>
      <c r="I22" s="56">
        <f t="shared" si="8"/>
        <v>18785201</v>
      </c>
      <c r="J22" s="56">
        <f t="shared" si="9"/>
        <v>-9785201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71"/>
      <c r="C23" s="63"/>
      <c r="D23" s="64">
        <v>9000000</v>
      </c>
      <c r="E23" s="64">
        <v>9000000</v>
      </c>
      <c r="F23" s="64">
        <v>2565776.79</v>
      </c>
      <c r="G23" s="64">
        <v>18785201</v>
      </c>
      <c r="H23" s="64">
        <v>0</v>
      </c>
      <c r="I23" s="64">
        <f t="shared" si="8"/>
        <v>18785201</v>
      </c>
      <c r="J23" s="64">
        <f t="shared" si="9"/>
        <v>-9785201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74</v>
      </c>
      <c r="B24" s="66" t="s">
        <v>75</v>
      </c>
      <c r="C24" s="51" t="s">
        <v>76</v>
      </c>
      <c r="D24" s="56">
        <v>641249522</v>
      </c>
      <c r="E24" s="56">
        <v>640421328</v>
      </c>
      <c r="F24" s="56">
        <v>60475114</v>
      </c>
      <c r="G24" s="56">
        <v>518265014</v>
      </c>
      <c r="H24" s="56">
        <v>0</v>
      </c>
      <c r="I24" s="56">
        <f t="shared" si="8"/>
        <v>518265014</v>
      </c>
      <c r="J24" s="56">
        <f t="shared" si="9"/>
        <v>122156314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B25" s="66" t="s">
        <v>77</v>
      </c>
      <c r="C25" s="51" t="s">
        <v>78</v>
      </c>
      <c r="D25" s="56">
        <v>40102852</v>
      </c>
      <c r="E25" s="56">
        <v>40102852</v>
      </c>
      <c r="F25" s="56">
        <v>3285445</v>
      </c>
      <c r="G25" s="56">
        <v>33276508</v>
      </c>
      <c r="H25" s="56">
        <v>0</v>
      </c>
      <c r="I25" s="56">
        <f t="shared" si="8"/>
        <v>33276508</v>
      </c>
      <c r="J25" s="56">
        <f t="shared" si="9"/>
        <v>6826344</v>
      </c>
      <c r="K25" s="57" t="s">
        <v>45</v>
      </c>
      <c r="L25" s="57" t="s">
        <v>45</v>
      </c>
      <c r="M25" s="57" t="s">
        <v>45</v>
      </c>
      <c r="R25" s="53"/>
      <c r="S25" s="53"/>
      <c r="T25" s="53"/>
      <c r="U25" s="53"/>
      <c r="V25" s="53"/>
    </row>
    <row r="26" spans="1:22" s="51" customFormat="1" x14ac:dyDescent="0.2">
      <c r="B26" s="66" t="s">
        <v>79</v>
      </c>
      <c r="C26" s="51" t="s">
        <v>80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8"/>
        <v>0</v>
      </c>
      <c r="J26" s="56">
        <f t="shared" si="9"/>
        <v>0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81</v>
      </c>
      <c r="C27" s="51" t="s">
        <v>82</v>
      </c>
      <c r="D27" s="56">
        <v>11966474</v>
      </c>
      <c r="E27" s="56">
        <v>11966474</v>
      </c>
      <c r="F27" s="56">
        <v>992742</v>
      </c>
      <c r="G27" s="56">
        <v>9569100</v>
      </c>
      <c r="H27" s="56">
        <v>0</v>
      </c>
      <c r="I27" s="56">
        <f t="shared" si="8"/>
        <v>9569100</v>
      </c>
      <c r="J27" s="56">
        <f t="shared" si="9"/>
        <v>2397374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83</v>
      </c>
      <c r="C28" s="51" t="s">
        <v>84</v>
      </c>
      <c r="D28" s="56">
        <v>-175655285</v>
      </c>
      <c r="E28" s="56">
        <v>-175655285</v>
      </c>
      <c r="F28" s="56">
        <v>-14609251</v>
      </c>
      <c r="G28" s="56">
        <v>-146322202</v>
      </c>
      <c r="H28" s="56">
        <v>0</v>
      </c>
      <c r="I28" s="56">
        <f t="shared" si="8"/>
        <v>-146322202</v>
      </c>
      <c r="J28" s="56">
        <f t="shared" si="9"/>
        <v>-29333083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85</v>
      </c>
      <c r="C29" s="51" t="s">
        <v>86</v>
      </c>
      <c r="D29" s="56">
        <v>4076113.48</v>
      </c>
      <c r="E29" s="56">
        <v>5531703.4800000004</v>
      </c>
      <c r="F29" s="56">
        <v>177596.24</v>
      </c>
      <c r="G29" s="56">
        <v>13241095.690000001</v>
      </c>
      <c r="H29" s="56">
        <v>0</v>
      </c>
      <c r="I29" s="56">
        <f t="shared" si="8"/>
        <v>13241095.690000001</v>
      </c>
      <c r="J29" s="56">
        <f t="shared" si="9"/>
        <v>-7709392.2100000009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87</v>
      </c>
      <c r="C30" s="51" t="s">
        <v>88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8"/>
        <v>0</v>
      </c>
      <c r="J30" s="56">
        <f t="shared" si="9"/>
        <v>188228.14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89</v>
      </c>
      <c r="C31" s="51" t="s">
        <v>90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6"/>
        <v>1917413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7"/>
        <v>0</v>
      </c>
      <c r="J32" s="56">
        <f t="shared" si="6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A33" s="63" t="s">
        <v>93</v>
      </c>
      <c r="B33" s="71"/>
      <c r="C33" s="63"/>
      <c r="D33" s="64">
        <v>523845317.62</v>
      </c>
      <c r="E33" s="64">
        <v>524472713.62</v>
      </c>
      <c r="F33" s="64">
        <v>50321646.240000002</v>
      </c>
      <c r="G33" s="64">
        <v>428029515.69</v>
      </c>
      <c r="H33" s="64">
        <v>0</v>
      </c>
      <c r="I33" s="64">
        <f t="shared" si="7"/>
        <v>428029515.69</v>
      </c>
      <c r="J33" s="64">
        <f t="shared" si="6"/>
        <v>96443197.930000007</v>
      </c>
      <c r="K33" s="65" t="s">
        <v>45</v>
      </c>
      <c r="L33" s="65" t="s">
        <v>45</v>
      </c>
      <c r="M33" s="65" t="s">
        <v>45</v>
      </c>
      <c r="R33" s="53"/>
      <c r="S33" s="53"/>
      <c r="T33" s="53"/>
      <c r="U33" s="53"/>
      <c r="V33" s="53"/>
    </row>
    <row r="34" spans="1:25" s="51" customFormat="1" x14ac:dyDescent="0.2">
      <c r="A34" s="51" t="s">
        <v>94</v>
      </c>
      <c r="B34" s="66" t="s">
        <v>95</v>
      </c>
      <c r="C34" s="51" t="s">
        <v>96</v>
      </c>
      <c r="D34" s="56">
        <v>0</v>
      </c>
      <c r="E34" s="56">
        <v>1650000</v>
      </c>
      <c r="F34" s="56">
        <v>0</v>
      </c>
      <c r="G34" s="56">
        <v>6147132</v>
      </c>
      <c r="H34" s="56">
        <v>0</v>
      </c>
      <c r="I34" s="56">
        <f t="shared" si="7"/>
        <v>6147132</v>
      </c>
      <c r="J34" s="56">
        <f t="shared" si="6"/>
        <v>-4497132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A35" s="63" t="s">
        <v>97</v>
      </c>
      <c r="B35" s="71"/>
      <c r="C35" s="63"/>
      <c r="D35" s="64">
        <v>0</v>
      </c>
      <c r="E35" s="64">
        <v>1650000</v>
      </c>
      <c r="F35" s="64">
        <v>0</v>
      </c>
      <c r="G35" s="64">
        <v>6147132</v>
      </c>
      <c r="H35" s="64">
        <v>0</v>
      </c>
      <c r="I35" s="64">
        <f t="shared" si="7"/>
        <v>6147132</v>
      </c>
      <c r="J35" s="64">
        <f t="shared" si="6"/>
        <v>-4497132</v>
      </c>
      <c r="K35" s="65" t="s">
        <v>45</v>
      </c>
      <c r="L35" s="65" t="s">
        <v>45</v>
      </c>
      <c r="M35" s="65" t="s">
        <v>45</v>
      </c>
      <c r="R35" s="53"/>
      <c r="S35" s="53"/>
      <c r="T35" s="53"/>
      <c r="U35" s="53"/>
      <c r="V35" s="53"/>
    </row>
    <row r="36" spans="1:25" s="51" customFormat="1" x14ac:dyDescent="0.2">
      <c r="A36" s="51" t="s">
        <v>26</v>
      </c>
      <c r="B36" s="66" t="s">
        <v>27</v>
      </c>
      <c r="C36" s="51" t="s">
        <v>28</v>
      </c>
      <c r="D36" s="56">
        <v>1433772</v>
      </c>
      <c r="E36" s="56">
        <v>1433772</v>
      </c>
      <c r="F36" s="56">
        <v>0</v>
      </c>
      <c r="G36" s="56">
        <v>0</v>
      </c>
      <c r="H36" s="56">
        <v>0</v>
      </c>
      <c r="I36" s="56">
        <f t="shared" si="7"/>
        <v>0</v>
      </c>
      <c r="J36" s="56">
        <f t="shared" si="6"/>
        <v>1433772</v>
      </c>
      <c r="K36" s="57" t="s">
        <v>45</v>
      </c>
      <c r="L36" s="57" t="s">
        <v>45</v>
      </c>
      <c r="M36" s="57" t="s">
        <v>45</v>
      </c>
      <c r="R36" s="53"/>
      <c r="S36" s="53"/>
      <c r="T36" s="53"/>
      <c r="U36" s="53"/>
      <c r="V36" s="53"/>
    </row>
    <row r="37" spans="1:25" s="51" customFormat="1" x14ac:dyDescent="0.2">
      <c r="B37" s="66" t="s">
        <v>98</v>
      </c>
      <c r="C37" s="51" t="s">
        <v>99</v>
      </c>
      <c r="D37" s="56">
        <v>0</v>
      </c>
      <c r="E37" s="56">
        <v>0</v>
      </c>
      <c r="F37" s="56">
        <v>29143.74</v>
      </c>
      <c r="G37" s="56">
        <v>185157.97</v>
      </c>
      <c r="H37" s="56">
        <v>0</v>
      </c>
      <c r="I37" s="56">
        <f t="shared" si="7"/>
        <v>185157.97</v>
      </c>
      <c r="J37" s="56">
        <f t="shared" si="6"/>
        <v>-185157.97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B38" s="66" t="s">
        <v>100</v>
      </c>
      <c r="C38" s="51" t="s">
        <v>101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7"/>
        <v>0</v>
      </c>
      <c r="J38" s="56">
        <f t="shared" si="6"/>
        <v>0</v>
      </c>
      <c r="K38" s="57" t="s">
        <v>45</v>
      </c>
      <c r="L38" s="57" t="s">
        <v>45</v>
      </c>
      <c r="M38" s="57" t="s">
        <v>45</v>
      </c>
      <c r="R38" s="53"/>
      <c r="S38" s="53"/>
      <c r="T38" s="53"/>
      <c r="U38" s="53"/>
      <c r="V38" s="53"/>
    </row>
    <row r="39" spans="1:25" s="51" customFormat="1" x14ac:dyDescent="0.2">
      <c r="B39" s="66" t="s">
        <v>102</v>
      </c>
      <c r="C39" s="51" t="s">
        <v>103</v>
      </c>
      <c r="D39" s="56">
        <v>0</v>
      </c>
      <c r="E39" s="56">
        <v>0</v>
      </c>
      <c r="F39" s="56">
        <v>125</v>
      </c>
      <c r="G39" s="56">
        <v>-2853.04</v>
      </c>
      <c r="H39" s="56">
        <v>0</v>
      </c>
      <c r="I39" s="56">
        <f t="shared" si="7"/>
        <v>-2853.04</v>
      </c>
      <c r="J39" s="56">
        <f t="shared" si="6"/>
        <v>2853.04</v>
      </c>
      <c r="K39" s="57" t="s">
        <v>45</v>
      </c>
      <c r="L39" s="57" t="s">
        <v>45</v>
      </c>
      <c r="M39" s="57" t="s">
        <v>45</v>
      </c>
      <c r="R39" s="53"/>
      <c r="S39" s="53"/>
      <c r="T39" s="53"/>
      <c r="U39" s="53"/>
      <c r="V39" s="53"/>
    </row>
    <row r="40" spans="1:25" s="51" customFormat="1" x14ac:dyDescent="0.2">
      <c r="A40" s="63" t="s">
        <v>29</v>
      </c>
      <c r="B40" s="71"/>
      <c r="C40" s="63"/>
      <c r="D40" s="64">
        <v>1433772</v>
      </c>
      <c r="E40" s="64">
        <v>1433772</v>
      </c>
      <c r="F40" s="64">
        <v>29268.74</v>
      </c>
      <c r="G40" s="64">
        <v>182304.93</v>
      </c>
      <c r="H40" s="64">
        <v>0</v>
      </c>
      <c r="I40" s="64">
        <f t="shared" si="7"/>
        <v>182304.93</v>
      </c>
      <c r="J40" s="64">
        <f t="shared" si="6"/>
        <v>1251467.07</v>
      </c>
      <c r="K40" s="65" t="s">
        <v>45</v>
      </c>
      <c r="L40" s="65" t="s">
        <v>45</v>
      </c>
      <c r="M40" s="65" t="s">
        <v>45</v>
      </c>
      <c r="R40" s="53"/>
      <c r="S40" s="53"/>
      <c r="T40" s="53"/>
      <c r="U40" s="53"/>
      <c r="V40" s="53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4" customFormat="1" ht="15.75" x14ac:dyDescent="0.25">
      <c r="A42" s="25" t="s">
        <v>12</v>
      </c>
      <c r="B42" s="32"/>
      <c r="C42" s="25"/>
      <c r="D42" s="6">
        <f>+D21+D23+D33+D35+D40</f>
        <v>1454678734.8299999</v>
      </c>
      <c r="E42" s="6">
        <f t="shared" ref="E42:J42" si="10">+E21+E23+E33+E35+E40</f>
        <v>1456941501.8299999</v>
      </c>
      <c r="F42" s="6">
        <f t="shared" si="10"/>
        <v>68028246.379999995</v>
      </c>
      <c r="G42" s="6">
        <f t="shared" si="10"/>
        <v>1333295741.45</v>
      </c>
      <c r="H42" s="6">
        <f t="shared" si="10"/>
        <v>0</v>
      </c>
      <c r="I42" s="6">
        <f t="shared" si="10"/>
        <v>1333295741.45</v>
      </c>
      <c r="J42" s="6">
        <f t="shared" si="10"/>
        <v>123645760.38</v>
      </c>
      <c r="K42" s="38">
        <f>IF(E42=0,"NA",J42/E42)</f>
        <v>8.48666608952343E-2</v>
      </c>
      <c r="L42" s="38">
        <f>IF(E42=0,"NA",(  ( F42 - (E42/12)) / (E42/12)))</f>
        <v>-0.43968995629911523</v>
      </c>
      <c r="M42" s="38">
        <f>IF(E42=0,"NA",(  ( G42 - ($M$6*(E42/12))) / ($M$6*(E42/12))))</f>
        <v>9.8160006925718926E-2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1" customFormat="1" x14ac:dyDescent="0.2">
      <c r="A44" s="51" t="s">
        <v>104</v>
      </c>
      <c r="B44" s="66" t="s">
        <v>105</v>
      </c>
      <c r="C44" s="51" t="s">
        <v>106</v>
      </c>
      <c r="D44" s="56">
        <v>479212502.67999905</v>
      </c>
      <c r="E44" s="56">
        <v>479643061.57999909</v>
      </c>
      <c r="F44" s="56">
        <v>41644084.819999941</v>
      </c>
      <c r="G44" s="56">
        <v>346850068.0799998</v>
      </c>
      <c r="H44" s="56">
        <v>0</v>
      </c>
      <c r="I44" s="56">
        <f t="shared" ref="I44" si="11">SUM(G44:H44)</f>
        <v>346850068.0799998</v>
      </c>
      <c r="J44" s="56">
        <f t="shared" ref="J44" si="12">E44-I44</f>
        <v>132792993.49999928</v>
      </c>
      <c r="K44" s="57">
        <f t="shared" ref="K44" si="13">IF(E44=0,"NA",J44/E44)</f>
        <v>0.27685794737145575</v>
      </c>
      <c r="L44" s="57">
        <f t="shared" ref="L44" si="14">IF(E44=0,"NA",(  ( F44 - (E44/$L$6)) / (E44/$L$6)))</f>
        <v>-0.91317692643604698</v>
      </c>
      <c r="M44" s="57">
        <f t="shared" ref="M44" si="15">IF(E44=0,"NA",(  ( G44 - ($M$6*(E44/12))) / ($M$6*(E44/12))))</f>
        <v>-0.13222953684574695</v>
      </c>
      <c r="R44" s="53"/>
      <c r="S44" s="53"/>
      <c r="T44" s="53"/>
      <c r="U44" s="53"/>
      <c r="V44" s="53"/>
    </row>
    <row r="45" spans="1:25" s="51" customFormat="1" x14ac:dyDescent="0.2">
      <c r="B45" s="66" t="s">
        <v>107</v>
      </c>
      <c r="C45" s="51" t="s">
        <v>108</v>
      </c>
      <c r="D45" s="56">
        <v>0</v>
      </c>
      <c r="E45" s="56">
        <v>170000</v>
      </c>
      <c r="F45" s="56">
        <v>1406192.1400000001</v>
      </c>
      <c r="G45" s="56">
        <v>12655887.739999998</v>
      </c>
      <c r="H45" s="56">
        <v>0</v>
      </c>
      <c r="I45" s="56">
        <f t="shared" ref="I45:I143" si="16">SUM(G45:H45)</f>
        <v>12655887.739999998</v>
      </c>
      <c r="J45" s="56">
        <f t="shared" ref="J45:J143" si="17">E45-I45</f>
        <v>-12485887.739999998</v>
      </c>
      <c r="K45" s="57">
        <f t="shared" ref="K45:K143" si="18">IF(E45=0,"NA",J45/E45)</f>
        <v>-73.446398470588221</v>
      </c>
      <c r="L45" s="57">
        <f t="shared" ref="L45:L143" si="19">IF(E45=0,"NA",(  ( F45 - (E45/$L$6)) / (E45/$L$6)))</f>
        <v>7.2717184705882358</v>
      </c>
      <c r="M45" s="57">
        <f t="shared" ref="M45:M143" si="20">IF(E45=0,"NA",(  ( G45 - ($M$6*(E45/12))) / ($M$6*(E45/12))))</f>
        <v>88.335678164705882</v>
      </c>
      <c r="R45" s="53"/>
      <c r="S45" s="53"/>
      <c r="T45" s="53"/>
      <c r="U45" s="53"/>
      <c r="V45" s="53"/>
    </row>
    <row r="46" spans="1:25" s="51" customFormat="1" x14ac:dyDescent="0.2">
      <c r="B46" s="66" t="s">
        <v>109</v>
      </c>
      <c r="C46" s="51" t="s">
        <v>108</v>
      </c>
      <c r="D46" s="56">
        <v>0</v>
      </c>
      <c r="E46" s="56">
        <v>0</v>
      </c>
      <c r="F46" s="56">
        <v>48980</v>
      </c>
      <c r="G46" s="56">
        <v>440936.62</v>
      </c>
      <c r="H46" s="56">
        <v>0</v>
      </c>
      <c r="I46" s="56">
        <f t="shared" si="16"/>
        <v>440936.62</v>
      </c>
      <c r="J46" s="56">
        <f t="shared" si="17"/>
        <v>-440936.62</v>
      </c>
      <c r="K46" s="57" t="str">
        <f t="shared" si="18"/>
        <v>NA</v>
      </c>
      <c r="L46" s="57" t="str">
        <f t="shared" si="19"/>
        <v>NA</v>
      </c>
      <c r="M46" s="57" t="str">
        <f t="shared" si="20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110</v>
      </c>
      <c r="C47" s="51" t="s">
        <v>111</v>
      </c>
      <c r="D47" s="56">
        <v>0</v>
      </c>
      <c r="E47" s="56">
        <v>421614</v>
      </c>
      <c r="F47" s="56">
        <v>119903.51</v>
      </c>
      <c r="G47" s="56">
        <v>842574.92</v>
      </c>
      <c r="H47" s="56">
        <v>0</v>
      </c>
      <c r="I47" s="56">
        <f t="shared" si="16"/>
        <v>842574.92</v>
      </c>
      <c r="J47" s="56">
        <f t="shared" si="17"/>
        <v>-420960.92000000004</v>
      </c>
      <c r="K47" s="57">
        <f t="shared" si="18"/>
        <v>-0.99845100020397815</v>
      </c>
      <c r="L47" s="57">
        <f t="shared" si="19"/>
        <v>-0.71560832894543347</v>
      </c>
      <c r="M47" s="57">
        <f t="shared" si="20"/>
        <v>1.3981412002447737</v>
      </c>
      <c r="R47" s="53"/>
      <c r="S47" s="53"/>
      <c r="T47" s="53"/>
      <c r="U47" s="53"/>
      <c r="V47" s="53"/>
    </row>
    <row r="48" spans="1:25" s="51" customFormat="1" x14ac:dyDescent="0.2">
      <c r="B48" s="66" t="s">
        <v>112</v>
      </c>
      <c r="C48" s="51" t="s">
        <v>113</v>
      </c>
      <c r="D48" s="56">
        <v>0</v>
      </c>
      <c r="E48" s="56">
        <v>30000</v>
      </c>
      <c r="F48" s="56">
        <v>8025.88</v>
      </c>
      <c r="G48" s="56">
        <v>90380.010000000009</v>
      </c>
      <c r="H48" s="56">
        <v>0</v>
      </c>
      <c r="I48" s="56">
        <f t="shared" si="16"/>
        <v>90380.010000000009</v>
      </c>
      <c r="J48" s="56">
        <f t="shared" si="17"/>
        <v>-60380.010000000009</v>
      </c>
      <c r="K48" s="57">
        <f t="shared" si="18"/>
        <v>-2.0126670000000004</v>
      </c>
      <c r="L48" s="57">
        <f t="shared" si="19"/>
        <v>-0.7324706666666666</v>
      </c>
      <c r="M48" s="57">
        <f t="shared" si="20"/>
        <v>2.6152004000000004</v>
      </c>
      <c r="R48" s="53"/>
      <c r="S48" s="53"/>
      <c r="T48" s="53"/>
      <c r="U48" s="53"/>
      <c r="V48" s="53"/>
    </row>
    <row r="49" spans="2:22" s="51" customFormat="1" x14ac:dyDescent="0.2">
      <c r="B49" s="66" t="s">
        <v>114</v>
      </c>
      <c r="C49" s="51" t="s">
        <v>115</v>
      </c>
      <c r="D49" s="56">
        <v>0</v>
      </c>
      <c r="E49" s="56">
        <v>10673</v>
      </c>
      <c r="F49" s="56">
        <v>0</v>
      </c>
      <c r="G49" s="56">
        <v>0</v>
      </c>
      <c r="H49" s="56">
        <v>0</v>
      </c>
      <c r="I49" s="56">
        <f t="shared" si="16"/>
        <v>0</v>
      </c>
      <c r="J49" s="56">
        <f t="shared" si="17"/>
        <v>10673</v>
      </c>
      <c r="K49" s="57">
        <f t="shared" si="18"/>
        <v>1</v>
      </c>
      <c r="L49" s="57">
        <f t="shared" si="19"/>
        <v>-1</v>
      </c>
      <c r="M49" s="57">
        <f t="shared" si="20"/>
        <v>-1</v>
      </c>
      <c r="R49" s="53"/>
      <c r="S49" s="53"/>
      <c r="T49" s="53"/>
      <c r="U49" s="53"/>
      <c r="V49" s="53"/>
    </row>
    <row r="50" spans="2:22" s="51" customFormat="1" x14ac:dyDescent="0.2">
      <c r="B50" s="66" t="s">
        <v>116</v>
      </c>
      <c r="C50" s="51" t="s">
        <v>117</v>
      </c>
      <c r="D50" s="56">
        <v>0</v>
      </c>
      <c r="E50" s="56">
        <v>0</v>
      </c>
      <c r="F50" s="56">
        <v>3053744.5799999982</v>
      </c>
      <c r="G50" s="56">
        <v>25148312.569999997</v>
      </c>
      <c r="H50" s="56">
        <v>0</v>
      </c>
      <c r="I50" s="56">
        <f t="shared" si="16"/>
        <v>25148312.569999997</v>
      </c>
      <c r="J50" s="56">
        <f t="shared" si="17"/>
        <v>-25148312.569999997</v>
      </c>
      <c r="K50" s="57" t="str">
        <f t="shared" si="18"/>
        <v>NA</v>
      </c>
      <c r="L50" s="57" t="str">
        <f t="shared" si="19"/>
        <v>NA</v>
      </c>
      <c r="M50" s="57" t="str">
        <f t="shared" si="20"/>
        <v>NA</v>
      </c>
      <c r="R50" s="53"/>
      <c r="S50" s="53"/>
      <c r="T50" s="53"/>
      <c r="U50" s="53"/>
      <c r="V50" s="53"/>
    </row>
    <row r="51" spans="2:22" s="51" customFormat="1" x14ac:dyDescent="0.2">
      <c r="B51" s="66" t="s">
        <v>118</v>
      </c>
      <c r="C51" s="51" t="s">
        <v>119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ref="I51:I71" si="21">SUM(G51:H51)</f>
        <v>0</v>
      </c>
      <c r="J51" s="56">
        <f t="shared" ref="J51:J71" si="22">E51-I51</f>
        <v>0</v>
      </c>
      <c r="K51" s="57" t="str">
        <f t="shared" ref="K51:K71" si="23">IF(E51=0,"NA",J51/E51)</f>
        <v>NA</v>
      </c>
      <c r="L51" s="57" t="str">
        <f t="shared" ref="L51:L71" si="24">IF(E51=0,"NA",(  ( F51 - (E51/$L$6)) / (E51/$L$6)))</f>
        <v>NA</v>
      </c>
      <c r="M51" s="57" t="str">
        <f t="shared" ref="M51:M71" si="25">IF(E51=0,"NA",(  ( G51 - ($M$6*(E51/12))) / ($M$6*(E51/12))))</f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120</v>
      </c>
      <c r="C52" s="51" t="s">
        <v>121</v>
      </c>
      <c r="D52" s="56">
        <v>23849622.270000007</v>
      </c>
      <c r="E52" s="56">
        <v>23670936.45000001</v>
      </c>
      <c r="F52" s="56">
        <v>2230677.7500000023</v>
      </c>
      <c r="G52" s="56">
        <v>19751827.150000002</v>
      </c>
      <c r="H52" s="56">
        <v>0</v>
      </c>
      <c r="I52" s="56">
        <f t="shared" si="21"/>
        <v>19751827.150000002</v>
      </c>
      <c r="J52" s="56">
        <f t="shared" si="22"/>
        <v>3919109.3000000082</v>
      </c>
      <c r="K52" s="57">
        <f t="shared" si="23"/>
        <v>0.16556629723029004</v>
      </c>
      <c r="L52" s="57">
        <f t="shared" si="24"/>
        <v>-0.90576301217690092</v>
      </c>
      <c r="M52" s="57">
        <f t="shared" si="25"/>
        <v>1.3204433236520192E-3</v>
      </c>
      <c r="R52" s="53"/>
      <c r="S52" s="53"/>
      <c r="T52" s="53"/>
      <c r="U52" s="53"/>
      <c r="V52" s="53"/>
    </row>
    <row r="53" spans="2:22" s="51" customFormat="1" x14ac:dyDescent="0.2">
      <c r="B53" s="66" t="s">
        <v>122</v>
      </c>
      <c r="C53" s="51" t="s">
        <v>123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21"/>
        <v>0</v>
      </c>
      <c r="J53" s="56">
        <f t="shared" si="22"/>
        <v>0</v>
      </c>
      <c r="K53" s="57" t="str">
        <f t="shared" si="23"/>
        <v>NA</v>
      </c>
      <c r="L53" s="57" t="str">
        <f t="shared" si="24"/>
        <v>NA</v>
      </c>
      <c r="M53" s="57" t="str">
        <f t="shared" si="25"/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124</v>
      </c>
      <c r="C54" s="51" t="s">
        <v>125</v>
      </c>
      <c r="D54" s="56">
        <v>0</v>
      </c>
      <c r="E54" s="56">
        <v>0</v>
      </c>
      <c r="F54" s="56">
        <v>5738.58</v>
      </c>
      <c r="G54" s="56">
        <v>47408.639999999999</v>
      </c>
      <c r="H54" s="56">
        <v>0</v>
      </c>
      <c r="I54" s="56">
        <f t="shared" si="21"/>
        <v>47408.639999999999</v>
      </c>
      <c r="J54" s="56">
        <f t="shared" si="22"/>
        <v>-47408.639999999999</v>
      </c>
      <c r="K54" s="57" t="str">
        <f t="shared" si="23"/>
        <v>NA</v>
      </c>
      <c r="L54" s="57" t="str">
        <f t="shared" si="24"/>
        <v>NA</v>
      </c>
      <c r="M54" s="57" t="str">
        <f t="shared" si="25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126</v>
      </c>
      <c r="C55" s="51" t="s">
        <v>127</v>
      </c>
      <c r="D55" s="56">
        <v>82213.600000000006</v>
      </c>
      <c r="E55" s="56">
        <v>82213.600000000006</v>
      </c>
      <c r="F55" s="56">
        <v>6943.08</v>
      </c>
      <c r="G55" s="56">
        <v>57044.639999999999</v>
      </c>
      <c r="H55" s="56">
        <v>0</v>
      </c>
      <c r="I55" s="56">
        <f t="shared" si="21"/>
        <v>57044.639999999999</v>
      </c>
      <c r="J55" s="56">
        <f t="shared" si="22"/>
        <v>25168.960000000006</v>
      </c>
      <c r="K55" s="57">
        <f t="shared" si="23"/>
        <v>0.30614107641558091</v>
      </c>
      <c r="L55" s="57">
        <f t="shared" si="24"/>
        <v>-0.91554827911683712</v>
      </c>
      <c r="M55" s="57">
        <f t="shared" si="25"/>
        <v>-0.16736929169869719</v>
      </c>
      <c r="R55" s="53"/>
      <c r="S55" s="53"/>
      <c r="T55" s="53"/>
      <c r="U55" s="53"/>
      <c r="V55" s="53"/>
    </row>
    <row r="56" spans="2:22" s="51" customFormat="1" x14ac:dyDescent="0.2">
      <c r="B56" s="66" t="s">
        <v>128</v>
      </c>
      <c r="C56" s="51" t="s">
        <v>129</v>
      </c>
      <c r="D56" s="56">
        <v>8752826.6599999946</v>
      </c>
      <c r="E56" s="56">
        <v>8752826.6599999946</v>
      </c>
      <c r="F56" s="56">
        <v>578441.09</v>
      </c>
      <c r="G56" s="56">
        <v>4790897.290000001</v>
      </c>
      <c r="H56" s="56">
        <v>0</v>
      </c>
      <c r="I56" s="56">
        <f t="shared" si="21"/>
        <v>4790897.290000001</v>
      </c>
      <c r="J56" s="56">
        <f t="shared" si="22"/>
        <v>3961929.3699999936</v>
      </c>
      <c r="K56" s="57">
        <f t="shared" si="23"/>
        <v>0.45264570222849543</v>
      </c>
      <c r="L56" s="57">
        <f t="shared" si="24"/>
        <v>-0.93391379579771083</v>
      </c>
      <c r="M56" s="57">
        <f t="shared" si="25"/>
        <v>-0.34317484267419451</v>
      </c>
      <c r="R56" s="53"/>
      <c r="S56" s="53"/>
      <c r="T56" s="53"/>
      <c r="U56" s="53"/>
      <c r="V56" s="53"/>
    </row>
    <row r="57" spans="2:22" s="51" customFormat="1" x14ac:dyDescent="0.2">
      <c r="B57" s="66" t="s">
        <v>130</v>
      </c>
      <c r="C57" s="51" t="s">
        <v>131</v>
      </c>
      <c r="D57" s="56">
        <v>0</v>
      </c>
      <c r="E57" s="56">
        <v>0</v>
      </c>
      <c r="F57" s="56">
        <v>43903.17</v>
      </c>
      <c r="G57" s="56">
        <v>324692.79000000004</v>
      </c>
      <c r="H57" s="56">
        <v>0</v>
      </c>
      <c r="I57" s="56">
        <f t="shared" si="21"/>
        <v>324692.79000000004</v>
      </c>
      <c r="J57" s="56">
        <f t="shared" si="22"/>
        <v>-324692.79000000004</v>
      </c>
      <c r="K57" s="57" t="str">
        <f t="shared" si="23"/>
        <v>NA</v>
      </c>
      <c r="L57" s="57" t="str">
        <f t="shared" si="24"/>
        <v>NA</v>
      </c>
      <c r="M57" s="57" t="str">
        <f t="shared" si="25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132</v>
      </c>
      <c r="C58" s="51" t="s">
        <v>133</v>
      </c>
      <c r="D58" s="56">
        <v>0</v>
      </c>
      <c r="E58" s="56">
        <v>0</v>
      </c>
      <c r="F58" s="56">
        <v>13476.999999999998</v>
      </c>
      <c r="G58" s="56">
        <v>95192.75</v>
      </c>
      <c r="H58" s="56">
        <v>0</v>
      </c>
      <c r="I58" s="56">
        <f t="shared" si="21"/>
        <v>95192.75</v>
      </c>
      <c r="J58" s="56">
        <f t="shared" si="22"/>
        <v>-95192.75</v>
      </c>
      <c r="K58" s="57" t="str">
        <f t="shared" si="23"/>
        <v>NA</v>
      </c>
      <c r="L58" s="57" t="str">
        <f t="shared" si="24"/>
        <v>NA</v>
      </c>
      <c r="M58" s="57" t="str">
        <f t="shared" si="25"/>
        <v>NA</v>
      </c>
      <c r="R58" s="53"/>
      <c r="S58" s="53"/>
      <c r="T58" s="53"/>
      <c r="U58" s="53"/>
      <c r="V58" s="53"/>
    </row>
    <row r="59" spans="2:22" s="51" customFormat="1" x14ac:dyDescent="0.2">
      <c r="B59" s="66" t="s">
        <v>134</v>
      </c>
      <c r="C59" s="51" t="s">
        <v>135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21"/>
        <v>0</v>
      </c>
      <c r="J59" s="56">
        <f t="shared" si="22"/>
        <v>0</v>
      </c>
      <c r="K59" s="57" t="str">
        <f t="shared" si="23"/>
        <v>NA</v>
      </c>
      <c r="L59" s="57" t="str">
        <f t="shared" si="24"/>
        <v>NA</v>
      </c>
      <c r="M59" s="57" t="str">
        <f t="shared" si="25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136</v>
      </c>
      <c r="C60" s="51" t="s">
        <v>137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21"/>
        <v>0</v>
      </c>
      <c r="J60" s="56">
        <f t="shared" si="22"/>
        <v>0</v>
      </c>
      <c r="K60" s="57" t="str">
        <f t="shared" si="23"/>
        <v>NA</v>
      </c>
      <c r="L60" s="57" t="str">
        <f t="shared" si="24"/>
        <v>NA</v>
      </c>
      <c r="M60" s="57" t="str">
        <f t="shared" si="25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138</v>
      </c>
      <c r="C61" s="51" t="s">
        <v>139</v>
      </c>
      <c r="D61" s="56">
        <v>-15841317.93</v>
      </c>
      <c r="E61" s="56">
        <v>-20008729.259999998</v>
      </c>
      <c r="F61" s="56">
        <v>725</v>
      </c>
      <c r="G61" s="56">
        <v>11647.31</v>
      </c>
      <c r="H61" s="56">
        <v>0</v>
      </c>
      <c r="I61" s="56">
        <f t="shared" si="21"/>
        <v>11647.31</v>
      </c>
      <c r="J61" s="56">
        <f t="shared" si="22"/>
        <v>-20020376.569999997</v>
      </c>
      <c r="K61" s="57">
        <f t="shared" si="23"/>
        <v>1.0005821114298989</v>
      </c>
      <c r="L61" s="57">
        <f t="shared" si="24"/>
        <v>-1.0000362341851188</v>
      </c>
      <c r="M61" s="57">
        <f t="shared" si="25"/>
        <v>-1.0006985337158787</v>
      </c>
      <c r="R61" s="53"/>
      <c r="S61" s="53"/>
      <c r="T61" s="53"/>
      <c r="U61" s="53"/>
      <c r="V61" s="53"/>
    </row>
    <row r="62" spans="2:22" s="51" customFormat="1" x14ac:dyDescent="0.2">
      <c r="B62" s="66" t="s">
        <v>140</v>
      </c>
      <c r="C62" s="51" t="s">
        <v>141</v>
      </c>
      <c r="D62" s="56">
        <v>0</v>
      </c>
      <c r="E62" s="56">
        <v>128000</v>
      </c>
      <c r="F62" s="56">
        <v>4226.08</v>
      </c>
      <c r="G62" s="56">
        <v>110706.85</v>
      </c>
      <c r="H62" s="56">
        <v>0</v>
      </c>
      <c r="I62" s="56">
        <f t="shared" si="21"/>
        <v>110706.85</v>
      </c>
      <c r="J62" s="56">
        <f t="shared" si="22"/>
        <v>17293.149999999994</v>
      </c>
      <c r="K62" s="57">
        <f t="shared" si="23"/>
        <v>0.13510273437499995</v>
      </c>
      <c r="L62" s="57">
        <f t="shared" si="24"/>
        <v>-0.96698375000000003</v>
      </c>
      <c r="M62" s="57">
        <f t="shared" si="25"/>
        <v>3.7876718750000149E-2</v>
      </c>
      <c r="R62" s="53"/>
      <c r="S62" s="53"/>
      <c r="T62" s="53"/>
      <c r="U62" s="53"/>
      <c r="V62" s="53"/>
    </row>
    <row r="63" spans="2:22" s="51" customFormat="1" x14ac:dyDescent="0.2">
      <c r="B63" s="66" t="s">
        <v>142</v>
      </c>
      <c r="C63" s="51" t="s">
        <v>143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21"/>
        <v>0</v>
      </c>
      <c r="J63" s="56">
        <f t="shared" si="22"/>
        <v>0</v>
      </c>
      <c r="K63" s="57" t="str">
        <f t="shared" si="23"/>
        <v>NA</v>
      </c>
      <c r="L63" s="57" t="str">
        <f t="shared" si="24"/>
        <v>NA</v>
      </c>
      <c r="M63" s="57" t="str">
        <f t="shared" si="25"/>
        <v>NA</v>
      </c>
      <c r="R63" s="53"/>
      <c r="S63" s="53"/>
      <c r="T63" s="53"/>
      <c r="U63" s="53"/>
      <c r="V63" s="53"/>
    </row>
    <row r="64" spans="2:22" s="51" customFormat="1" x14ac:dyDescent="0.2">
      <c r="B64" s="66" t="s">
        <v>144</v>
      </c>
      <c r="C64" s="51" t="s">
        <v>145</v>
      </c>
      <c r="D64" s="56">
        <v>100627785</v>
      </c>
      <c r="E64" s="56">
        <v>100666265</v>
      </c>
      <c r="F64" s="56">
        <v>8885476.1099999994</v>
      </c>
      <c r="G64" s="56">
        <v>69790645.51000002</v>
      </c>
      <c r="H64" s="56">
        <v>0</v>
      </c>
      <c r="I64" s="56">
        <f t="shared" si="21"/>
        <v>69790645.51000002</v>
      </c>
      <c r="J64" s="56">
        <f t="shared" si="22"/>
        <v>30875619.48999998</v>
      </c>
      <c r="K64" s="57">
        <f t="shared" si="23"/>
        <v>0.30671267569130511</v>
      </c>
      <c r="L64" s="57">
        <f t="shared" si="24"/>
        <v>-0.91173332883662661</v>
      </c>
      <c r="M64" s="57">
        <f t="shared" si="25"/>
        <v>-0.16805521082956604</v>
      </c>
      <c r="R64" s="53"/>
      <c r="S64" s="53"/>
      <c r="T64" s="53"/>
      <c r="U64" s="53"/>
      <c r="V64" s="53"/>
    </row>
    <row r="65" spans="2:22" s="51" customFormat="1" x14ac:dyDescent="0.2">
      <c r="B65" s="66" t="s">
        <v>146</v>
      </c>
      <c r="C65" s="51" t="s">
        <v>147</v>
      </c>
      <c r="D65" s="56">
        <v>0</v>
      </c>
      <c r="E65" s="56">
        <v>0</v>
      </c>
      <c r="F65" s="56">
        <v>1731.9199999999998</v>
      </c>
      <c r="G65" s="56">
        <v>12075.770000000002</v>
      </c>
      <c r="H65" s="56">
        <v>0</v>
      </c>
      <c r="I65" s="56">
        <f t="shared" si="21"/>
        <v>12075.770000000002</v>
      </c>
      <c r="J65" s="56">
        <f t="shared" si="22"/>
        <v>-12075.770000000002</v>
      </c>
      <c r="K65" s="57" t="str">
        <f t="shared" si="23"/>
        <v>NA</v>
      </c>
      <c r="L65" s="57" t="str">
        <f t="shared" si="24"/>
        <v>NA</v>
      </c>
      <c r="M65" s="57" t="str">
        <f t="shared" si="25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148</v>
      </c>
      <c r="C66" s="51" t="s">
        <v>149</v>
      </c>
      <c r="D66" s="56">
        <v>103811222.19000015</v>
      </c>
      <c r="E66" s="56">
        <v>103946573.01000015</v>
      </c>
      <c r="F66" s="56">
        <v>7708539.5800000047</v>
      </c>
      <c r="G66" s="56">
        <v>62856801.830000058</v>
      </c>
      <c r="H66" s="56">
        <v>0</v>
      </c>
      <c r="I66" s="56">
        <f t="shared" si="21"/>
        <v>62856801.830000058</v>
      </c>
      <c r="J66" s="56">
        <f t="shared" si="22"/>
        <v>41089771.180000097</v>
      </c>
      <c r="K66" s="57">
        <f t="shared" si="23"/>
        <v>0.39529702606017675</v>
      </c>
      <c r="L66" s="57">
        <f t="shared" si="24"/>
        <v>-0.92584133024512116</v>
      </c>
      <c r="M66" s="57">
        <f t="shared" si="25"/>
        <v>-0.2743564312722121</v>
      </c>
      <c r="R66" s="53"/>
      <c r="S66" s="53"/>
      <c r="T66" s="53"/>
      <c r="U66" s="53"/>
      <c r="V66" s="53"/>
    </row>
    <row r="67" spans="2:22" s="51" customFormat="1" x14ac:dyDescent="0.2">
      <c r="B67" s="66" t="s">
        <v>150</v>
      </c>
      <c r="C67" s="51" t="s">
        <v>151</v>
      </c>
      <c r="D67" s="56">
        <v>437.5</v>
      </c>
      <c r="E67" s="56">
        <v>437.5</v>
      </c>
      <c r="F67" s="56">
        <v>0</v>
      </c>
      <c r="G67" s="56">
        <v>5769.14</v>
      </c>
      <c r="H67" s="56">
        <v>0</v>
      </c>
      <c r="I67" s="56">
        <f t="shared" si="21"/>
        <v>5769.14</v>
      </c>
      <c r="J67" s="56">
        <f t="shared" si="22"/>
        <v>-5331.64</v>
      </c>
      <c r="K67" s="57">
        <f t="shared" si="23"/>
        <v>-12.186605714285715</v>
      </c>
      <c r="L67" s="57">
        <f t="shared" si="24"/>
        <v>-1</v>
      </c>
      <c r="M67" s="57">
        <f t="shared" si="25"/>
        <v>14.823926857142858</v>
      </c>
      <c r="R67" s="53"/>
      <c r="S67" s="53"/>
      <c r="T67" s="53"/>
      <c r="U67" s="53"/>
      <c r="V67" s="53"/>
    </row>
    <row r="68" spans="2:22" s="51" customFormat="1" x14ac:dyDescent="0.2">
      <c r="B68" s="66" t="s">
        <v>152</v>
      </c>
      <c r="C68" s="51" t="s">
        <v>153</v>
      </c>
      <c r="D68" s="56">
        <v>0</v>
      </c>
      <c r="E68" s="56">
        <v>8676988</v>
      </c>
      <c r="F68" s="56">
        <v>600980.99</v>
      </c>
      <c r="G68" s="56">
        <v>6912212.8700000001</v>
      </c>
      <c r="H68" s="56">
        <v>0</v>
      </c>
      <c r="I68" s="56">
        <f t="shared" si="21"/>
        <v>6912212.8700000001</v>
      </c>
      <c r="J68" s="56">
        <f t="shared" si="22"/>
        <v>1764775.13</v>
      </c>
      <c r="K68" s="57">
        <f t="shared" si="23"/>
        <v>0.20338568291208883</v>
      </c>
      <c r="L68" s="57">
        <f t="shared" si="24"/>
        <v>-0.93073852470465557</v>
      </c>
      <c r="M68" s="57">
        <f t="shared" si="25"/>
        <v>-4.4062819494506689E-2</v>
      </c>
      <c r="R68" s="53"/>
      <c r="S68" s="53"/>
      <c r="T68" s="53"/>
      <c r="U68" s="53"/>
      <c r="V68" s="53"/>
    </row>
    <row r="69" spans="2:22" s="51" customFormat="1" x14ac:dyDescent="0.2">
      <c r="B69" s="66" t="s">
        <v>154</v>
      </c>
      <c r="C69" s="51" t="s">
        <v>155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1"/>
        <v>0</v>
      </c>
      <c r="J69" s="56">
        <f t="shared" si="22"/>
        <v>0</v>
      </c>
      <c r="K69" s="57" t="str">
        <f t="shared" si="23"/>
        <v>NA</v>
      </c>
      <c r="L69" s="57" t="str">
        <f t="shared" si="24"/>
        <v>NA</v>
      </c>
      <c r="M69" s="57" t="str">
        <f t="shared" si="25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156</v>
      </c>
      <c r="C70" s="51" t="s">
        <v>157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1"/>
        <v>0</v>
      </c>
      <c r="J70" s="56">
        <f t="shared" si="22"/>
        <v>0</v>
      </c>
      <c r="K70" s="57" t="str">
        <f t="shared" si="23"/>
        <v>NA</v>
      </c>
      <c r="L70" s="57" t="str">
        <f t="shared" si="24"/>
        <v>NA</v>
      </c>
      <c r="M70" s="57" t="str">
        <f t="shared" si="25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158</v>
      </c>
      <c r="C71" s="51" t="s">
        <v>159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1"/>
        <v>0</v>
      </c>
      <c r="J71" s="56">
        <f t="shared" si="22"/>
        <v>0</v>
      </c>
      <c r="K71" s="57" t="str">
        <f t="shared" si="23"/>
        <v>NA</v>
      </c>
      <c r="L71" s="57" t="str">
        <f t="shared" si="24"/>
        <v>NA</v>
      </c>
      <c r="M71" s="57" t="str">
        <f t="shared" si="25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160</v>
      </c>
      <c r="C72" s="51" t="s">
        <v>161</v>
      </c>
      <c r="D72" s="56">
        <v>0</v>
      </c>
      <c r="E72" s="56">
        <v>0</v>
      </c>
      <c r="F72" s="56">
        <v>288.88</v>
      </c>
      <c r="G72" s="56">
        <v>2022.16</v>
      </c>
      <c r="H72" s="56">
        <v>0</v>
      </c>
      <c r="I72" s="56">
        <f t="shared" si="16"/>
        <v>2022.16</v>
      </c>
      <c r="J72" s="56">
        <f t="shared" si="17"/>
        <v>-2022.16</v>
      </c>
      <c r="K72" s="57" t="str">
        <f t="shared" si="18"/>
        <v>NA</v>
      </c>
      <c r="L72" s="57" t="str">
        <f t="shared" si="19"/>
        <v>NA</v>
      </c>
      <c r="M72" s="57" t="str">
        <f t="shared" si="20"/>
        <v>NA</v>
      </c>
      <c r="R72" s="53"/>
      <c r="S72" s="53"/>
      <c r="T72" s="53"/>
      <c r="U72" s="53"/>
      <c r="V72" s="53"/>
    </row>
    <row r="73" spans="2:22" s="51" customFormat="1" x14ac:dyDescent="0.2">
      <c r="B73" s="66" t="s">
        <v>162</v>
      </c>
      <c r="C73" s="51" t="s">
        <v>163</v>
      </c>
      <c r="D73" s="56">
        <v>19205365.289999992</v>
      </c>
      <c r="E73" s="56">
        <v>19211923.629999992</v>
      </c>
      <c r="F73" s="56">
        <v>5631420.6900000023</v>
      </c>
      <c r="G73" s="56">
        <v>45880285.220000006</v>
      </c>
      <c r="H73" s="56">
        <v>0</v>
      </c>
      <c r="I73" s="56">
        <f t="shared" si="16"/>
        <v>45880285.220000006</v>
      </c>
      <c r="J73" s="56">
        <f t="shared" si="17"/>
        <v>-26668361.590000015</v>
      </c>
      <c r="K73" s="57">
        <f t="shared" si="18"/>
        <v>-1.3881151155710703</v>
      </c>
      <c r="L73" s="57">
        <f t="shared" si="19"/>
        <v>-0.70687887384653303</v>
      </c>
      <c r="M73" s="57">
        <f t="shared" si="20"/>
        <v>1.8657381386852845</v>
      </c>
      <c r="R73" s="53"/>
      <c r="S73" s="53"/>
      <c r="T73" s="53"/>
      <c r="U73" s="53"/>
      <c r="V73" s="53"/>
    </row>
    <row r="74" spans="2:22" s="51" customFormat="1" x14ac:dyDescent="0.2">
      <c r="B74" s="66" t="s">
        <v>164</v>
      </c>
      <c r="C74" s="51" t="s">
        <v>165</v>
      </c>
      <c r="D74" s="56">
        <v>9501802.3499999996</v>
      </c>
      <c r="E74" s="56">
        <v>9508046.3699999992</v>
      </c>
      <c r="F74" s="56">
        <v>655977.06000000006</v>
      </c>
      <c r="G74" s="56">
        <v>6588507.790000001</v>
      </c>
      <c r="H74" s="56">
        <v>622698.69000000006</v>
      </c>
      <c r="I74" s="56">
        <f t="shared" si="16"/>
        <v>7211206.4800000014</v>
      </c>
      <c r="J74" s="56">
        <f t="shared" si="17"/>
        <v>2296839.8899999978</v>
      </c>
      <c r="K74" s="57">
        <f t="shared" si="18"/>
        <v>0.24156801519679569</v>
      </c>
      <c r="L74" s="57">
        <f t="shared" si="19"/>
        <v>-0.93100821825293634</v>
      </c>
      <c r="M74" s="57">
        <f t="shared" si="20"/>
        <v>-0.16847173011841313</v>
      </c>
      <c r="R74" s="53"/>
      <c r="S74" s="53"/>
      <c r="T74" s="53"/>
      <c r="U74" s="53"/>
      <c r="V74" s="53"/>
    </row>
    <row r="75" spans="2:22" s="51" customFormat="1" x14ac:dyDescent="0.2">
      <c r="B75" s="66" t="s">
        <v>166</v>
      </c>
      <c r="C75" s="51" t="s">
        <v>167</v>
      </c>
      <c r="D75" s="56">
        <v>1994071.89</v>
      </c>
      <c r="E75" s="56">
        <v>1724453.89</v>
      </c>
      <c r="F75" s="56">
        <v>0</v>
      </c>
      <c r="G75" s="56">
        <v>1418242.16</v>
      </c>
      <c r="H75" s="56">
        <v>0</v>
      </c>
      <c r="I75" s="56">
        <f t="shared" si="16"/>
        <v>1418242.16</v>
      </c>
      <c r="J75" s="56">
        <f t="shared" si="17"/>
        <v>306211.73</v>
      </c>
      <c r="K75" s="57">
        <f t="shared" si="18"/>
        <v>0.17757026254845237</v>
      </c>
      <c r="L75" s="57">
        <f t="shared" si="19"/>
        <v>-1</v>
      </c>
      <c r="M75" s="57">
        <f t="shared" si="20"/>
        <v>-1.3084315058142814E-2</v>
      </c>
      <c r="R75" s="53"/>
      <c r="S75" s="53"/>
      <c r="T75" s="53"/>
      <c r="U75" s="53"/>
      <c r="V75" s="53"/>
    </row>
    <row r="76" spans="2:22" s="51" customFormat="1" x14ac:dyDescent="0.2">
      <c r="B76" s="66" t="s">
        <v>168</v>
      </c>
      <c r="C76" s="51" t="s">
        <v>169</v>
      </c>
      <c r="D76" s="56">
        <v>16500</v>
      </c>
      <c r="E76" s="56">
        <v>16500</v>
      </c>
      <c r="F76" s="56">
        <v>0</v>
      </c>
      <c r="G76" s="56">
        <v>0</v>
      </c>
      <c r="H76" s="56">
        <v>0</v>
      </c>
      <c r="I76" s="56">
        <f t="shared" si="16"/>
        <v>0</v>
      </c>
      <c r="J76" s="56">
        <f t="shared" si="17"/>
        <v>16500</v>
      </c>
      <c r="K76" s="57">
        <f t="shared" si="18"/>
        <v>1</v>
      </c>
      <c r="L76" s="57">
        <f t="shared" si="19"/>
        <v>-1</v>
      </c>
      <c r="M76" s="57">
        <f t="shared" si="20"/>
        <v>-1</v>
      </c>
      <c r="R76" s="53"/>
      <c r="S76" s="53"/>
      <c r="T76" s="53"/>
      <c r="U76" s="53"/>
      <c r="V76" s="53"/>
    </row>
    <row r="77" spans="2:22" s="51" customFormat="1" x14ac:dyDescent="0.2">
      <c r="B77" s="66" t="s">
        <v>170</v>
      </c>
      <c r="C77" s="51" t="s">
        <v>171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16"/>
        <v>0</v>
      </c>
      <c r="J77" s="56">
        <f t="shared" si="17"/>
        <v>0</v>
      </c>
      <c r="K77" s="57" t="str">
        <f t="shared" si="18"/>
        <v>NA</v>
      </c>
      <c r="L77" s="57" t="str">
        <f t="shared" si="19"/>
        <v>NA</v>
      </c>
      <c r="M77" s="57" t="str">
        <f t="shared" si="20"/>
        <v>NA</v>
      </c>
      <c r="R77" s="53"/>
      <c r="S77" s="53"/>
      <c r="T77" s="53"/>
      <c r="U77" s="53"/>
      <c r="V77" s="53"/>
    </row>
    <row r="78" spans="2:22" s="51" customFormat="1" x14ac:dyDescent="0.2">
      <c r="B78" s="66" t="s">
        <v>172</v>
      </c>
      <c r="C78" s="51" t="s">
        <v>173</v>
      </c>
      <c r="D78" s="56">
        <v>590028.80000000005</v>
      </c>
      <c r="E78" s="56">
        <v>587492.35</v>
      </c>
      <c r="F78" s="56">
        <v>1355</v>
      </c>
      <c r="G78" s="56">
        <v>44913.26</v>
      </c>
      <c r="H78" s="56">
        <v>21580.3</v>
      </c>
      <c r="I78" s="56">
        <f t="shared" si="16"/>
        <v>66493.56</v>
      </c>
      <c r="J78" s="56">
        <f t="shared" si="17"/>
        <v>520998.79</v>
      </c>
      <c r="K78" s="57">
        <f t="shared" si="18"/>
        <v>0.88681799856627919</v>
      </c>
      <c r="L78" s="57">
        <f t="shared" si="19"/>
        <v>-0.99769358698883481</v>
      </c>
      <c r="M78" s="57">
        <f t="shared" si="20"/>
        <v>-0.90826108288899421</v>
      </c>
      <c r="R78" s="53"/>
      <c r="S78" s="53"/>
      <c r="T78" s="53"/>
      <c r="U78" s="53"/>
      <c r="V78" s="53"/>
    </row>
    <row r="79" spans="2:22" s="51" customFormat="1" x14ac:dyDescent="0.2">
      <c r="B79" s="66" t="s">
        <v>174</v>
      </c>
      <c r="C79" s="51" t="s">
        <v>175</v>
      </c>
      <c r="D79" s="56">
        <v>43237.8</v>
      </c>
      <c r="E79" s="56">
        <v>76772.800000000003</v>
      </c>
      <c r="F79" s="56">
        <v>0</v>
      </c>
      <c r="G79" s="56">
        <v>42558.42</v>
      </c>
      <c r="H79" s="56">
        <v>5641.5</v>
      </c>
      <c r="I79" s="56">
        <f t="shared" si="16"/>
        <v>48199.92</v>
      </c>
      <c r="J79" s="56">
        <f t="shared" si="17"/>
        <v>28572.880000000005</v>
      </c>
      <c r="K79" s="57">
        <f t="shared" si="18"/>
        <v>0.37217452014255054</v>
      </c>
      <c r="L79" s="57">
        <f t="shared" si="19"/>
        <v>-1</v>
      </c>
      <c r="M79" s="57">
        <f t="shared" si="20"/>
        <v>-0.33478909197007278</v>
      </c>
      <c r="R79" s="53"/>
      <c r="S79" s="53"/>
      <c r="T79" s="53"/>
      <c r="U79" s="53"/>
      <c r="V79" s="53"/>
    </row>
    <row r="80" spans="2:22" s="51" customFormat="1" x14ac:dyDescent="0.2">
      <c r="B80" s="66" t="s">
        <v>176</v>
      </c>
      <c r="C80" s="51" t="s">
        <v>177</v>
      </c>
      <c r="D80" s="56">
        <v>88526.7</v>
      </c>
      <c r="E80" s="56">
        <v>73541.7</v>
      </c>
      <c r="F80" s="56">
        <v>827.6</v>
      </c>
      <c r="G80" s="56">
        <v>45200.78</v>
      </c>
      <c r="H80" s="56">
        <v>3310.36</v>
      </c>
      <c r="I80" s="56">
        <f t="shared" si="16"/>
        <v>48511.14</v>
      </c>
      <c r="J80" s="56">
        <f t="shared" si="17"/>
        <v>25030.559999999998</v>
      </c>
      <c r="K80" s="57">
        <f t="shared" si="18"/>
        <v>0.34035873524816529</v>
      </c>
      <c r="L80" s="57">
        <f t="shared" si="19"/>
        <v>-0.98874652068146363</v>
      </c>
      <c r="M80" s="57">
        <f t="shared" si="20"/>
        <v>-0.26244653033585019</v>
      </c>
      <c r="R80" s="53"/>
      <c r="S80" s="53"/>
      <c r="T80" s="53"/>
      <c r="U80" s="53"/>
      <c r="V80" s="53"/>
    </row>
    <row r="81" spans="2:22" s="51" customFormat="1" x14ac:dyDescent="0.2">
      <c r="B81" s="66" t="s">
        <v>178</v>
      </c>
      <c r="C81" s="51" t="s">
        <v>179</v>
      </c>
      <c r="D81" s="56">
        <v>30330</v>
      </c>
      <c r="E81" s="56">
        <v>30933.32</v>
      </c>
      <c r="F81" s="56">
        <v>0</v>
      </c>
      <c r="G81" s="56">
        <v>45.089999999999996</v>
      </c>
      <c r="H81" s="56">
        <v>891.59999999999991</v>
      </c>
      <c r="I81" s="56">
        <f t="shared" si="16"/>
        <v>936.68999999999994</v>
      </c>
      <c r="J81" s="56">
        <f t="shared" si="17"/>
        <v>29996.63</v>
      </c>
      <c r="K81" s="57">
        <f t="shared" si="18"/>
        <v>0.96971906022373289</v>
      </c>
      <c r="L81" s="57">
        <f t="shared" si="19"/>
        <v>-1</v>
      </c>
      <c r="M81" s="57">
        <f t="shared" si="20"/>
        <v>-0.99825081821155959</v>
      </c>
      <c r="R81" s="53"/>
      <c r="S81" s="53"/>
      <c r="T81" s="53"/>
      <c r="U81" s="53"/>
      <c r="V81" s="53"/>
    </row>
    <row r="82" spans="2:22" s="51" customFormat="1" x14ac:dyDescent="0.2">
      <c r="B82" s="66" t="s">
        <v>180</v>
      </c>
      <c r="C82" s="51" t="s">
        <v>181</v>
      </c>
      <c r="D82" s="56">
        <v>2893214.63</v>
      </c>
      <c r="E82" s="56">
        <v>4218187.9400000004</v>
      </c>
      <c r="F82" s="56">
        <v>103545.21</v>
      </c>
      <c r="G82" s="56">
        <v>1417469.36</v>
      </c>
      <c r="H82" s="56">
        <v>766311.54999999993</v>
      </c>
      <c r="I82" s="56">
        <f t="shared" si="16"/>
        <v>2183780.91</v>
      </c>
      <c r="J82" s="56">
        <f t="shared" si="17"/>
        <v>2034407.0300000003</v>
      </c>
      <c r="K82" s="57">
        <f t="shared" si="18"/>
        <v>0.4822940700930457</v>
      </c>
      <c r="L82" s="57">
        <f t="shared" si="19"/>
        <v>-0.97545267980639105</v>
      </c>
      <c r="M82" s="57">
        <f t="shared" si="20"/>
        <v>-0.59675499143359656</v>
      </c>
      <c r="R82" s="53"/>
      <c r="S82" s="53"/>
      <c r="T82" s="53"/>
      <c r="U82" s="53"/>
      <c r="V82" s="53"/>
    </row>
    <row r="83" spans="2:22" s="51" customFormat="1" x14ac:dyDescent="0.2">
      <c r="B83" s="66" t="s">
        <v>182</v>
      </c>
      <c r="C83" s="51" t="s">
        <v>183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16"/>
        <v>0</v>
      </c>
      <c r="J83" s="56">
        <f t="shared" si="17"/>
        <v>0</v>
      </c>
      <c r="K83" s="57" t="str">
        <f t="shared" si="18"/>
        <v>NA</v>
      </c>
      <c r="L83" s="57" t="str">
        <f t="shared" si="19"/>
        <v>NA</v>
      </c>
      <c r="M83" s="57" t="str">
        <f t="shared" si="20"/>
        <v>NA</v>
      </c>
      <c r="R83" s="53"/>
      <c r="S83" s="53"/>
      <c r="T83" s="53"/>
      <c r="U83" s="53"/>
      <c r="V83" s="53"/>
    </row>
    <row r="84" spans="2:22" s="51" customFormat="1" x14ac:dyDescent="0.2">
      <c r="B84" s="66" t="s">
        <v>184</v>
      </c>
      <c r="C84" s="51" t="s">
        <v>185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16"/>
        <v>0</v>
      </c>
      <c r="J84" s="56">
        <f t="shared" si="17"/>
        <v>0</v>
      </c>
      <c r="K84" s="57" t="str">
        <f t="shared" si="18"/>
        <v>NA</v>
      </c>
      <c r="L84" s="57" t="str">
        <f t="shared" si="19"/>
        <v>NA</v>
      </c>
      <c r="M84" s="57" t="str">
        <f t="shared" si="20"/>
        <v>NA</v>
      </c>
      <c r="R84" s="53"/>
      <c r="S84" s="53"/>
      <c r="T84" s="53"/>
      <c r="U84" s="53"/>
      <c r="V84" s="53"/>
    </row>
    <row r="85" spans="2:22" s="51" customFormat="1" x14ac:dyDescent="0.2">
      <c r="B85" s="66" t="s">
        <v>186</v>
      </c>
      <c r="C85" s="51" t="s">
        <v>187</v>
      </c>
      <c r="D85" s="56">
        <v>885683.7</v>
      </c>
      <c r="E85" s="56">
        <v>975583.21</v>
      </c>
      <c r="F85" s="56">
        <v>35584.189999999988</v>
      </c>
      <c r="G85" s="56">
        <v>310837.72000000003</v>
      </c>
      <c r="H85" s="56">
        <v>2307.5</v>
      </c>
      <c r="I85" s="56">
        <f t="shared" si="16"/>
        <v>313145.22000000003</v>
      </c>
      <c r="J85" s="56">
        <f t="shared" si="17"/>
        <v>662437.99</v>
      </c>
      <c r="K85" s="57">
        <f t="shared" si="18"/>
        <v>0.67901741564412532</v>
      </c>
      <c r="L85" s="57">
        <f t="shared" si="19"/>
        <v>-0.96352521278015846</v>
      </c>
      <c r="M85" s="57">
        <f t="shared" si="20"/>
        <v>-0.61765920100244442</v>
      </c>
      <c r="R85" s="53"/>
      <c r="S85" s="53"/>
      <c r="T85" s="53"/>
      <c r="U85" s="53"/>
      <c r="V85" s="53"/>
    </row>
    <row r="86" spans="2:22" s="51" customFormat="1" x14ac:dyDescent="0.2">
      <c r="B86" s="66" t="s">
        <v>188</v>
      </c>
      <c r="C86" s="51" t="s">
        <v>189</v>
      </c>
      <c r="D86" s="56">
        <v>0</v>
      </c>
      <c r="E86" s="56">
        <v>1242297</v>
      </c>
      <c r="F86" s="56">
        <v>103524.72</v>
      </c>
      <c r="G86" s="56">
        <v>1000738.6599999999</v>
      </c>
      <c r="H86" s="56">
        <v>0</v>
      </c>
      <c r="I86" s="56">
        <f t="shared" si="16"/>
        <v>1000738.6599999999</v>
      </c>
      <c r="J86" s="56">
        <f t="shared" si="17"/>
        <v>241558.34000000008</v>
      </c>
      <c r="K86" s="57">
        <f t="shared" si="18"/>
        <v>0.19444491937113273</v>
      </c>
      <c r="L86" s="57">
        <f t="shared" si="19"/>
        <v>-0.91666669081548136</v>
      </c>
      <c r="M86" s="57">
        <f t="shared" si="20"/>
        <v>-3.333390324535928E-2</v>
      </c>
      <c r="R86" s="53"/>
      <c r="S86" s="53"/>
      <c r="T86" s="53"/>
      <c r="U86" s="53"/>
      <c r="V86" s="53"/>
    </row>
    <row r="87" spans="2:22" s="51" customFormat="1" x14ac:dyDescent="0.2">
      <c r="B87" s="66" t="s">
        <v>190</v>
      </c>
      <c r="C87" s="51" t="s">
        <v>191</v>
      </c>
      <c r="D87" s="56">
        <v>53731438.599999994</v>
      </c>
      <c r="E87" s="56">
        <v>53731438.599999994</v>
      </c>
      <c r="F87" s="56">
        <v>5255714.1599999992</v>
      </c>
      <c r="G87" s="56">
        <v>55059864.459999993</v>
      </c>
      <c r="H87" s="56">
        <v>0</v>
      </c>
      <c r="I87" s="56">
        <f t="shared" si="16"/>
        <v>55059864.459999993</v>
      </c>
      <c r="J87" s="56">
        <f t="shared" si="17"/>
        <v>-1328425.8599999994</v>
      </c>
      <c r="K87" s="57">
        <f t="shared" si="18"/>
        <v>-2.4723437425328856E-2</v>
      </c>
      <c r="L87" s="57">
        <f t="shared" si="19"/>
        <v>-0.90218549331750075</v>
      </c>
      <c r="M87" s="57">
        <f t="shared" si="20"/>
        <v>0.22966812491039462</v>
      </c>
      <c r="R87" s="53"/>
      <c r="S87" s="53"/>
      <c r="T87" s="53"/>
      <c r="U87" s="53"/>
      <c r="V87" s="53"/>
    </row>
    <row r="88" spans="2:22" s="51" customFormat="1" x14ac:dyDescent="0.2">
      <c r="B88" s="66" t="s">
        <v>192</v>
      </c>
      <c r="C88" s="51" t="s">
        <v>193</v>
      </c>
      <c r="D88" s="56">
        <v>0</v>
      </c>
      <c r="E88" s="56">
        <v>0</v>
      </c>
      <c r="F88" s="56">
        <v>0</v>
      </c>
      <c r="G88" s="56">
        <v>0</v>
      </c>
      <c r="H88" s="56">
        <v>0</v>
      </c>
      <c r="I88" s="56">
        <f t="shared" si="16"/>
        <v>0</v>
      </c>
      <c r="J88" s="56">
        <f t="shared" si="17"/>
        <v>0</v>
      </c>
      <c r="K88" s="57" t="str">
        <f t="shared" si="18"/>
        <v>NA</v>
      </c>
      <c r="L88" s="57" t="str">
        <f t="shared" si="19"/>
        <v>NA</v>
      </c>
      <c r="M88" s="57" t="str">
        <f t="shared" si="20"/>
        <v>NA</v>
      </c>
      <c r="R88" s="53"/>
      <c r="S88" s="53"/>
      <c r="T88" s="53"/>
      <c r="U88" s="53"/>
      <c r="V88" s="53"/>
    </row>
    <row r="89" spans="2:22" s="51" customFormat="1" x14ac:dyDescent="0.2">
      <c r="B89" s="66" t="s">
        <v>194</v>
      </c>
      <c r="C89" s="51" t="s">
        <v>195</v>
      </c>
      <c r="D89" s="56">
        <v>5970070.9499999993</v>
      </c>
      <c r="E89" s="56">
        <v>5543626.6900000013</v>
      </c>
      <c r="F89" s="56">
        <v>307557.76000000007</v>
      </c>
      <c r="G89" s="56">
        <v>2939088.9499999993</v>
      </c>
      <c r="H89" s="56">
        <v>993689.55999999994</v>
      </c>
      <c r="I89" s="56">
        <f t="shared" si="16"/>
        <v>3932778.5099999993</v>
      </c>
      <c r="J89" s="56">
        <f t="shared" si="17"/>
        <v>1610848.180000002</v>
      </c>
      <c r="K89" s="57">
        <f t="shared" si="18"/>
        <v>0.29057659724919205</v>
      </c>
      <c r="L89" s="57">
        <f t="shared" si="19"/>
        <v>-0.94452047780295256</v>
      </c>
      <c r="M89" s="57">
        <f t="shared" si="20"/>
        <v>-0.36379072090801295</v>
      </c>
      <c r="R89" s="53"/>
      <c r="S89" s="53"/>
      <c r="T89" s="53"/>
      <c r="U89" s="53"/>
      <c r="V89" s="53"/>
    </row>
    <row r="90" spans="2:22" s="51" customFormat="1" x14ac:dyDescent="0.2">
      <c r="B90" s="66" t="s">
        <v>196</v>
      </c>
      <c r="C90" s="51" t="s">
        <v>197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16"/>
        <v>0</v>
      </c>
      <c r="J90" s="56">
        <f t="shared" si="17"/>
        <v>0</v>
      </c>
      <c r="K90" s="57" t="str">
        <f t="shared" si="18"/>
        <v>NA</v>
      </c>
      <c r="L90" s="57" t="str">
        <f t="shared" si="19"/>
        <v>NA</v>
      </c>
      <c r="M90" s="57" t="str">
        <f t="shared" si="20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198</v>
      </c>
      <c r="C91" s="51" t="s">
        <v>199</v>
      </c>
      <c r="D91" s="56">
        <v>153150</v>
      </c>
      <c r="E91" s="56">
        <v>277540.33999999997</v>
      </c>
      <c r="F91" s="56">
        <v>7045.09</v>
      </c>
      <c r="G91" s="56">
        <v>91342.06</v>
      </c>
      <c r="H91" s="56">
        <v>27101.320000000007</v>
      </c>
      <c r="I91" s="56">
        <f t="shared" si="16"/>
        <v>118443.38</v>
      </c>
      <c r="J91" s="56">
        <f t="shared" si="17"/>
        <v>159096.95999999996</v>
      </c>
      <c r="K91" s="57">
        <f t="shared" si="18"/>
        <v>0.57323904697962103</v>
      </c>
      <c r="L91" s="57">
        <f t="shared" si="19"/>
        <v>-0.97461597834750791</v>
      </c>
      <c r="M91" s="57">
        <f t="shared" si="20"/>
        <v>-0.60506471960076147</v>
      </c>
      <c r="R91" s="53"/>
      <c r="S91" s="53"/>
      <c r="T91" s="53"/>
      <c r="U91" s="53"/>
      <c r="V91" s="53"/>
    </row>
    <row r="92" spans="2:22" s="51" customFormat="1" x14ac:dyDescent="0.2">
      <c r="B92" s="66" t="s">
        <v>200</v>
      </c>
      <c r="C92" s="51" t="s">
        <v>201</v>
      </c>
      <c r="D92" s="56">
        <v>6411641.46</v>
      </c>
      <c r="E92" s="56">
        <v>4324208.34</v>
      </c>
      <c r="F92" s="56">
        <v>100183.94</v>
      </c>
      <c r="G92" s="56">
        <v>4148142.6300000004</v>
      </c>
      <c r="H92" s="56">
        <v>17525.919999999998</v>
      </c>
      <c r="I92" s="56">
        <f t="shared" si="16"/>
        <v>4165668.5500000003</v>
      </c>
      <c r="J92" s="56">
        <f t="shared" si="17"/>
        <v>158539.78999999957</v>
      </c>
      <c r="K92" s="57">
        <f t="shared" si="18"/>
        <v>3.6663309797880732E-2</v>
      </c>
      <c r="L92" s="57">
        <f t="shared" si="19"/>
        <v>-0.9768318424731588</v>
      </c>
      <c r="M92" s="57">
        <f t="shared" si="20"/>
        <v>0.15114045499482112</v>
      </c>
      <c r="R92" s="53"/>
      <c r="S92" s="53"/>
      <c r="T92" s="53"/>
      <c r="U92" s="53"/>
      <c r="V92" s="53"/>
    </row>
    <row r="93" spans="2:22" s="51" customFormat="1" x14ac:dyDescent="0.2">
      <c r="B93" s="66" t="s">
        <v>202</v>
      </c>
      <c r="C93" s="51" t="s">
        <v>203</v>
      </c>
      <c r="D93" s="56">
        <v>2312322</v>
      </c>
      <c r="E93" s="56">
        <v>3028294.9499999997</v>
      </c>
      <c r="F93" s="56">
        <v>247167.75</v>
      </c>
      <c r="G93" s="56">
        <v>1402551.3599999999</v>
      </c>
      <c r="H93" s="56">
        <v>700854.38</v>
      </c>
      <c r="I93" s="56">
        <f t="shared" si="16"/>
        <v>2103405.7399999998</v>
      </c>
      <c r="J93" s="56">
        <f t="shared" si="17"/>
        <v>924889.21</v>
      </c>
      <c r="K93" s="57">
        <f t="shared" si="18"/>
        <v>0.30541582813787677</v>
      </c>
      <c r="L93" s="57">
        <f t="shared" si="19"/>
        <v>-0.91838055602873159</v>
      </c>
      <c r="M93" s="57">
        <f t="shared" si="20"/>
        <v>-0.44422136555753927</v>
      </c>
      <c r="R93" s="53"/>
      <c r="S93" s="53"/>
      <c r="T93" s="53"/>
      <c r="U93" s="53"/>
      <c r="V93" s="53"/>
    </row>
    <row r="94" spans="2:22" s="51" customFormat="1" x14ac:dyDescent="0.2">
      <c r="B94" s="66" t="s">
        <v>204</v>
      </c>
      <c r="C94" s="51" t="s">
        <v>205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f t="shared" si="16"/>
        <v>0</v>
      </c>
      <c r="J94" s="56">
        <f t="shared" si="17"/>
        <v>0</v>
      </c>
      <c r="K94" s="57" t="str">
        <f t="shared" si="18"/>
        <v>NA</v>
      </c>
      <c r="L94" s="57" t="str">
        <f t="shared" si="19"/>
        <v>NA</v>
      </c>
      <c r="M94" s="57" t="str">
        <f t="shared" si="20"/>
        <v>NA</v>
      </c>
      <c r="R94" s="53"/>
      <c r="S94" s="53"/>
      <c r="T94" s="53"/>
      <c r="U94" s="53"/>
      <c r="V94" s="53"/>
    </row>
    <row r="95" spans="2:22" s="51" customFormat="1" x14ac:dyDescent="0.2">
      <c r="B95" s="66" t="s">
        <v>206</v>
      </c>
      <c r="C95" s="51" t="s">
        <v>207</v>
      </c>
      <c r="D95" s="56">
        <v>445095</v>
      </c>
      <c r="E95" s="56">
        <v>1268926.6700000002</v>
      </c>
      <c r="F95" s="56">
        <v>73830.73000000001</v>
      </c>
      <c r="G95" s="56">
        <v>1007076.7599999998</v>
      </c>
      <c r="H95" s="56">
        <v>389131.34000000008</v>
      </c>
      <c r="I95" s="56">
        <f t="shared" si="16"/>
        <v>1396208.0999999999</v>
      </c>
      <c r="J95" s="56">
        <f t="shared" si="17"/>
        <v>-127281.4299999997</v>
      </c>
      <c r="K95" s="57">
        <f t="shared" si="18"/>
        <v>-0.10030637152578697</v>
      </c>
      <c r="L95" s="57">
        <f t="shared" si="19"/>
        <v>-0.94181639353517566</v>
      </c>
      <c r="M95" s="57">
        <f t="shared" si="20"/>
        <v>-4.7626517299065411E-2</v>
      </c>
      <c r="R95" s="53"/>
      <c r="S95" s="53"/>
      <c r="T95" s="53"/>
      <c r="U95" s="53"/>
      <c r="V95" s="53"/>
    </row>
    <row r="96" spans="2:22" s="51" customFormat="1" x14ac:dyDescent="0.2">
      <c r="B96" s="66" t="s">
        <v>208</v>
      </c>
      <c r="C96" s="51" t="s">
        <v>209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16"/>
        <v>0</v>
      </c>
      <c r="J96" s="56">
        <f t="shared" si="17"/>
        <v>0</v>
      </c>
      <c r="K96" s="57" t="str">
        <f t="shared" si="18"/>
        <v>NA</v>
      </c>
      <c r="L96" s="57" t="str">
        <f t="shared" si="19"/>
        <v>NA</v>
      </c>
      <c r="M96" s="57" t="str">
        <f t="shared" si="20"/>
        <v>NA</v>
      </c>
      <c r="R96" s="53"/>
      <c r="S96" s="53"/>
      <c r="T96" s="53"/>
      <c r="U96" s="53"/>
      <c r="V96" s="53"/>
    </row>
    <row r="97" spans="1:22" s="51" customFormat="1" x14ac:dyDescent="0.2">
      <c r="B97" s="66" t="s">
        <v>210</v>
      </c>
      <c r="C97" s="51" t="s">
        <v>211</v>
      </c>
      <c r="D97" s="56">
        <v>640341.9</v>
      </c>
      <c r="E97" s="56">
        <v>7396703.2199999997</v>
      </c>
      <c r="F97" s="56">
        <v>332.5</v>
      </c>
      <c r="G97" s="56">
        <v>6449399.9900000002</v>
      </c>
      <c r="H97" s="56">
        <v>29420.469999999998</v>
      </c>
      <c r="I97" s="56">
        <f t="shared" si="16"/>
        <v>6478820.46</v>
      </c>
      <c r="J97" s="56">
        <f t="shared" si="17"/>
        <v>917882.75999999978</v>
      </c>
      <c r="K97" s="57">
        <f t="shared" si="18"/>
        <v>0.1240934958047431</v>
      </c>
      <c r="L97" s="57">
        <f t="shared" si="19"/>
        <v>-0.99995504754076103</v>
      </c>
      <c r="M97" s="57">
        <f t="shared" si="20"/>
        <v>4.6314791578186472E-2</v>
      </c>
      <c r="R97" s="53"/>
      <c r="S97" s="53"/>
      <c r="T97" s="53"/>
      <c r="U97" s="53"/>
      <c r="V97" s="53"/>
    </row>
    <row r="98" spans="1:22" s="51" customFormat="1" x14ac:dyDescent="0.2">
      <c r="B98" s="66" t="s">
        <v>212</v>
      </c>
      <c r="C98" s="51" t="s">
        <v>213</v>
      </c>
      <c r="D98" s="56">
        <v>14157244.5</v>
      </c>
      <c r="E98" s="56">
        <v>6893174.1399999997</v>
      </c>
      <c r="F98" s="56">
        <v>344788.71</v>
      </c>
      <c r="G98" s="56">
        <v>2748045.79</v>
      </c>
      <c r="H98" s="56">
        <v>493562.67</v>
      </c>
      <c r="I98" s="56">
        <f t="shared" si="16"/>
        <v>3241608.46</v>
      </c>
      <c r="J98" s="56">
        <f t="shared" si="17"/>
        <v>3651565.6799999997</v>
      </c>
      <c r="K98" s="57">
        <f t="shared" si="18"/>
        <v>0.52973646187328149</v>
      </c>
      <c r="L98" s="57">
        <f t="shared" si="19"/>
        <v>-0.94998114032848158</v>
      </c>
      <c r="M98" s="57">
        <f t="shared" si="20"/>
        <v>-0.52160573909423968</v>
      </c>
      <c r="R98" s="53"/>
      <c r="S98" s="53"/>
      <c r="T98" s="53"/>
      <c r="U98" s="53"/>
      <c r="V98" s="53"/>
    </row>
    <row r="99" spans="1:22" s="51" customFormat="1" x14ac:dyDescent="0.2">
      <c r="B99" s="66" t="s">
        <v>214</v>
      </c>
      <c r="C99" s="51" t="s">
        <v>215</v>
      </c>
      <c r="D99" s="56">
        <v>41850</v>
      </c>
      <c r="E99" s="56">
        <v>169664.36000000002</v>
      </c>
      <c r="F99" s="56">
        <v>27722.63</v>
      </c>
      <c r="G99" s="56">
        <v>69849.08</v>
      </c>
      <c r="H99" s="56">
        <v>55236.35</v>
      </c>
      <c r="I99" s="56">
        <f t="shared" si="16"/>
        <v>125085.43</v>
      </c>
      <c r="J99" s="56">
        <f t="shared" si="17"/>
        <v>44578.930000000022</v>
      </c>
      <c r="K99" s="57">
        <f t="shared" si="18"/>
        <v>0.26274775680643842</v>
      </c>
      <c r="L99" s="57">
        <f t="shared" si="19"/>
        <v>-0.83660310273766392</v>
      </c>
      <c r="M99" s="57">
        <f t="shared" si="20"/>
        <v>-0.50597228551712337</v>
      </c>
      <c r="R99" s="53"/>
      <c r="S99" s="53"/>
      <c r="T99" s="53"/>
      <c r="U99" s="53"/>
      <c r="V99" s="53"/>
    </row>
    <row r="100" spans="1:22" s="51" customFormat="1" x14ac:dyDescent="0.2">
      <c r="B100" s="66" t="s">
        <v>216</v>
      </c>
      <c r="C100" s="51" t="s">
        <v>217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16"/>
        <v>0</v>
      </c>
      <c r="J100" s="56">
        <f t="shared" si="17"/>
        <v>0</v>
      </c>
      <c r="K100" s="57" t="str">
        <f t="shared" si="18"/>
        <v>NA</v>
      </c>
      <c r="L100" s="57" t="str">
        <f t="shared" si="19"/>
        <v>NA</v>
      </c>
      <c r="M100" s="57" t="str">
        <f t="shared" si="20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218</v>
      </c>
      <c r="C101" s="51" t="s">
        <v>219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16"/>
        <v>0</v>
      </c>
      <c r="J101" s="56">
        <f t="shared" si="17"/>
        <v>0</v>
      </c>
      <c r="K101" s="57" t="str">
        <f t="shared" si="18"/>
        <v>NA</v>
      </c>
      <c r="L101" s="57" t="str">
        <f t="shared" si="19"/>
        <v>NA</v>
      </c>
      <c r="M101" s="57" t="str">
        <f t="shared" si="20"/>
        <v>NA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220</v>
      </c>
      <c r="C102" s="51" t="s">
        <v>221</v>
      </c>
      <c r="D102" s="56">
        <v>1509120</v>
      </c>
      <c r="E102" s="56">
        <v>509751.15999999992</v>
      </c>
      <c r="F102" s="56">
        <v>5299.96</v>
      </c>
      <c r="G102" s="56">
        <v>26786.959999999999</v>
      </c>
      <c r="H102" s="56">
        <v>71665.600000000006</v>
      </c>
      <c r="I102" s="56">
        <f t="shared" si="16"/>
        <v>98452.56</v>
      </c>
      <c r="J102" s="56">
        <f t="shared" si="17"/>
        <v>411298.59999999992</v>
      </c>
      <c r="K102" s="57">
        <f t="shared" si="18"/>
        <v>0.80686152827979829</v>
      </c>
      <c r="L102" s="57">
        <f t="shared" si="19"/>
        <v>-0.98960284857419445</v>
      </c>
      <c r="M102" s="57">
        <f t="shared" si="20"/>
        <v>-0.93694109102174472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222</v>
      </c>
      <c r="C103" s="51" t="s">
        <v>223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ref="I103:I136" si="26">SUM(G103:H103)</f>
        <v>0</v>
      </c>
      <c r="J103" s="56">
        <f t="shared" ref="J103:J136" si="27">E103-I103</f>
        <v>0</v>
      </c>
      <c r="K103" s="57" t="str">
        <f t="shared" ref="K103:K136" si="28">IF(E103=0,"NA",J103/E103)</f>
        <v>NA</v>
      </c>
      <c r="L103" s="57" t="str">
        <f t="shared" ref="L103:L136" si="29">IF(E103=0,"NA",(  ( F103 - (E103/$L$6)) / (E103/$L$6)))</f>
        <v>NA</v>
      </c>
      <c r="M103" s="57" t="str">
        <f t="shared" ref="M103:M136" si="30">IF(E103=0,"NA",(  ( G103 - ($M$6*(E103/12))) / ($M$6*(E103/12))))</f>
        <v>NA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224</v>
      </c>
      <c r="C104" s="51" t="s">
        <v>225</v>
      </c>
      <c r="D104" s="56">
        <v>844881.3</v>
      </c>
      <c r="E104" s="56">
        <v>1066870</v>
      </c>
      <c r="F104" s="56">
        <v>18275.690000000002</v>
      </c>
      <c r="G104" s="56">
        <v>676371.27</v>
      </c>
      <c r="H104" s="56">
        <v>62477.479999999996</v>
      </c>
      <c r="I104" s="56">
        <f t="shared" si="26"/>
        <v>738848.75</v>
      </c>
      <c r="J104" s="56">
        <f t="shared" si="27"/>
        <v>328021.25</v>
      </c>
      <c r="K104" s="57">
        <f t="shared" si="28"/>
        <v>0.30746131206238808</v>
      </c>
      <c r="L104" s="57">
        <f t="shared" si="29"/>
        <v>-0.98286980606821828</v>
      </c>
      <c r="M104" s="57">
        <f t="shared" si="30"/>
        <v>-0.23922734353763805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226</v>
      </c>
      <c r="C105" s="51" t="s">
        <v>227</v>
      </c>
      <c r="D105" s="56">
        <v>1778301</v>
      </c>
      <c r="E105" s="56">
        <v>1575376.53</v>
      </c>
      <c r="F105" s="56">
        <v>0</v>
      </c>
      <c r="G105" s="56">
        <v>0</v>
      </c>
      <c r="H105" s="56">
        <v>0</v>
      </c>
      <c r="I105" s="56">
        <f t="shared" si="26"/>
        <v>0</v>
      </c>
      <c r="J105" s="56">
        <f t="shared" si="27"/>
        <v>1575376.53</v>
      </c>
      <c r="K105" s="57">
        <f t="shared" si="28"/>
        <v>1</v>
      </c>
      <c r="L105" s="57">
        <f t="shared" si="29"/>
        <v>-1</v>
      </c>
      <c r="M105" s="57">
        <f t="shared" si="30"/>
        <v>-1</v>
      </c>
      <c r="R105" s="53"/>
      <c r="S105" s="53"/>
      <c r="T105" s="53"/>
      <c r="U105" s="53"/>
      <c r="V105" s="53"/>
    </row>
    <row r="106" spans="1:22" s="51" customFormat="1" x14ac:dyDescent="0.2">
      <c r="A106" s="63" t="s">
        <v>228</v>
      </c>
      <c r="B106" s="71"/>
      <c r="C106" s="63"/>
      <c r="D106" s="64">
        <v>823739509.8399992</v>
      </c>
      <c r="E106" s="64">
        <v>829642166.7499994</v>
      </c>
      <c r="F106" s="64">
        <v>79282233.549999923</v>
      </c>
      <c r="G106" s="64">
        <v>682164422.40999985</v>
      </c>
      <c r="H106" s="64">
        <v>4263406.59</v>
      </c>
      <c r="I106" s="64">
        <f t="shared" si="26"/>
        <v>686427828.99999988</v>
      </c>
      <c r="J106" s="64">
        <f t="shared" si="27"/>
        <v>143214337.74999952</v>
      </c>
      <c r="K106" s="65">
        <f t="shared" si="28"/>
        <v>0.1726218163561051</v>
      </c>
      <c r="L106" s="65">
        <f t="shared" si="29"/>
        <v>-0.90443803759327179</v>
      </c>
      <c r="M106" s="65">
        <f t="shared" si="30"/>
        <v>-1.331279954256203E-2</v>
      </c>
      <c r="R106" s="53"/>
      <c r="S106" s="53"/>
      <c r="T106" s="53"/>
      <c r="U106" s="53"/>
      <c r="V106" s="53"/>
    </row>
    <row r="107" spans="1:22" s="51" customFormat="1" x14ac:dyDescent="0.2">
      <c r="A107" s="51" t="s">
        <v>229</v>
      </c>
      <c r="B107" s="66" t="s">
        <v>105</v>
      </c>
      <c r="C107" s="51" t="s">
        <v>106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26"/>
        <v>0</v>
      </c>
      <c r="J107" s="56">
        <f t="shared" si="27"/>
        <v>0</v>
      </c>
      <c r="K107" s="57" t="str">
        <f t="shared" si="28"/>
        <v>NA</v>
      </c>
      <c r="L107" s="57" t="str">
        <f t="shared" si="29"/>
        <v>NA</v>
      </c>
      <c r="M107" s="57" t="str">
        <f t="shared" si="30"/>
        <v>NA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109</v>
      </c>
      <c r="C108" s="51" t="s">
        <v>108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26"/>
        <v>0</v>
      </c>
      <c r="J108" s="56">
        <f t="shared" si="27"/>
        <v>0</v>
      </c>
      <c r="K108" s="57" t="str">
        <f t="shared" si="28"/>
        <v>NA</v>
      </c>
      <c r="L108" s="57" t="str">
        <f t="shared" si="29"/>
        <v>NA</v>
      </c>
      <c r="M108" s="57" t="str">
        <f t="shared" si="30"/>
        <v>NA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112</v>
      </c>
      <c r="C109" s="51" t="s">
        <v>113</v>
      </c>
      <c r="D109" s="56">
        <v>0</v>
      </c>
      <c r="E109" s="56">
        <v>0</v>
      </c>
      <c r="F109" s="56">
        <v>0</v>
      </c>
      <c r="G109" s="56">
        <v>25240</v>
      </c>
      <c r="H109" s="56">
        <v>0</v>
      </c>
      <c r="I109" s="56">
        <f t="shared" si="26"/>
        <v>25240</v>
      </c>
      <c r="J109" s="56">
        <f t="shared" si="27"/>
        <v>-25240</v>
      </c>
      <c r="K109" s="57" t="str">
        <f t="shared" si="28"/>
        <v>NA</v>
      </c>
      <c r="L109" s="57" t="str">
        <f t="shared" si="29"/>
        <v>NA</v>
      </c>
      <c r="M109" s="57" t="str">
        <f t="shared" si="30"/>
        <v>NA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120</v>
      </c>
      <c r="C110" s="51" t="s">
        <v>121</v>
      </c>
      <c r="D110" s="56">
        <v>94592.639999999999</v>
      </c>
      <c r="E110" s="56">
        <v>94592.639999999999</v>
      </c>
      <c r="F110" s="56">
        <v>1110</v>
      </c>
      <c r="G110" s="56">
        <v>18728.39</v>
      </c>
      <c r="H110" s="56">
        <v>0</v>
      </c>
      <c r="I110" s="56">
        <f t="shared" si="26"/>
        <v>18728.39</v>
      </c>
      <c r="J110" s="56">
        <f t="shared" si="27"/>
        <v>75864.25</v>
      </c>
      <c r="K110" s="57">
        <f t="shared" si="28"/>
        <v>0.80201007181954109</v>
      </c>
      <c r="L110" s="57">
        <f t="shared" si="29"/>
        <v>-0.98826547181683477</v>
      </c>
      <c r="M110" s="57">
        <f t="shared" si="30"/>
        <v>-0.76241208618344936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122</v>
      </c>
      <c r="C111" s="51" t="s">
        <v>123</v>
      </c>
      <c r="D111" s="56">
        <v>2555776.4299999983</v>
      </c>
      <c r="E111" s="56">
        <v>2555776.4299999983</v>
      </c>
      <c r="F111" s="56">
        <v>176472.30000000002</v>
      </c>
      <c r="G111" s="56">
        <v>1840625.95</v>
      </c>
      <c r="H111" s="56">
        <v>0</v>
      </c>
      <c r="I111" s="56">
        <f t="shared" si="26"/>
        <v>1840625.95</v>
      </c>
      <c r="J111" s="56">
        <f t="shared" si="27"/>
        <v>715150.47999999835</v>
      </c>
      <c r="K111" s="57">
        <f t="shared" si="28"/>
        <v>0.27981730780731817</v>
      </c>
      <c r="L111" s="57">
        <f t="shared" si="29"/>
        <v>-0.930951589533205</v>
      </c>
      <c r="M111" s="57">
        <f t="shared" si="30"/>
        <v>-0.13578076936878192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124</v>
      </c>
      <c r="C112" s="51" t="s">
        <v>125</v>
      </c>
      <c r="D112" s="56">
        <v>34486.04</v>
      </c>
      <c r="E112" s="56">
        <v>34486.04</v>
      </c>
      <c r="F112" s="56">
        <v>0</v>
      </c>
      <c r="G112" s="56">
        <v>0</v>
      </c>
      <c r="H112" s="56">
        <v>0</v>
      </c>
      <c r="I112" s="56">
        <f t="shared" si="26"/>
        <v>0</v>
      </c>
      <c r="J112" s="56">
        <f t="shared" si="27"/>
        <v>34486.04</v>
      </c>
      <c r="K112" s="57">
        <f t="shared" si="28"/>
        <v>1</v>
      </c>
      <c r="L112" s="57">
        <f t="shared" si="29"/>
        <v>-1</v>
      </c>
      <c r="M112" s="57">
        <f t="shared" si="30"/>
        <v>-1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230</v>
      </c>
      <c r="C113" s="51" t="s">
        <v>231</v>
      </c>
      <c r="D113" s="56">
        <v>806211.37</v>
      </c>
      <c r="E113" s="56">
        <v>806211.37</v>
      </c>
      <c r="F113" s="56">
        <v>82160.800000000003</v>
      </c>
      <c r="G113" s="56">
        <v>758144.7</v>
      </c>
      <c r="H113" s="56">
        <v>0</v>
      </c>
      <c r="I113" s="56">
        <f t="shared" si="26"/>
        <v>758144.7</v>
      </c>
      <c r="J113" s="56">
        <f t="shared" si="27"/>
        <v>48066.670000000042</v>
      </c>
      <c r="K113" s="57">
        <f t="shared" si="28"/>
        <v>5.9620431798177248E-2</v>
      </c>
      <c r="L113" s="57">
        <f t="shared" si="29"/>
        <v>-0.89809024896287426</v>
      </c>
      <c r="M113" s="57">
        <f t="shared" si="30"/>
        <v>0.12845548184218727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232</v>
      </c>
      <c r="C114" s="51" t="s">
        <v>233</v>
      </c>
      <c r="D114" s="56">
        <v>6357733.390000008</v>
      </c>
      <c r="E114" s="56">
        <v>6357733.390000008</v>
      </c>
      <c r="F114" s="56">
        <v>467751.11999999988</v>
      </c>
      <c r="G114" s="56">
        <v>4062228.600000001</v>
      </c>
      <c r="H114" s="56">
        <v>0</v>
      </c>
      <c r="I114" s="56">
        <f t="shared" si="26"/>
        <v>4062228.600000001</v>
      </c>
      <c r="J114" s="56">
        <f t="shared" si="27"/>
        <v>2295504.790000007</v>
      </c>
      <c r="K114" s="57">
        <f t="shared" si="28"/>
        <v>0.36105710151523107</v>
      </c>
      <c r="L114" s="57">
        <f t="shared" si="29"/>
        <v>-0.92642800644397583</v>
      </c>
      <c r="M114" s="57">
        <f t="shared" si="30"/>
        <v>-0.23326852181827737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128</v>
      </c>
      <c r="C115" s="51" t="s">
        <v>129</v>
      </c>
      <c r="D115" s="56">
        <v>213172.88</v>
      </c>
      <c r="E115" s="56">
        <v>213172.88</v>
      </c>
      <c r="F115" s="56">
        <v>0</v>
      </c>
      <c r="G115" s="56">
        <v>29816.34</v>
      </c>
      <c r="H115" s="56">
        <v>0</v>
      </c>
      <c r="I115" s="56">
        <f t="shared" si="26"/>
        <v>29816.34</v>
      </c>
      <c r="J115" s="56">
        <f t="shared" si="27"/>
        <v>183356.54</v>
      </c>
      <c r="K115" s="57">
        <f t="shared" si="28"/>
        <v>0.86013070705804606</v>
      </c>
      <c r="L115" s="57">
        <f t="shared" si="29"/>
        <v>-1</v>
      </c>
      <c r="M115" s="57">
        <f t="shared" si="30"/>
        <v>-0.83215684846965521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234</v>
      </c>
      <c r="C116" s="51" t="s">
        <v>235</v>
      </c>
      <c r="D116" s="56">
        <v>942370.69</v>
      </c>
      <c r="E116" s="56">
        <v>942370.69</v>
      </c>
      <c r="F116" s="56">
        <v>77018.600000000006</v>
      </c>
      <c r="G116" s="56">
        <v>616520.61</v>
      </c>
      <c r="H116" s="56">
        <v>0</v>
      </c>
      <c r="I116" s="56">
        <f t="shared" si="26"/>
        <v>616520.61</v>
      </c>
      <c r="J116" s="56">
        <f t="shared" si="27"/>
        <v>325850.07999999996</v>
      </c>
      <c r="K116" s="57">
        <f t="shared" si="28"/>
        <v>0.34577696808460795</v>
      </c>
      <c r="L116" s="57">
        <f t="shared" si="29"/>
        <v>-0.91827143944810086</v>
      </c>
      <c r="M116" s="57">
        <f t="shared" si="30"/>
        <v>-0.21493236170152946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130</v>
      </c>
      <c r="C117" s="51" t="s">
        <v>131</v>
      </c>
      <c r="D117" s="56">
        <v>9883534.5700000003</v>
      </c>
      <c r="E117" s="56">
        <v>9883534.5700000003</v>
      </c>
      <c r="F117" s="56">
        <v>826949.02999999991</v>
      </c>
      <c r="G117" s="56">
        <v>6825647.5300000003</v>
      </c>
      <c r="H117" s="56">
        <v>0</v>
      </c>
      <c r="I117" s="56">
        <f t="shared" si="26"/>
        <v>6825647.5300000003</v>
      </c>
      <c r="J117" s="56">
        <f t="shared" si="27"/>
        <v>3057887.04</v>
      </c>
      <c r="K117" s="57">
        <f t="shared" si="28"/>
        <v>0.30939205183556107</v>
      </c>
      <c r="L117" s="57">
        <f t="shared" si="29"/>
        <v>-0.91633063817977833</v>
      </c>
      <c r="M117" s="57">
        <f t="shared" si="30"/>
        <v>-0.17127046220267331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132</v>
      </c>
      <c r="C118" s="51" t="s">
        <v>133</v>
      </c>
      <c r="D118" s="56">
        <v>12364932.540000001</v>
      </c>
      <c r="E118" s="56">
        <v>12498338.540000001</v>
      </c>
      <c r="F118" s="56">
        <v>1747393.79</v>
      </c>
      <c r="G118" s="56">
        <v>14920207.15</v>
      </c>
      <c r="H118" s="56">
        <v>0</v>
      </c>
      <c r="I118" s="56">
        <f t="shared" si="26"/>
        <v>14920207.15</v>
      </c>
      <c r="J118" s="56">
        <f t="shared" si="27"/>
        <v>-2421868.6099999994</v>
      </c>
      <c r="K118" s="57">
        <f t="shared" si="28"/>
        <v>-0.19377524478545605</v>
      </c>
      <c r="L118" s="57">
        <f t="shared" si="29"/>
        <v>-0.86018991369071995</v>
      </c>
      <c r="M118" s="57">
        <f t="shared" si="30"/>
        <v>0.43253029374254731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236</v>
      </c>
      <c r="C119" s="51" t="s">
        <v>237</v>
      </c>
      <c r="D119" s="56">
        <v>5785820.2100000028</v>
      </c>
      <c r="E119" s="56">
        <v>5785820.2100000028</v>
      </c>
      <c r="F119" s="56">
        <v>318939.11</v>
      </c>
      <c r="G119" s="56">
        <v>2647322.54</v>
      </c>
      <c r="H119" s="56">
        <v>0</v>
      </c>
      <c r="I119" s="56">
        <f t="shared" si="26"/>
        <v>2647322.54</v>
      </c>
      <c r="J119" s="56">
        <f t="shared" si="27"/>
        <v>3138497.6700000027</v>
      </c>
      <c r="K119" s="57">
        <f t="shared" si="28"/>
        <v>0.54244645635125965</v>
      </c>
      <c r="L119" s="57">
        <f t="shared" si="29"/>
        <v>-0.94487573093806865</v>
      </c>
      <c r="M119" s="57">
        <f t="shared" si="30"/>
        <v>-0.45093574762151162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238</v>
      </c>
      <c r="C120" s="51" t="s">
        <v>239</v>
      </c>
      <c r="D120" s="56">
        <v>5091500.4900000039</v>
      </c>
      <c r="E120" s="56">
        <v>5091500.4900000039</v>
      </c>
      <c r="F120" s="56">
        <v>426604.41</v>
      </c>
      <c r="G120" s="56">
        <v>3545252.27</v>
      </c>
      <c r="H120" s="56">
        <v>0</v>
      </c>
      <c r="I120" s="56">
        <f t="shared" si="26"/>
        <v>3545252.27</v>
      </c>
      <c r="J120" s="56">
        <f t="shared" si="27"/>
        <v>1546248.2200000039</v>
      </c>
      <c r="K120" s="57">
        <f t="shared" si="28"/>
        <v>0.30369204972815445</v>
      </c>
      <c r="L120" s="57">
        <f t="shared" si="29"/>
        <v>-0.91621243858507417</v>
      </c>
      <c r="M120" s="57">
        <f t="shared" si="30"/>
        <v>-0.16443045967378528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240</v>
      </c>
      <c r="C121" s="51" t="s">
        <v>241</v>
      </c>
      <c r="D121" s="56">
        <v>2182444.09</v>
      </c>
      <c r="E121" s="56">
        <v>2182444.09</v>
      </c>
      <c r="F121" s="56">
        <v>282393.02</v>
      </c>
      <c r="G121" s="56">
        <v>2262514.0099999998</v>
      </c>
      <c r="H121" s="56">
        <v>0</v>
      </c>
      <c r="I121" s="56">
        <f t="shared" si="26"/>
        <v>2262514.0099999998</v>
      </c>
      <c r="J121" s="56">
        <f t="shared" si="27"/>
        <v>-80069.919999999925</v>
      </c>
      <c r="K121" s="57">
        <f t="shared" si="28"/>
        <v>-3.6688188424565747E-2</v>
      </c>
      <c r="L121" s="57">
        <f t="shared" si="29"/>
        <v>-0.87060698540048276</v>
      </c>
      <c r="M121" s="57">
        <f t="shared" si="30"/>
        <v>0.2440258261094789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134</v>
      </c>
      <c r="C122" s="51" t="s">
        <v>135</v>
      </c>
      <c r="D122" s="56">
        <v>2076449.62</v>
      </c>
      <c r="E122" s="56">
        <v>2353545.6</v>
      </c>
      <c r="F122" s="56">
        <v>198410.59</v>
      </c>
      <c r="G122" s="56">
        <v>1806623.4700000002</v>
      </c>
      <c r="H122" s="56">
        <v>0</v>
      </c>
      <c r="I122" s="56">
        <f t="shared" si="26"/>
        <v>1806623.4700000002</v>
      </c>
      <c r="J122" s="56">
        <f t="shared" si="27"/>
        <v>546922.12999999989</v>
      </c>
      <c r="K122" s="57">
        <f t="shared" si="28"/>
        <v>0.23238221090766198</v>
      </c>
      <c r="L122" s="57">
        <f t="shared" si="29"/>
        <v>-0.91569715496483273</v>
      </c>
      <c r="M122" s="57">
        <f t="shared" si="30"/>
        <v>-7.8858653089194458E-2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136</v>
      </c>
      <c r="C123" s="51" t="s">
        <v>137</v>
      </c>
      <c r="D123" s="56">
        <v>11591368.090000005</v>
      </c>
      <c r="E123" s="56">
        <v>12677475.490000004</v>
      </c>
      <c r="F123" s="56">
        <v>678939.89</v>
      </c>
      <c r="G123" s="56">
        <v>5864684.6299999999</v>
      </c>
      <c r="H123" s="56">
        <v>0</v>
      </c>
      <c r="I123" s="56">
        <f t="shared" si="26"/>
        <v>5864684.6299999999</v>
      </c>
      <c r="J123" s="56">
        <f t="shared" si="27"/>
        <v>6812790.8600000041</v>
      </c>
      <c r="K123" s="57">
        <f t="shared" si="28"/>
        <v>0.53739333713355908</v>
      </c>
      <c r="L123" s="57">
        <f t="shared" si="29"/>
        <v>-0.94644518220243856</v>
      </c>
      <c r="M123" s="57">
        <f t="shared" si="30"/>
        <v>-0.44487200456027087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138</v>
      </c>
      <c r="C124" s="51" t="s">
        <v>139</v>
      </c>
      <c r="D124" s="56">
        <v>1738627.69</v>
      </c>
      <c r="E124" s="56">
        <v>1782160.0499999998</v>
      </c>
      <c r="F124" s="56">
        <v>2816.41</v>
      </c>
      <c r="G124" s="56">
        <v>57386.240000000005</v>
      </c>
      <c r="H124" s="56">
        <v>0</v>
      </c>
      <c r="I124" s="56">
        <f t="shared" si="26"/>
        <v>57386.240000000005</v>
      </c>
      <c r="J124" s="56">
        <f t="shared" si="27"/>
        <v>1724773.8099999998</v>
      </c>
      <c r="K124" s="57">
        <f t="shared" si="28"/>
        <v>0.9677996148550182</v>
      </c>
      <c r="L124" s="57">
        <f t="shared" si="29"/>
        <v>-0.99841966494535661</v>
      </c>
      <c r="M124" s="57">
        <f t="shared" si="30"/>
        <v>-0.9613595378260219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140</v>
      </c>
      <c r="C125" s="51" t="s">
        <v>141</v>
      </c>
      <c r="D125" s="56">
        <v>45000</v>
      </c>
      <c r="E125" s="56">
        <v>45000</v>
      </c>
      <c r="F125" s="56">
        <v>0</v>
      </c>
      <c r="G125" s="56">
        <v>0</v>
      </c>
      <c r="H125" s="56">
        <v>0</v>
      </c>
      <c r="I125" s="56">
        <f t="shared" si="26"/>
        <v>0</v>
      </c>
      <c r="J125" s="56">
        <f t="shared" si="27"/>
        <v>45000</v>
      </c>
      <c r="K125" s="57">
        <f t="shared" si="28"/>
        <v>1</v>
      </c>
      <c r="L125" s="57">
        <f t="shared" si="29"/>
        <v>-1</v>
      </c>
      <c r="M125" s="57">
        <f t="shared" si="30"/>
        <v>-1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144</v>
      </c>
      <c r="C126" s="51" t="s">
        <v>145</v>
      </c>
      <c r="D126" s="56">
        <v>10966590</v>
      </c>
      <c r="E126" s="56">
        <v>11068289.699999999</v>
      </c>
      <c r="F126" s="56">
        <v>936688.92999999993</v>
      </c>
      <c r="G126" s="56">
        <v>7465352.2699999996</v>
      </c>
      <c r="H126" s="56">
        <v>0</v>
      </c>
      <c r="I126" s="56">
        <f t="shared" si="26"/>
        <v>7465352.2699999996</v>
      </c>
      <c r="J126" s="56">
        <f t="shared" si="27"/>
        <v>3602937.4299999997</v>
      </c>
      <c r="K126" s="57">
        <f t="shared" si="28"/>
        <v>0.32551889475751616</v>
      </c>
      <c r="L126" s="57">
        <f t="shared" si="29"/>
        <v>-0.91537184557068474</v>
      </c>
      <c r="M126" s="57">
        <f t="shared" si="30"/>
        <v>-0.19062267370901942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146</v>
      </c>
      <c r="C127" s="51" t="s">
        <v>147</v>
      </c>
      <c r="D127" s="56">
        <v>0</v>
      </c>
      <c r="E127" s="56">
        <v>64.05</v>
      </c>
      <c r="F127" s="56">
        <v>10122.799999999999</v>
      </c>
      <c r="G127" s="56">
        <v>64724.57</v>
      </c>
      <c r="H127" s="56">
        <v>0</v>
      </c>
      <c r="I127" s="56">
        <f t="shared" si="26"/>
        <v>64724.57</v>
      </c>
      <c r="J127" s="56">
        <f t="shared" si="27"/>
        <v>-64660.52</v>
      </c>
      <c r="K127" s="57">
        <f t="shared" si="28"/>
        <v>-1009.5319281811085</v>
      </c>
      <c r="L127" s="57">
        <f t="shared" si="29"/>
        <v>157.04527712724436</v>
      </c>
      <c r="M127" s="57">
        <f t="shared" si="30"/>
        <v>1211.6383138173303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148</v>
      </c>
      <c r="C128" s="51" t="s">
        <v>149</v>
      </c>
      <c r="D128" s="56">
        <v>12162586.579999993</v>
      </c>
      <c r="E128" s="56">
        <v>12204406.579999993</v>
      </c>
      <c r="F128" s="56">
        <v>846467.00000000035</v>
      </c>
      <c r="G128" s="56">
        <v>7071650.8000000017</v>
      </c>
      <c r="H128" s="56">
        <v>0</v>
      </c>
      <c r="I128" s="56">
        <f t="shared" si="26"/>
        <v>7071650.8000000017</v>
      </c>
      <c r="J128" s="56">
        <f t="shared" si="27"/>
        <v>5132755.7799999909</v>
      </c>
      <c r="K128" s="57">
        <f t="shared" si="28"/>
        <v>0.42056578059365129</v>
      </c>
      <c r="L128" s="57">
        <f t="shared" si="29"/>
        <v>-0.9306425106004621</v>
      </c>
      <c r="M128" s="57">
        <f t="shared" si="30"/>
        <v>-0.30467893671238155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150</v>
      </c>
      <c r="C129" s="51" t="s">
        <v>151</v>
      </c>
      <c r="D129" s="56">
        <v>5000</v>
      </c>
      <c r="E129" s="56">
        <v>5000</v>
      </c>
      <c r="F129" s="56">
        <v>0</v>
      </c>
      <c r="G129" s="56">
        <v>0</v>
      </c>
      <c r="H129" s="56">
        <v>0</v>
      </c>
      <c r="I129" s="56">
        <f t="shared" si="26"/>
        <v>0</v>
      </c>
      <c r="J129" s="56">
        <f t="shared" si="27"/>
        <v>5000</v>
      </c>
      <c r="K129" s="57">
        <f t="shared" si="28"/>
        <v>1</v>
      </c>
      <c r="L129" s="57">
        <f t="shared" si="29"/>
        <v>-1</v>
      </c>
      <c r="M129" s="57">
        <f t="shared" si="30"/>
        <v>-1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162</v>
      </c>
      <c r="C130" s="51" t="s">
        <v>163</v>
      </c>
      <c r="D130" s="56">
        <v>1636041.8100000008</v>
      </c>
      <c r="E130" s="56">
        <v>1636946.9700000007</v>
      </c>
      <c r="F130" s="56">
        <v>159400.26999999999</v>
      </c>
      <c r="G130" s="56">
        <v>1378749.5100000009</v>
      </c>
      <c r="H130" s="56">
        <v>0</v>
      </c>
      <c r="I130" s="56">
        <f t="shared" si="26"/>
        <v>1378749.5100000009</v>
      </c>
      <c r="J130" s="56">
        <f t="shared" si="27"/>
        <v>258197.45999999973</v>
      </c>
      <c r="K130" s="57">
        <f t="shared" si="28"/>
        <v>0.15773110841825233</v>
      </c>
      <c r="L130" s="57">
        <f t="shared" si="29"/>
        <v>-0.90262343684841551</v>
      </c>
      <c r="M130" s="57">
        <f t="shared" si="30"/>
        <v>1.0722669898097219E-2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164</v>
      </c>
      <c r="C131" s="51" t="s">
        <v>165</v>
      </c>
      <c r="D131" s="56">
        <v>4710268.5</v>
      </c>
      <c r="E131" s="56">
        <v>4527196.4499999993</v>
      </c>
      <c r="F131" s="56">
        <v>111848.84</v>
      </c>
      <c r="G131" s="56">
        <v>2308552.1500000004</v>
      </c>
      <c r="H131" s="56">
        <v>1296230.1099999999</v>
      </c>
      <c r="I131" s="56">
        <f t="shared" si="26"/>
        <v>3604782.2600000002</v>
      </c>
      <c r="J131" s="56">
        <f t="shared" si="27"/>
        <v>922414.18999999901</v>
      </c>
      <c r="K131" s="57">
        <f t="shared" si="28"/>
        <v>0.20374953907732438</v>
      </c>
      <c r="L131" s="57">
        <f t="shared" si="29"/>
        <v>-0.97529401667559623</v>
      </c>
      <c r="M131" s="57">
        <f t="shared" si="30"/>
        <v>-0.38808430104684311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242</v>
      </c>
      <c r="C132" s="51" t="s">
        <v>243</v>
      </c>
      <c r="D132" s="56">
        <v>0</v>
      </c>
      <c r="E132" s="56">
        <v>255000</v>
      </c>
      <c r="F132" s="56">
        <v>0</v>
      </c>
      <c r="G132" s="56">
        <v>102625</v>
      </c>
      <c r="H132" s="56">
        <v>17375</v>
      </c>
      <c r="I132" s="56">
        <f t="shared" si="26"/>
        <v>120000</v>
      </c>
      <c r="J132" s="56">
        <f t="shared" si="27"/>
        <v>135000</v>
      </c>
      <c r="K132" s="57">
        <f t="shared" si="28"/>
        <v>0.52941176470588236</v>
      </c>
      <c r="L132" s="57">
        <f t="shared" si="29"/>
        <v>-1</v>
      </c>
      <c r="M132" s="57">
        <f t="shared" si="30"/>
        <v>-0.51705882352941179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244</v>
      </c>
      <c r="C133" s="51" t="s">
        <v>245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f t="shared" si="26"/>
        <v>0</v>
      </c>
      <c r="J133" s="56">
        <f t="shared" si="27"/>
        <v>0</v>
      </c>
      <c r="K133" s="57" t="str">
        <f t="shared" si="28"/>
        <v>NA</v>
      </c>
      <c r="L133" s="57" t="str">
        <f t="shared" si="29"/>
        <v>NA</v>
      </c>
      <c r="M133" s="57" t="str">
        <f t="shared" si="30"/>
        <v>NA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246</v>
      </c>
      <c r="C134" s="51" t="s">
        <v>247</v>
      </c>
      <c r="D134" s="56">
        <v>168300</v>
      </c>
      <c r="E134" s="56">
        <v>168300</v>
      </c>
      <c r="F134" s="56">
        <v>0</v>
      </c>
      <c r="G134" s="56">
        <v>33500</v>
      </c>
      <c r="H134" s="56">
        <v>0</v>
      </c>
      <c r="I134" s="56">
        <f t="shared" si="26"/>
        <v>33500</v>
      </c>
      <c r="J134" s="56">
        <f t="shared" si="27"/>
        <v>134800</v>
      </c>
      <c r="K134" s="57">
        <f t="shared" si="28"/>
        <v>0.80095068330362451</v>
      </c>
      <c r="L134" s="57">
        <f t="shared" si="29"/>
        <v>-1</v>
      </c>
      <c r="M134" s="57">
        <f t="shared" si="30"/>
        <v>-0.76114081996434935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248</v>
      </c>
      <c r="C135" s="51" t="s">
        <v>249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26"/>
        <v>0</v>
      </c>
      <c r="J135" s="56">
        <f t="shared" si="27"/>
        <v>0</v>
      </c>
      <c r="K135" s="57" t="str">
        <f t="shared" si="28"/>
        <v>NA</v>
      </c>
      <c r="L135" s="57" t="str">
        <f t="shared" si="29"/>
        <v>NA</v>
      </c>
      <c r="M135" s="57" t="str">
        <f t="shared" si="30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174</v>
      </c>
      <c r="C136" s="51" t="s">
        <v>175</v>
      </c>
      <c r="D136" s="56">
        <v>280800</v>
      </c>
      <c r="E136" s="56">
        <v>485800</v>
      </c>
      <c r="F136" s="56">
        <v>0</v>
      </c>
      <c r="G136" s="56">
        <v>126731.73</v>
      </c>
      <c r="H136" s="56">
        <v>15000</v>
      </c>
      <c r="I136" s="56">
        <f t="shared" si="26"/>
        <v>141731.72999999998</v>
      </c>
      <c r="J136" s="56">
        <f t="shared" si="27"/>
        <v>344068.27</v>
      </c>
      <c r="K136" s="57">
        <f t="shared" si="28"/>
        <v>0.70825086455331421</v>
      </c>
      <c r="L136" s="57">
        <f t="shared" si="29"/>
        <v>-1</v>
      </c>
      <c r="M136" s="57">
        <f t="shared" si="30"/>
        <v>-0.6869533223548786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176</v>
      </c>
      <c r="C137" s="51" t="s">
        <v>177</v>
      </c>
      <c r="D137" s="56">
        <v>4050</v>
      </c>
      <c r="E137" s="56">
        <v>4050</v>
      </c>
      <c r="F137" s="56">
        <v>0</v>
      </c>
      <c r="G137" s="56">
        <v>21875.9</v>
      </c>
      <c r="H137" s="56">
        <v>0</v>
      </c>
      <c r="I137" s="56">
        <f t="shared" si="16"/>
        <v>21875.9</v>
      </c>
      <c r="J137" s="56">
        <f t="shared" si="17"/>
        <v>-17825.900000000001</v>
      </c>
      <c r="K137" s="57">
        <f t="shared" si="18"/>
        <v>-4.4014567901234569</v>
      </c>
      <c r="L137" s="57">
        <f t="shared" si="19"/>
        <v>-1</v>
      </c>
      <c r="M137" s="57">
        <f t="shared" si="20"/>
        <v>5.4817481481481485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250</v>
      </c>
      <c r="C138" s="51" t="s">
        <v>251</v>
      </c>
      <c r="D138" s="56">
        <v>4500</v>
      </c>
      <c r="E138" s="56">
        <v>9500</v>
      </c>
      <c r="F138" s="56">
        <v>0</v>
      </c>
      <c r="G138" s="56">
        <v>14447.29</v>
      </c>
      <c r="H138" s="56">
        <v>3567.88</v>
      </c>
      <c r="I138" s="56">
        <f t="shared" si="16"/>
        <v>18015.170000000002</v>
      </c>
      <c r="J138" s="56">
        <f t="shared" si="17"/>
        <v>-8515.1700000000019</v>
      </c>
      <c r="K138" s="57">
        <f t="shared" si="18"/>
        <v>-0.8963336842105265</v>
      </c>
      <c r="L138" s="57">
        <f t="shared" si="19"/>
        <v>-1</v>
      </c>
      <c r="M138" s="57">
        <f t="shared" si="20"/>
        <v>0.8249208421052634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252</v>
      </c>
      <c r="C139" s="51" t="s">
        <v>253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16"/>
        <v>0</v>
      </c>
      <c r="J139" s="56">
        <f t="shared" si="17"/>
        <v>0</v>
      </c>
      <c r="K139" s="57" t="str">
        <f t="shared" si="18"/>
        <v>NA</v>
      </c>
      <c r="L139" s="57" t="str">
        <f t="shared" si="19"/>
        <v>NA</v>
      </c>
      <c r="M139" s="57" t="str">
        <f t="shared" si="20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178</v>
      </c>
      <c r="C140" s="51" t="s">
        <v>179</v>
      </c>
      <c r="D140" s="56">
        <v>3975</v>
      </c>
      <c r="E140" s="56">
        <v>3975</v>
      </c>
      <c r="F140" s="56">
        <v>0</v>
      </c>
      <c r="G140" s="56">
        <v>0</v>
      </c>
      <c r="H140" s="56">
        <v>0</v>
      </c>
      <c r="I140" s="56">
        <f t="shared" si="16"/>
        <v>0</v>
      </c>
      <c r="J140" s="56">
        <f t="shared" si="17"/>
        <v>3975</v>
      </c>
      <c r="K140" s="57">
        <f t="shared" si="18"/>
        <v>1</v>
      </c>
      <c r="L140" s="57">
        <f t="shared" si="19"/>
        <v>-1</v>
      </c>
      <c r="M140" s="57">
        <f t="shared" si="20"/>
        <v>-1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180</v>
      </c>
      <c r="C141" s="51" t="s">
        <v>181</v>
      </c>
      <c r="D141" s="56">
        <v>5900</v>
      </c>
      <c r="E141" s="56">
        <v>48299</v>
      </c>
      <c r="F141" s="56">
        <v>733.32</v>
      </c>
      <c r="G141" s="56">
        <v>16142.990000000002</v>
      </c>
      <c r="H141" s="56">
        <v>25749.75</v>
      </c>
      <c r="I141" s="56">
        <f t="shared" si="16"/>
        <v>41892.740000000005</v>
      </c>
      <c r="J141" s="56">
        <f t="shared" si="17"/>
        <v>6406.2599999999948</v>
      </c>
      <c r="K141" s="57">
        <f t="shared" si="18"/>
        <v>0.13263752872730272</v>
      </c>
      <c r="L141" s="57">
        <f t="shared" si="19"/>
        <v>-0.98481707695811505</v>
      </c>
      <c r="M141" s="57">
        <f t="shared" si="20"/>
        <v>-0.59892362160707258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186</v>
      </c>
      <c r="C142" s="51" t="s">
        <v>187</v>
      </c>
      <c r="D142" s="56">
        <v>69750</v>
      </c>
      <c r="E142" s="56">
        <v>69565</v>
      </c>
      <c r="F142" s="56">
        <v>10310.68</v>
      </c>
      <c r="G142" s="56">
        <v>22024.619999999995</v>
      </c>
      <c r="H142" s="56">
        <v>0</v>
      </c>
      <c r="I142" s="56">
        <f t="shared" si="16"/>
        <v>22024.619999999995</v>
      </c>
      <c r="J142" s="56">
        <f t="shared" si="17"/>
        <v>47540.380000000005</v>
      </c>
      <c r="K142" s="57">
        <f t="shared" si="18"/>
        <v>0.68339509810968169</v>
      </c>
      <c r="L142" s="57">
        <f t="shared" si="19"/>
        <v>-0.85178351182347445</v>
      </c>
      <c r="M142" s="57">
        <f t="shared" si="20"/>
        <v>-0.62007411773161791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192</v>
      </c>
      <c r="C143" s="51" t="s">
        <v>193</v>
      </c>
      <c r="D143" s="56">
        <v>3582.25</v>
      </c>
      <c r="E143" s="56">
        <v>0</v>
      </c>
      <c r="F143" s="56">
        <v>0</v>
      </c>
      <c r="G143" s="56">
        <v>0</v>
      </c>
      <c r="H143" s="56">
        <v>0</v>
      </c>
      <c r="I143" s="56">
        <f t="shared" si="16"/>
        <v>0</v>
      </c>
      <c r="J143" s="56">
        <f t="shared" si="17"/>
        <v>0</v>
      </c>
      <c r="K143" s="57" t="str">
        <f t="shared" si="18"/>
        <v>NA</v>
      </c>
      <c r="L143" s="57" t="str">
        <f t="shared" si="19"/>
        <v>NA</v>
      </c>
      <c r="M143" s="57" t="str">
        <f t="shared" si="20"/>
        <v>NA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194</v>
      </c>
      <c r="C144" s="51" t="s">
        <v>195</v>
      </c>
      <c r="D144" s="56">
        <v>608769.69000000006</v>
      </c>
      <c r="E144" s="56">
        <v>589637.64</v>
      </c>
      <c r="F144" s="56">
        <v>11969.03</v>
      </c>
      <c r="G144" s="56">
        <v>111347.17</v>
      </c>
      <c r="H144" s="56">
        <v>4439.8600000000006</v>
      </c>
      <c r="I144" s="56">
        <f t="shared" ref="I144:I439" si="31">SUM(G144:H144)</f>
        <v>115787.03</v>
      </c>
      <c r="J144" s="56">
        <f t="shared" ref="J144:J439" si="32">E144-I144</f>
        <v>473850.61</v>
      </c>
      <c r="K144" s="57">
        <f t="shared" ref="K144:K439" si="33">IF(E144=0,"NA",J144/E144)</f>
        <v>0.80363019226520205</v>
      </c>
      <c r="L144" s="57">
        <f t="shared" ref="L144:L439" si="34">IF(E144=0,"NA",(  ( F144 - (E144/$L$6)) / (E144/$L$6)))</f>
        <v>-0.97970104147353954</v>
      </c>
      <c r="M144" s="57">
        <f t="shared" ref="M144:M439" si="35">IF(E144=0,"NA",(  ( G144 - ($M$6*(E144/12))) / ($M$6*(E144/12))))</f>
        <v>-0.77339200394330321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198</v>
      </c>
      <c r="C145" s="51" t="s">
        <v>199</v>
      </c>
      <c r="D145" s="56">
        <v>12059</v>
      </c>
      <c r="E145" s="56">
        <v>48142.69</v>
      </c>
      <c r="F145" s="56">
        <v>2198.7799999999997</v>
      </c>
      <c r="G145" s="56">
        <v>29410.43</v>
      </c>
      <c r="H145" s="56">
        <v>0</v>
      </c>
      <c r="I145" s="56">
        <f t="shared" si="31"/>
        <v>29410.43</v>
      </c>
      <c r="J145" s="56">
        <f t="shared" si="32"/>
        <v>18732.260000000002</v>
      </c>
      <c r="K145" s="57">
        <f t="shared" si="33"/>
        <v>0.38909873960096542</v>
      </c>
      <c r="L145" s="57">
        <f t="shared" si="34"/>
        <v>-0.9543278533044165</v>
      </c>
      <c r="M145" s="57">
        <f t="shared" si="35"/>
        <v>-0.26691848752115843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200</v>
      </c>
      <c r="C146" s="51" t="s">
        <v>201</v>
      </c>
      <c r="D146" s="56">
        <v>69999</v>
      </c>
      <c r="E146" s="56">
        <v>28999</v>
      </c>
      <c r="F146" s="56">
        <v>0</v>
      </c>
      <c r="G146" s="56">
        <v>2499</v>
      </c>
      <c r="H146" s="56">
        <v>0</v>
      </c>
      <c r="I146" s="56">
        <f t="shared" si="31"/>
        <v>2499</v>
      </c>
      <c r="J146" s="56">
        <f t="shared" si="32"/>
        <v>26500</v>
      </c>
      <c r="K146" s="57">
        <f t="shared" si="33"/>
        <v>0.91382461464188425</v>
      </c>
      <c r="L146" s="57">
        <f t="shared" si="34"/>
        <v>-1</v>
      </c>
      <c r="M146" s="57">
        <f t="shared" si="35"/>
        <v>-0.89658953757026105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202</v>
      </c>
      <c r="C147" s="51" t="s">
        <v>203</v>
      </c>
      <c r="D147" s="56">
        <v>3774.95</v>
      </c>
      <c r="E147" s="56">
        <v>16777.54</v>
      </c>
      <c r="F147" s="56">
        <v>269.89</v>
      </c>
      <c r="G147" s="56">
        <v>3841</v>
      </c>
      <c r="H147" s="56">
        <v>12717</v>
      </c>
      <c r="I147" s="56">
        <f t="shared" si="31"/>
        <v>16558</v>
      </c>
      <c r="J147" s="56">
        <f t="shared" si="32"/>
        <v>219.54000000000087</v>
      </c>
      <c r="K147" s="57">
        <f t="shared" si="33"/>
        <v>1.3085351010934908E-2</v>
      </c>
      <c r="L147" s="57">
        <f t="shared" si="34"/>
        <v>-0.98391361308034431</v>
      </c>
      <c r="M147" s="57">
        <f t="shared" si="35"/>
        <v>-0.72527557675320697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206</v>
      </c>
      <c r="C148" s="51" t="s">
        <v>207</v>
      </c>
      <c r="D148" s="56">
        <v>53582.400000000001</v>
      </c>
      <c r="E148" s="56">
        <v>82392.149999999994</v>
      </c>
      <c r="F148" s="56">
        <v>1049</v>
      </c>
      <c r="G148" s="56">
        <v>48703.75</v>
      </c>
      <c r="H148" s="56">
        <v>6345</v>
      </c>
      <c r="I148" s="56">
        <f t="shared" si="31"/>
        <v>55048.75</v>
      </c>
      <c r="J148" s="56">
        <f t="shared" si="32"/>
        <v>27343.399999999994</v>
      </c>
      <c r="K148" s="57">
        <f t="shared" si="33"/>
        <v>0.33186899480108234</v>
      </c>
      <c r="L148" s="57">
        <f t="shared" si="34"/>
        <v>-0.98726820455589515</v>
      </c>
      <c r="M148" s="57">
        <f t="shared" si="35"/>
        <v>-0.29065451016874788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210</v>
      </c>
      <c r="C149" s="51" t="s">
        <v>211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31"/>
        <v>0</v>
      </c>
      <c r="J149" s="56">
        <f t="shared" si="32"/>
        <v>0</v>
      </c>
      <c r="K149" s="57" t="str">
        <f t="shared" si="33"/>
        <v>NA</v>
      </c>
      <c r="L149" s="57" t="str">
        <f t="shared" si="34"/>
        <v>NA</v>
      </c>
      <c r="M149" s="57" t="str">
        <f t="shared" si="35"/>
        <v>NA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214</v>
      </c>
      <c r="C150" s="51" t="s">
        <v>215</v>
      </c>
      <c r="D150" s="56">
        <v>0</v>
      </c>
      <c r="E150" s="56">
        <v>1445</v>
      </c>
      <c r="F150" s="56">
        <v>0</v>
      </c>
      <c r="G150" s="56">
        <v>784.96</v>
      </c>
      <c r="H150" s="56">
        <v>416</v>
      </c>
      <c r="I150" s="56">
        <f t="shared" si="31"/>
        <v>1200.96</v>
      </c>
      <c r="J150" s="56">
        <f t="shared" si="32"/>
        <v>244.03999999999996</v>
      </c>
      <c r="K150" s="57">
        <f t="shared" si="33"/>
        <v>0.16888581314878889</v>
      </c>
      <c r="L150" s="57">
        <f t="shared" si="34"/>
        <v>-1</v>
      </c>
      <c r="M150" s="57">
        <f t="shared" si="35"/>
        <v>-0.34813010380622839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220</v>
      </c>
      <c r="C151" s="51" t="s">
        <v>221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31"/>
        <v>0</v>
      </c>
      <c r="J151" s="56">
        <f t="shared" si="32"/>
        <v>0</v>
      </c>
      <c r="K151" s="57" t="str">
        <f t="shared" si="33"/>
        <v>NA</v>
      </c>
      <c r="L151" s="57" t="str">
        <f t="shared" si="34"/>
        <v>NA</v>
      </c>
      <c r="M151" s="57" t="str">
        <f t="shared" si="35"/>
        <v>NA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222</v>
      </c>
      <c r="C152" s="51" t="s">
        <v>223</v>
      </c>
      <c r="D152" s="56">
        <v>6000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31"/>
        <v>0</v>
      </c>
      <c r="J152" s="56">
        <f t="shared" si="32"/>
        <v>0</v>
      </c>
      <c r="K152" s="57" t="str">
        <f t="shared" si="33"/>
        <v>NA</v>
      </c>
      <c r="L152" s="57" t="str">
        <f t="shared" si="34"/>
        <v>NA</v>
      </c>
      <c r="M152" s="57" t="str">
        <f t="shared" si="35"/>
        <v>NA</v>
      </c>
      <c r="R152" s="53"/>
      <c r="S152" s="53"/>
      <c r="T152" s="53"/>
      <c r="U152" s="53"/>
      <c r="V152" s="53"/>
    </row>
    <row r="153" spans="1:22" s="51" customFormat="1" x14ac:dyDescent="0.2">
      <c r="B153" s="66" t="s">
        <v>254</v>
      </c>
      <c r="C153" s="51" t="s">
        <v>255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31"/>
        <v>0</v>
      </c>
      <c r="J153" s="56">
        <f t="shared" si="32"/>
        <v>0</v>
      </c>
      <c r="K153" s="57" t="str">
        <f t="shared" si="33"/>
        <v>NA</v>
      </c>
      <c r="L153" s="57" t="str">
        <f t="shared" si="34"/>
        <v>NA</v>
      </c>
      <c r="M153" s="57" t="str">
        <f t="shared" si="35"/>
        <v>NA</v>
      </c>
      <c r="R153" s="53"/>
      <c r="S153" s="53"/>
      <c r="T153" s="53"/>
      <c r="U153" s="53"/>
      <c r="V153" s="53"/>
    </row>
    <row r="154" spans="1:22" s="51" customFormat="1" x14ac:dyDescent="0.2">
      <c r="B154" s="66" t="s">
        <v>224</v>
      </c>
      <c r="C154" s="51" t="s">
        <v>225</v>
      </c>
      <c r="D154" s="56">
        <v>61772.25</v>
      </c>
      <c r="E154" s="56">
        <v>78890</v>
      </c>
      <c r="F154" s="56">
        <v>1818</v>
      </c>
      <c r="G154" s="56">
        <v>31487.420000000002</v>
      </c>
      <c r="H154" s="56">
        <v>172</v>
      </c>
      <c r="I154" s="56">
        <f t="shared" si="31"/>
        <v>31659.420000000002</v>
      </c>
      <c r="J154" s="56">
        <f t="shared" si="32"/>
        <v>47230.58</v>
      </c>
      <c r="K154" s="57">
        <f t="shared" si="33"/>
        <v>0.59868906071745476</v>
      </c>
      <c r="L154" s="57">
        <f t="shared" si="34"/>
        <v>-0.97695525415134998</v>
      </c>
      <c r="M154" s="57">
        <f t="shared" si="35"/>
        <v>-0.52104317403980227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226</v>
      </c>
      <c r="C155" s="51" t="s">
        <v>227</v>
      </c>
      <c r="D155" s="56">
        <v>905850</v>
      </c>
      <c r="E155" s="56">
        <v>903350</v>
      </c>
      <c r="F155" s="56">
        <v>0</v>
      </c>
      <c r="G155" s="56">
        <v>0</v>
      </c>
      <c r="H155" s="56">
        <v>0</v>
      </c>
      <c r="I155" s="56">
        <f t="shared" si="31"/>
        <v>0</v>
      </c>
      <c r="J155" s="56">
        <f t="shared" si="32"/>
        <v>903350</v>
      </c>
      <c r="K155" s="57">
        <f t="shared" si="33"/>
        <v>1</v>
      </c>
      <c r="L155" s="57">
        <f t="shared" si="34"/>
        <v>-1</v>
      </c>
      <c r="M155" s="57">
        <f t="shared" si="35"/>
        <v>-1</v>
      </c>
      <c r="R155" s="53"/>
      <c r="S155" s="53"/>
      <c r="T155" s="53"/>
      <c r="U155" s="53"/>
      <c r="V155" s="53"/>
    </row>
    <row r="156" spans="1:22" s="51" customFormat="1" x14ac:dyDescent="0.2">
      <c r="A156" s="63" t="s">
        <v>256</v>
      </c>
      <c r="B156" s="71"/>
      <c r="C156" s="63"/>
      <c r="D156" s="64">
        <v>93507172.170000017</v>
      </c>
      <c r="E156" s="64">
        <v>95540189.250000015</v>
      </c>
      <c r="F156" s="64">
        <v>7379835.6099999985</v>
      </c>
      <c r="G156" s="64">
        <v>64135392.990000002</v>
      </c>
      <c r="H156" s="64">
        <v>1382012.5999999999</v>
      </c>
      <c r="I156" s="64">
        <f t="shared" si="31"/>
        <v>65517405.590000004</v>
      </c>
      <c r="J156" s="64">
        <f t="shared" si="32"/>
        <v>30022783.660000011</v>
      </c>
      <c r="K156" s="65">
        <f t="shared" si="33"/>
        <v>0.31424245540731965</v>
      </c>
      <c r="L156" s="65">
        <f t="shared" si="34"/>
        <v>-0.92275674071893266</v>
      </c>
      <c r="M156" s="65">
        <f t="shared" si="35"/>
        <v>-0.19444924494955418</v>
      </c>
      <c r="R156" s="53"/>
      <c r="S156" s="53"/>
      <c r="T156" s="53"/>
      <c r="U156" s="53"/>
      <c r="V156" s="53"/>
    </row>
    <row r="157" spans="1:22" s="51" customFormat="1" x14ac:dyDescent="0.2">
      <c r="A157" s="51" t="s">
        <v>257</v>
      </c>
      <c r="B157" s="66" t="s">
        <v>105</v>
      </c>
      <c r="C157" s="51" t="s">
        <v>106</v>
      </c>
      <c r="D157" s="56">
        <v>0</v>
      </c>
      <c r="E157" s="56">
        <v>7000</v>
      </c>
      <c r="F157" s="56">
        <v>7097.5</v>
      </c>
      <c r="G157" s="56">
        <v>32993.01</v>
      </c>
      <c r="H157" s="56">
        <v>0</v>
      </c>
      <c r="I157" s="56">
        <f t="shared" si="31"/>
        <v>32993.01</v>
      </c>
      <c r="J157" s="56">
        <f t="shared" si="32"/>
        <v>-25993.010000000002</v>
      </c>
      <c r="K157" s="57">
        <f t="shared" si="33"/>
        <v>-3.7132871428571432</v>
      </c>
      <c r="L157" s="57">
        <f t="shared" si="34"/>
        <v>1.3928571428571429E-2</v>
      </c>
      <c r="M157" s="57">
        <f t="shared" si="35"/>
        <v>4.655944571428571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107</v>
      </c>
      <c r="C158" s="51" t="s">
        <v>108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31"/>
        <v>0</v>
      </c>
      <c r="J158" s="56">
        <f t="shared" si="32"/>
        <v>0</v>
      </c>
      <c r="K158" s="57" t="str">
        <f t="shared" si="33"/>
        <v>NA</v>
      </c>
      <c r="L158" s="57" t="str">
        <f t="shared" si="34"/>
        <v>NA</v>
      </c>
      <c r="M158" s="57" t="str">
        <f t="shared" si="35"/>
        <v>NA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112</v>
      </c>
      <c r="C159" s="51" t="s">
        <v>113</v>
      </c>
      <c r="D159" s="56">
        <v>15000</v>
      </c>
      <c r="E159" s="56">
        <v>335081.25</v>
      </c>
      <c r="F159" s="56">
        <v>43816.05</v>
      </c>
      <c r="G159" s="56">
        <v>125202.8</v>
      </c>
      <c r="H159" s="56">
        <v>0</v>
      </c>
      <c r="I159" s="56">
        <f t="shared" si="31"/>
        <v>125202.8</v>
      </c>
      <c r="J159" s="56">
        <f t="shared" si="32"/>
        <v>209878.45</v>
      </c>
      <c r="K159" s="57">
        <f t="shared" si="33"/>
        <v>0.62635092235092238</v>
      </c>
      <c r="L159" s="57">
        <f t="shared" si="34"/>
        <v>-0.86923753567231832</v>
      </c>
      <c r="M159" s="57">
        <f t="shared" si="35"/>
        <v>-0.55162110682110688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258</v>
      </c>
      <c r="C160" s="51" t="s">
        <v>259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31"/>
        <v>0</v>
      </c>
      <c r="J160" s="56">
        <f t="shared" si="32"/>
        <v>0</v>
      </c>
      <c r="K160" s="57" t="str">
        <f t="shared" si="33"/>
        <v>NA</v>
      </c>
      <c r="L160" s="57" t="str">
        <f t="shared" si="34"/>
        <v>NA</v>
      </c>
      <c r="M160" s="57" t="str">
        <f t="shared" si="35"/>
        <v>NA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122</v>
      </c>
      <c r="C161" s="51" t="s">
        <v>123</v>
      </c>
      <c r="D161" s="56">
        <v>36041.99</v>
      </c>
      <c r="E161" s="56">
        <v>36041.99</v>
      </c>
      <c r="F161" s="56">
        <v>0</v>
      </c>
      <c r="G161" s="56">
        <v>0</v>
      </c>
      <c r="H161" s="56">
        <v>0</v>
      </c>
      <c r="I161" s="56">
        <f t="shared" si="31"/>
        <v>0</v>
      </c>
      <c r="J161" s="56">
        <f t="shared" si="32"/>
        <v>36041.99</v>
      </c>
      <c r="K161" s="57">
        <f t="shared" si="33"/>
        <v>1</v>
      </c>
      <c r="L161" s="57">
        <f t="shared" si="34"/>
        <v>-1</v>
      </c>
      <c r="M161" s="57">
        <f t="shared" si="35"/>
        <v>-1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124</v>
      </c>
      <c r="C162" s="51" t="s">
        <v>125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31"/>
        <v>0</v>
      </c>
      <c r="J162" s="56">
        <f t="shared" si="32"/>
        <v>0</v>
      </c>
      <c r="K162" s="57" t="str">
        <f t="shared" si="33"/>
        <v>NA</v>
      </c>
      <c r="L162" s="57" t="str">
        <f t="shared" si="34"/>
        <v>NA</v>
      </c>
      <c r="M162" s="57" t="str">
        <f t="shared" si="35"/>
        <v>NA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234</v>
      </c>
      <c r="C163" s="51" t="s">
        <v>235</v>
      </c>
      <c r="D163" s="56">
        <v>0</v>
      </c>
      <c r="E163" s="56">
        <v>0</v>
      </c>
      <c r="F163" s="56">
        <v>0</v>
      </c>
      <c r="G163" s="56">
        <v>0</v>
      </c>
      <c r="H163" s="56">
        <v>0</v>
      </c>
      <c r="I163" s="56">
        <f t="shared" si="31"/>
        <v>0</v>
      </c>
      <c r="J163" s="56">
        <f t="shared" si="32"/>
        <v>0</v>
      </c>
      <c r="K163" s="57" t="str">
        <f t="shared" si="33"/>
        <v>NA</v>
      </c>
      <c r="L163" s="57" t="str">
        <f t="shared" si="34"/>
        <v>NA</v>
      </c>
      <c r="M163" s="57" t="str">
        <f t="shared" si="35"/>
        <v>NA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240</v>
      </c>
      <c r="C164" s="51" t="s">
        <v>241</v>
      </c>
      <c r="D164" s="56">
        <v>42563.75</v>
      </c>
      <c r="E164" s="56">
        <v>42563.75</v>
      </c>
      <c r="F164" s="56">
        <v>19274.04</v>
      </c>
      <c r="G164" s="56">
        <v>183722.02999999997</v>
      </c>
      <c r="H164" s="56">
        <v>0</v>
      </c>
      <c r="I164" s="56">
        <f t="shared" si="31"/>
        <v>183722.02999999997</v>
      </c>
      <c r="J164" s="56">
        <f t="shared" si="32"/>
        <v>-141158.27999999997</v>
      </c>
      <c r="K164" s="57">
        <f t="shared" si="33"/>
        <v>-3.3163966990690428</v>
      </c>
      <c r="L164" s="57">
        <f t="shared" si="34"/>
        <v>-0.54717241784382253</v>
      </c>
      <c r="M164" s="57">
        <f t="shared" si="35"/>
        <v>4.1796760388828522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260</v>
      </c>
      <c r="C165" s="51" t="s">
        <v>261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31"/>
        <v>0</v>
      </c>
      <c r="J165" s="56">
        <f t="shared" si="32"/>
        <v>0</v>
      </c>
      <c r="K165" s="57" t="str">
        <f t="shared" si="33"/>
        <v>NA</v>
      </c>
      <c r="L165" s="57" t="str">
        <f t="shared" si="34"/>
        <v>NA</v>
      </c>
      <c r="M165" s="57" t="str">
        <f t="shared" si="35"/>
        <v>NA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134</v>
      </c>
      <c r="C166" s="51" t="s">
        <v>135</v>
      </c>
      <c r="D166" s="56">
        <v>2724450.41</v>
      </c>
      <c r="E166" s="56">
        <v>2799249.41</v>
      </c>
      <c r="F166" s="56">
        <v>308965.86</v>
      </c>
      <c r="G166" s="56">
        <v>2719843.9399999995</v>
      </c>
      <c r="H166" s="56">
        <v>0</v>
      </c>
      <c r="I166" s="56">
        <f t="shared" si="31"/>
        <v>2719843.9399999995</v>
      </c>
      <c r="J166" s="56">
        <f t="shared" si="32"/>
        <v>79405.470000000671</v>
      </c>
      <c r="K166" s="57">
        <f t="shared" si="33"/>
        <v>2.8366700629223557E-2</v>
      </c>
      <c r="L166" s="57">
        <f t="shared" si="34"/>
        <v>-0.88962546213415117</v>
      </c>
      <c r="M166" s="57">
        <f t="shared" si="35"/>
        <v>0.16595995924493173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136</v>
      </c>
      <c r="C167" s="51" t="s">
        <v>137</v>
      </c>
      <c r="D167" s="56">
        <v>5736551.2200000007</v>
      </c>
      <c r="E167" s="56">
        <v>5966777.2200000007</v>
      </c>
      <c r="F167" s="56">
        <v>552384.80999999994</v>
      </c>
      <c r="G167" s="56">
        <v>5193310.7999999989</v>
      </c>
      <c r="H167" s="56">
        <v>0</v>
      </c>
      <c r="I167" s="56">
        <f t="shared" si="31"/>
        <v>5193310.7999999989</v>
      </c>
      <c r="J167" s="56">
        <f t="shared" si="32"/>
        <v>773466.42000000179</v>
      </c>
      <c r="K167" s="57">
        <f t="shared" si="33"/>
        <v>0.12962884174851122</v>
      </c>
      <c r="L167" s="57">
        <f t="shared" si="34"/>
        <v>-0.90742325553089787</v>
      </c>
      <c r="M167" s="57">
        <f t="shared" si="35"/>
        <v>4.4445389901786536E-2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138</v>
      </c>
      <c r="C168" s="51" t="s">
        <v>139</v>
      </c>
      <c r="D168" s="56">
        <v>401957.18</v>
      </c>
      <c r="E168" s="56">
        <v>405875.93</v>
      </c>
      <c r="F168" s="56">
        <v>385</v>
      </c>
      <c r="G168" s="56">
        <v>21001.289999999997</v>
      </c>
      <c r="H168" s="56">
        <v>0</v>
      </c>
      <c r="I168" s="56">
        <f t="shared" si="31"/>
        <v>21001.289999999997</v>
      </c>
      <c r="J168" s="56">
        <f t="shared" si="32"/>
        <v>384874.64</v>
      </c>
      <c r="K168" s="57">
        <f t="shared" si="33"/>
        <v>0.94825687248810253</v>
      </c>
      <c r="L168" s="57">
        <f t="shared" si="34"/>
        <v>-0.99905143426465326</v>
      </c>
      <c r="M168" s="57">
        <f t="shared" si="35"/>
        <v>-0.93790824698572306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140</v>
      </c>
      <c r="C169" s="51" t="s">
        <v>141</v>
      </c>
      <c r="D169" s="56">
        <v>134133.76000000001</v>
      </c>
      <c r="E169" s="56">
        <v>169133.76</v>
      </c>
      <c r="F169" s="56">
        <v>621.23</v>
      </c>
      <c r="G169" s="56">
        <v>48141.03</v>
      </c>
      <c r="H169" s="56">
        <v>0</v>
      </c>
      <c r="I169" s="56">
        <f t="shared" si="31"/>
        <v>48141.03</v>
      </c>
      <c r="J169" s="56">
        <f t="shared" si="32"/>
        <v>120992.73000000001</v>
      </c>
      <c r="K169" s="57">
        <f t="shared" si="33"/>
        <v>0.71536711535296094</v>
      </c>
      <c r="L169" s="57">
        <f t="shared" si="34"/>
        <v>-0.99632698995162161</v>
      </c>
      <c r="M169" s="57">
        <f t="shared" si="35"/>
        <v>-0.6584405384235531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144</v>
      </c>
      <c r="C170" s="51" t="s">
        <v>145</v>
      </c>
      <c r="D170" s="56">
        <v>1134000</v>
      </c>
      <c r="E170" s="56">
        <v>1134000</v>
      </c>
      <c r="F170" s="56">
        <v>112046.67000000001</v>
      </c>
      <c r="G170" s="56">
        <v>881745.74</v>
      </c>
      <c r="H170" s="56">
        <v>0</v>
      </c>
      <c r="I170" s="56">
        <f t="shared" si="31"/>
        <v>881745.74</v>
      </c>
      <c r="J170" s="56">
        <f t="shared" si="32"/>
        <v>252254.26</v>
      </c>
      <c r="K170" s="57">
        <f t="shared" si="33"/>
        <v>0.22244643738977074</v>
      </c>
      <c r="L170" s="57">
        <f t="shared" si="34"/>
        <v>-0.90119341269841269</v>
      </c>
      <c r="M170" s="57">
        <f t="shared" si="35"/>
        <v>-6.693572486772488E-2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146</v>
      </c>
      <c r="C171" s="51" t="s">
        <v>147</v>
      </c>
      <c r="D171" s="56">
        <v>0</v>
      </c>
      <c r="E171" s="56">
        <v>0</v>
      </c>
      <c r="F171" s="56">
        <v>9733.07</v>
      </c>
      <c r="G171" s="56">
        <v>60013.91</v>
      </c>
      <c r="H171" s="56">
        <v>0</v>
      </c>
      <c r="I171" s="56">
        <f t="shared" si="31"/>
        <v>60013.91</v>
      </c>
      <c r="J171" s="56">
        <f t="shared" si="32"/>
        <v>-60013.91</v>
      </c>
      <c r="K171" s="57" t="str">
        <f t="shared" si="33"/>
        <v>NA</v>
      </c>
      <c r="L171" s="57" t="str">
        <f t="shared" si="34"/>
        <v>NA</v>
      </c>
      <c r="M171" s="57" t="str">
        <f t="shared" si="35"/>
        <v>NA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148</v>
      </c>
      <c r="C172" s="51" t="s">
        <v>149</v>
      </c>
      <c r="D172" s="56">
        <v>1756392.3800000004</v>
      </c>
      <c r="E172" s="56">
        <v>1771337.3800000004</v>
      </c>
      <c r="F172" s="56">
        <v>221627.32999999996</v>
      </c>
      <c r="G172" s="56">
        <v>1844150.11</v>
      </c>
      <c r="H172" s="56">
        <v>0</v>
      </c>
      <c r="I172" s="56">
        <f t="shared" si="31"/>
        <v>1844150.11</v>
      </c>
      <c r="J172" s="56">
        <f t="shared" si="32"/>
        <v>-72812.729999999749</v>
      </c>
      <c r="K172" s="57">
        <f t="shared" si="33"/>
        <v>-4.1106076584913331E-2</v>
      </c>
      <c r="L172" s="57">
        <f t="shared" si="34"/>
        <v>-0.87488135659396515</v>
      </c>
      <c r="M172" s="57">
        <f t="shared" si="35"/>
        <v>0.24932729190189601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162</v>
      </c>
      <c r="C173" s="51" t="s">
        <v>163</v>
      </c>
      <c r="D173" s="56">
        <v>241387.24999999997</v>
      </c>
      <c r="E173" s="56">
        <v>241387.24999999997</v>
      </c>
      <c r="F173" s="56">
        <v>14046.820000000003</v>
      </c>
      <c r="G173" s="56">
        <v>135637.52000000002</v>
      </c>
      <c r="H173" s="56">
        <v>0</v>
      </c>
      <c r="I173" s="56">
        <f t="shared" si="31"/>
        <v>135637.52000000002</v>
      </c>
      <c r="J173" s="56">
        <f t="shared" si="32"/>
        <v>105749.72999999995</v>
      </c>
      <c r="K173" s="57">
        <f t="shared" si="33"/>
        <v>0.43809161420083276</v>
      </c>
      <c r="L173" s="57">
        <f t="shared" si="34"/>
        <v>-0.94180794553150582</v>
      </c>
      <c r="M173" s="57">
        <f t="shared" si="35"/>
        <v>-0.32570993704099926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164</v>
      </c>
      <c r="C174" s="51" t="s">
        <v>165</v>
      </c>
      <c r="D174" s="56">
        <v>1487677.6099999992</v>
      </c>
      <c r="E174" s="56">
        <v>929711.15000000014</v>
      </c>
      <c r="F174" s="56">
        <v>6770</v>
      </c>
      <c r="G174" s="56">
        <v>283890.84000000003</v>
      </c>
      <c r="H174" s="56">
        <v>98020.180000000022</v>
      </c>
      <c r="I174" s="56">
        <f t="shared" si="31"/>
        <v>381911.02</v>
      </c>
      <c r="J174" s="56">
        <f t="shared" si="32"/>
        <v>547800.13000000012</v>
      </c>
      <c r="K174" s="57">
        <f t="shared" si="33"/>
        <v>0.58921540308514109</v>
      </c>
      <c r="L174" s="57">
        <f t="shared" si="34"/>
        <v>-0.99271816843328164</v>
      </c>
      <c r="M174" s="57">
        <f t="shared" si="35"/>
        <v>-0.63357543039039599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262</v>
      </c>
      <c r="C175" s="51" t="s">
        <v>263</v>
      </c>
      <c r="D175" s="56">
        <v>90000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31"/>
        <v>0</v>
      </c>
      <c r="J175" s="56">
        <f t="shared" si="32"/>
        <v>0</v>
      </c>
      <c r="K175" s="57" t="str">
        <f t="shared" si="33"/>
        <v>NA</v>
      </c>
      <c r="L175" s="57" t="str">
        <f t="shared" si="34"/>
        <v>NA</v>
      </c>
      <c r="M175" s="57" t="str">
        <f t="shared" si="35"/>
        <v>NA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264</v>
      </c>
      <c r="C176" s="51" t="s">
        <v>265</v>
      </c>
      <c r="D176" s="56">
        <v>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31"/>
        <v>0</v>
      </c>
      <c r="J176" s="56">
        <f t="shared" si="32"/>
        <v>0</v>
      </c>
      <c r="K176" s="57" t="str">
        <f t="shared" si="33"/>
        <v>NA</v>
      </c>
      <c r="L176" s="57" t="str">
        <f t="shared" si="34"/>
        <v>NA</v>
      </c>
      <c r="M176" s="57" t="str">
        <f t="shared" si="35"/>
        <v>NA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174</v>
      </c>
      <c r="C177" s="51" t="s">
        <v>175</v>
      </c>
      <c r="D177" s="56">
        <v>286272.01</v>
      </c>
      <c r="E177" s="56">
        <v>300459.01</v>
      </c>
      <c r="F177" s="56">
        <v>2000</v>
      </c>
      <c r="G177" s="56">
        <v>15187</v>
      </c>
      <c r="H177" s="56">
        <v>0</v>
      </c>
      <c r="I177" s="56">
        <f t="shared" si="31"/>
        <v>15187</v>
      </c>
      <c r="J177" s="56">
        <f t="shared" si="32"/>
        <v>285272.01</v>
      </c>
      <c r="K177" s="57">
        <f t="shared" si="33"/>
        <v>0.94945400372583266</v>
      </c>
      <c r="L177" s="57">
        <f t="shared" si="34"/>
        <v>-0.9933435179727178</v>
      </c>
      <c r="M177" s="57">
        <f t="shared" si="35"/>
        <v>-0.93934480447099922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266</v>
      </c>
      <c r="C178" s="51" t="s">
        <v>267</v>
      </c>
      <c r="D178" s="56">
        <v>6066</v>
      </c>
      <c r="E178" s="56">
        <v>6066</v>
      </c>
      <c r="F178" s="56">
        <v>0</v>
      </c>
      <c r="G178" s="56">
        <v>0</v>
      </c>
      <c r="H178" s="56">
        <v>0</v>
      </c>
      <c r="I178" s="56">
        <f t="shared" si="31"/>
        <v>0</v>
      </c>
      <c r="J178" s="56">
        <f t="shared" si="32"/>
        <v>6066</v>
      </c>
      <c r="K178" s="57">
        <f t="shared" si="33"/>
        <v>1</v>
      </c>
      <c r="L178" s="57">
        <f t="shared" si="34"/>
        <v>-1</v>
      </c>
      <c r="M178" s="57">
        <f t="shared" si="35"/>
        <v>-1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176</v>
      </c>
      <c r="C179" s="51" t="s">
        <v>177</v>
      </c>
      <c r="D179" s="56">
        <v>540</v>
      </c>
      <c r="E179" s="56">
        <v>0</v>
      </c>
      <c r="F179" s="56">
        <v>0</v>
      </c>
      <c r="G179" s="56">
        <v>0</v>
      </c>
      <c r="H179" s="56">
        <v>0</v>
      </c>
      <c r="I179" s="56">
        <f t="shared" si="31"/>
        <v>0</v>
      </c>
      <c r="J179" s="56">
        <f t="shared" si="32"/>
        <v>0</v>
      </c>
      <c r="K179" s="57" t="str">
        <f t="shared" si="33"/>
        <v>NA</v>
      </c>
      <c r="L179" s="57" t="str">
        <f t="shared" si="34"/>
        <v>NA</v>
      </c>
      <c r="M179" s="57" t="str">
        <f t="shared" si="35"/>
        <v>NA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250</v>
      </c>
      <c r="C180" s="51" t="s">
        <v>251</v>
      </c>
      <c r="D180" s="56">
        <v>0</v>
      </c>
      <c r="E180" s="56">
        <v>1090</v>
      </c>
      <c r="F180" s="56">
        <v>0</v>
      </c>
      <c r="G180" s="56">
        <v>1090</v>
      </c>
      <c r="H180" s="56">
        <v>0</v>
      </c>
      <c r="I180" s="56">
        <f t="shared" si="31"/>
        <v>1090</v>
      </c>
      <c r="J180" s="56">
        <f t="shared" si="32"/>
        <v>0</v>
      </c>
      <c r="K180" s="57">
        <f t="shared" si="33"/>
        <v>0</v>
      </c>
      <c r="L180" s="57">
        <f t="shared" si="34"/>
        <v>-1</v>
      </c>
      <c r="M180" s="57">
        <f t="shared" si="35"/>
        <v>0.20000000000000009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178</v>
      </c>
      <c r="C181" s="51" t="s">
        <v>179</v>
      </c>
      <c r="D181" s="56">
        <v>5175</v>
      </c>
      <c r="E181" s="56">
        <v>4327</v>
      </c>
      <c r="F181" s="56">
        <v>0</v>
      </c>
      <c r="G181" s="56">
        <v>124.65</v>
      </c>
      <c r="H181" s="56">
        <v>0</v>
      </c>
      <c r="I181" s="56">
        <f t="shared" si="31"/>
        <v>124.65</v>
      </c>
      <c r="J181" s="56">
        <f t="shared" si="32"/>
        <v>4202.3500000000004</v>
      </c>
      <c r="K181" s="57">
        <f t="shared" si="33"/>
        <v>0.97119251213311775</v>
      </c>
      <c r="L181" s="57">
        <f t="shared" si="34"/>
        <v>-1</v>
      </c>
      <c r="M181" s="57">
        <f t="shared" si="35"/>
        <v>-0.96543101455974112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180</v>
      </c>
      <c r="C182" s="51" t="s">
        <v>181</v>
      </c>
      <c r="D182" s="56">
        <v>1110000</v>
      </c>
      <c r="E182" s="56">
        <v>1299759.2</v>
      </c>
      <c r="F182" s="56">
        <v>0</v>
      </c>
      <c r="G182" s="56">
        <v>1159236.0899999999</v>
      </c>
      <c r="H182" s="56">
        <v>0</v>
      </c>
      <c r="I182" s="56">
        <f t="shared" si="31"/>
        <v>1159236.0899999999</v>
      </c>
      <c r="J182" s="56">
        <f t="shared" si="32"/>
        <v>140523.1100000001</v>
      </c>
      <c r="K182" s="57">
        <f t="shared" si="33"/>
        <v>0.10811472617389445</v>
      </c>
      <c r="L182" s="57">
        <f t="shared" si="34"/>
        <v>-1</v>
      </c>
      <c r="M182" s="57">
        <f t="shared" si="35"/>
        <v>7.0262328591326778E-2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186</v>
      </c>
      <c r="C183" s="51" t="s">
        <v>187</v>
      </c>
      <c r="D183" s="56">
        <v>299500.2</v>
      </c>
      <c r="E183" s="56">
        <v>401292.50999999995</v>
      </c>
      <c r="F183" s="56">
        <v>8998.9700000000012</v>
      </c>
      <c r="G183" s="56">
        <v>89204.45</v>
      </c>
      <c r="H183" s="56">
        <v>280</v>
      </c>
      <c r="I183" s="56">
        <f t="shared" si="31"/>
        <v>89484.45</v>
      </c>
      <c r="J183" s="56">
        <f t="shared" si="32"/>
        <v>311808.05999999994</v>
      </c>
      <c r="K183" s="57">
        <f t="shared" si="33"/>
        <v>0.77700941888997621</v>
      </c>
      <c r="L183" s="57">
        <f t="shared" si="34"/>
        <v>-0.97757503622482256</v>
      </c>
      <c r="M183" s="57">
        <f t="shared" si="35"/>
        <v>-0.7332485971392787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194</v>
      </c>
      <c r="C184" s="51" t="s">
        <v>195</v>
      </c>
      <c r="D184" s="56">
        <v>257514.25</v>
      </c>
      <c r="E184" s="56">
        <v>507882.61000000004</v>
      </c>
      <c r="F184" s="56">
        <v>36574.639999999999</v>
      </c>
      <c r="G184" s="56">
        <v>147450.34</v>
      </c>
      <c r="H184" s="56">
        <v>47848.130000000005</v>
      </c>
      <c r="I184" s="56">
        <f t="shared" si="31"/>
        <v>195298.47</v>
      </c>
      <c r="J184" s="56">
        <f t="shared" si="32"/>
        <v>312584.14</v>
      </c>
      <c r="K184" s="57">
        <f t="shared" si="33"/>
        <v>0.6154653336132142</v>
      </c>
      <c r="L184" s="57">
        <f t="shared" si="34"/>
        <v>-0.92798603598575657</v>
      </c>
      <c r="M184" s="57">
        <f t="shared" si="35"/>
        <v>-0.65161160371291305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198</v>
      </c>
      <c r="C185" s="51" t="s">
        <v>199</v>
      </c>
      <c r="D185" s="56">
        <v>55323</v>
      </c>
      <c r="E185" s="56">
        <v>124904.42</v>
      </c>
      <c r="F185" s="56">
        <v>5025.9799999999996</v>
      </c>
      <c r="G185" s="56">
        <v>42993.11</v>
      </c>
      <c r="H185" s="56">
        <v>18754.109999999997</v>
      </c>
      <c r="I185" s="56">
        <f t="shared" si="31"/>
        <v>61747.22</v>
      </c>
      <c r="J185" s="56">
        <f t="shared" si="32"/>
        <v>63157.2</v>
      </c>
      <c r="K185" s="57">
        <f t="shared" si="33"/>
        <v>0.50564423580846862</v>
      </c>
      <c r="L185" s="57">
        <f t="shared" si="34"/>
        <v>-0.95976139195074128</v>
      </c>
      <c r="M185" s="57">
        <f t="shared" si="35"/>
        <v>-0.58695030968479733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200</v>
      </c>
      <c r="C186" s="51" t="s">
        <v>201</v>
      </c>
      <c r="D186" s="56">
        <v>0</v>
      </c>
      <c r="E186" s="56">
        <v>22000</v>
      </c>
      <c r="F186" s="56">
        <v>0</v>
      </c>
      <c r="G186" s="56">
        <v>0</v>
      </c>
      <c r="H186" s="56">
        <v>21520</v>
      </c>
      <c r="I186" s="56">
        <f t="shared" si="31"/>
        <v>21520</v>
      </c>
      <c r="J186" s="56">
        <f t="shared" si="32"/>
        <v>480</v>
      </c>
      <c r="K186" s="57">
        <f t="shared" si="33"/>
        <v>2.181818181818182E-2</v>
      </c>
      <c r="L186" s="57">
        <f t="shared" si="34"/>
        <v>-1</v>
      </c>
      <c r="M186" s="57">
        <f t="shared" si="35"/>
        <v>-1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202</v>
      </c>
      <c r="C187" s="51" t="s">
        <v>203</v>
      </c>
      <c r="D187" s="56">
        <v>673279.2</v>
      </c>
      <c r="E187" s="56">
        <v>625233.09000000008</v>
      </c>
      <c r="F187" s="56">
        <v>8044.08</v>
      </c>
      <c r="G187" s="56">
        <v>304846.67000000004</v>
      </c>
      <c r="H187" s="56">
        <v>41896.610000000008</v>
      </c>
      <c r="I187" s="56">
        <f t="shared" si="31"/>
        <v>346743.28</v>
      </c>
      <c r="J187" s="56">
        <f t="shared" si="32"/>
        <v>278489.81000000006</v>
      </c>
      <c r="K187" s="57">
        <f t="shared" si="33"/>
        <v>0.44541758018597516</v>
      </c>
      <c r="L187" s="57">
        <f t="shared" si="34"/>
        <v>-0.98713427019673583</v>
      </c>
      <c r="M187" s="57">
        <f t="shared" si="35"/>
        <v>-0.4149125984358889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206</v>
      </c>
      <c r="C188" s="51" t="s">
        <v>207</v>
      </c>
      <c r="D188" s="56">
        <v>17957.7</v>
      </c>
      <c r="E188" s="56">
        <v>109370.05</v>
      </c>
      <c r="F188" s="56">
        <v>14281.99</v>
      </c>
      <c r="G188" s="56">
        <v>25919.09</v>
      </c>
      <c r="H188" s="56">
        <v>8787.7699999999986</v>
      </c>
      <c r="I188" s="56">
        <f t="shared" si="31"/>
        <v>34706.86</v>
      </c>
      <c r="J188" s="56">
        <f t="shared" si="32"/>
        <v>74663.19</v>
      </c>
      <c r="K188" s="57">
        <f t="shared" si="33"/>
        <v>0.68266577550252561</v>
      </c>
      <c r="L188" s="57">
        <f t="shared" si="34"/>
        <v>-0.86941589585082935</v>
      </c>
      <c r="M188" s="57">
        <f t="shared" si="35"/>
        <v>-0.71561768509751988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268</v>
      </c>
      <c r="C189" s="51" t="s">
        <v>269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f t="shared" si="31"/>
        <v>0</v>
      </c>
      <c r="J189" s="56">
        <f t="shared" si="32"/>
        <v>0</v>
      </c>
      <c r="K189" s="57" t="str">
        <f t="shared" si="33"/>
        <v>NA</v>
      </c>
      <c r="L189" s="57" t="str">
        <f t="shared" si="34"/>
        <v>NA</v>
      </c>
      <c r="M189" s="57" t="str">
        <f t="shared" si="35"/>
        <v>NA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214</v>
      </c>
      <c r="C190" s="51" t="s">
        <v>215</v>
      </c>
      <c r="D190" s="56">
        <v>48801.599999999999</v>
      </c>
      <c r="E190" s="56">
        <v>103144</v>
      </c>
      <c r="F190" s="56">
        <v>0</v>
      </c>
      <c r="G190" s="56">
        <v>45682.630000000005</v>
      </c>
      <c r="H190" s="56">
        <v>8441.49</v>
      </c>
      <c r="I190" s="56">
        <f t="shared" si="31"/>
        <v>54124.12</v>
      </c>
      <c r="J190" s="56">
        <f t="shared" si="32"/>
        <v>49019.88</v>
      </c>
      <c r="K190" s="57">
        <f t="shared" si="33"/>
        <v>0.47525672845730238</v>
      </c>
      <c r="L190" s="57">
        <f t="shared" si="34"/>
        <v>-1</v>
      </c>
      <c r="M190" s="57">
        <f t="shared" si="35"/>
        <v>-0.46851822694485379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220</v>
      </c>
      <c r="C191" s="51" t="s">
        <v>221</v>
      </c>
      <c r="D191" s="56">
        <v>154985.4</v>
      </c>
      <c r="E191" s="56">
        <v>165000</v>
      </c>
      <c r="F191" s="56">
        <v>0</v>
      </c>
      <c r="G191" s="56">
        <v>-11.99</v>
      </c>
      <c r="H191" s="56">
        <v>0</v>
      </c>
      <c r="I191" s="56">
        <f t="shared" si="31"/>
        <v>-11.99</v>
      </c>
      <c r="J191" s="56">
        <f t="shared" si="32"/>
        <v>165011.99</v>
      </c>
      <c r="K191" s="57">
        <f t="shared" si="33"/>
        <v>1.0000726666666666</v>
      </c>
      <c r="L191" s="57">
        <f t="shared" si="34"/>
        <v>-1</v>
      </c>
      <c r="M191" s="57">
        <f t="shared" si="35"/>
        <v>-1.0000871999999998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224</v>
      </c>
      <c r="C192" s="51" t="s">
        <v>225</v>
      </c>
      <c r="D192" s="56">
        <v>80685</v>
      </c>
      <c r="E192" s="56">
        <v>88615</v>
      </c>
      <c r="F192" s="56">
        <v>130</v>
      </c>
      <c r="G192" s="56">
        <v>24951.989999999998</v>
      </c>
      <c r="H192" s="56">
        <v>99</v>
      </c>
      <c r="I192" s="56">
        <f t="shared" si="31"/>
        <v>25050.989999999998</v>
      </c>
      <c r="J192" s="56">
        <f t="shared" si="32"/>
        <v>63564.01</v>
      </c>
      <c r="K192" s="57">
        <f t="shared" si="33"/>
        <v>0.71730530948485027</v>
      </c>
      <c r="L192" s="57">
        <f t="shared" si="34"/>
        <v>-0.9985329797438357</v>
      </c>
      <c r="M192" s="57">
        <f t="shared" si="35"/>
        <v>-0.66210700220053043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226</v>
      </c>
      <c r="C193" s="51" t="s">
        <v>227</v>
      </c>
      <c r="D193" s="56">
        <v>900000</v>
      </c>
      <c r="E193" s="56">
        <v>861500</v>
      </c>
      <c r="F193" s="56">
        <v>0</v>
      </c>
      <c r="G193" s="56">
        <v>0</v>
      </c>
      <c r="H193" s="56">
        <v>0</v>
      </c>
      <c r="I193" s="56">
        <f t="shared" si="31"/>
        <v>0</v>
      </c>
      <c r="J193" s="56">
        <f t="shared" si="32"/>
        <v>861500</v>
      </c>
      <c r="K193" s="57">
        <f t="shared" si="33"/>
        <v>1</v>
      </c>
      <c r="L193" s="57">
        <f t="shared" si="34"/>
        <v>-1</v>
      </c>
      <c r="M193" s="57">
        <f t="shared" si="35"/>
        <v>-1</v>
      </c>
      <c r="R193" s="53"/>
      <c r="S193" s="53"/>
      <c r="T193" s="53"/>
      <c r="U193" s="53"/>
      <c r="V193" s="53"/>
    </row>
    <row r="194" spans="1:22" s="51" customFormat="1" x14ac:dyDescent="0.2">
      <c r="A194" s="63" t="s">
        <v>270</v>
      </c>
      <c r="B194" s="71"/>
      <c r="C194" s="63"/>
      <c r="D194" s="64">
        <v>17696254.909999996</v>
      </c>
      <c r="E194" s="64">
        <v>18458801.98</v>
      </c>
      <c r="F194" s="64">
        <v>1371824.04</v>
      </c>
      <c r="G194" s="64">
        <v>13386327.049999997</v>
      </c>
      <c r="H194" s="64">
        <v>245647.29</v>
      </c>
      <c r="I194" s="64">
        <f t="shared" si="31"/>
        <v>13631974.339999996</v>
      </c>
      <c r="J194" s="64">
        <f t="shared" si="32"/>
        <v>4826827.6400000043</v>
      </c>
      <c r="K194" s="65">
        <f t="shared" si="33"/>
        <v>0.26149192375701535</v>
      </c>
      <c r="L194" s="65">
        <f t="shared" si="34"/>
        <v>-0.92568184861149916</v>
      </c>
      <c r="M194" s="65">
        <f t="shared" si="35"/>
        <v>-0.12975974944610152</v>
      </c>
      <c r="R194" s="53"/>
      <c r="S194" s="53"/>
      <c r="T194" s="53"/>
      <c r="U194" s="53"/>
      <c r="V194" s="53"/>
    </row>
    <row r="195" spans="1:22" s="51" customFormat="1" x14ac:dyDescent="0.2">
      <c r="A195" s="51" t="s">
        <v>271</v>
      </c>
      <c r="B195" s="66" t="s">
        <v>107</v>
      </c>
      <c r="C195" s="51" t="s">
        <v>108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f t="shared" si="31"/>
        <v>0</v>
      </c>
      <c r="J195" s="56">
        <f t="shared" si="32"/>
        <v>0</v>
      </c>
      <c r="K195" s="57" t="str">
        <f t="shared" si="33"/>
        <v>NA</v>
      </c>
      <c r="L195" s="57" t="str">
        <f t="shared" si="34"/>
        <v>NA</v>
      </c>
      <c r="M195" s="57" t="str">
        <f t="shared" si="35"/>
        <v>NA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109</v>
      </c>
      <c r="C196" s="51" t="s">
        <v>108</v>
      </c>
      <c r="D196" s="56">
        <v>0</v>
      </c>
      <c r="E196" s="56">
        <v>0</v>
      </c>
      <c r="F196" s="56">
        <v>0</v>
      </c>
      <c r="G196" s="56">
        <v>0</v>
      </c>
      <c r="H196" s="56">
        <v>0</v>
      </c>
      <c r="I196" s="56">
        <f t="shared" si="31"/>
        <v>0</v>
      </c>
      <c r="J196" s="56">
        <f t="shared" si="32"/>
        <v>0</v>
      </c>
      <c r="K196" s="57" t="str">
        <f t="shared" si="33"/>
        <v>NA</v>
      </c>
      <c r="L196" s="57" t="str">
        <f t="shared" si="34"/>
        <v>NA</v>
      </c>
      <c r="M196" s="57" t="str">
        <f t="shared" si="35"/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112</v>
      </c>
      <c r="C197" s="51" t="s">
        <v>113</v>
      </c>
      <c r="D197" s="56">
        <v>6500</v>
      </c>
      <c r="E197" s="56">
        <v>6500</v>
      </c>
      <c r="F197" s="56">
        <v>0</v>
      </c>
      <c r="G197" s="56">
        <v>0</v>
      </c>
      <c r="H197" s="56">
        <v>0</v>
      </c>
      <c r="I197" s="56">
        <f t="shared" si="31"/>
        <v>0</v>
      </c>
      <c r="J197" s="56">
        <f t="shared" si="32"/>
        <v>6500</v>
      </c>
      <c r="K197" s="57">
        <f t="shared" si="33"/>
        <v>1</v>
      </c>
      <c r="L197" s="57">
        <f t="shared" si="34"/>
        <v>-1</v>
      </c>
      <c r="M197" s="57">
        <f t="shared" si="35"/>
        <v>-1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134</v>
      </c>
      <c r="C198" s="51" t="s">
        <v>135</v>
      </c>
      <c r="D198" s="56">
        <v>38474.86</v>
      </c>
      <c r="E198" s="56">
        <v>38474.86</v>
      </c>
      <c r="F198" s="56">
        <v>0</v>
      </c>
      <c r="G198" s="56">
        <v>0</v>
      </c>
      <c r="H198" s="56">
        <v>0</v>
      </c>
      <c r="I198" s="56">
        <f t="shared" si="31"/>
        <v>0</v>
      </c>
      <c r="J198" s="56">
        <f t="shared" si="32"/>
        <v>38474.86</v>
      </c>
      <c r="K198" s="57">
        <f t="shared" si="33"/>
        <v>1</v>
      </c>
      <c r="L198" s="57">
        <f t="shared" si="34"/>
        <v>-1</v>
      </c>
      <c r="M198" s="57">
        <f t="shared" si="35"/>
        <v>-1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138</v>
      </c>
      <c r="C199" s="51" t="s">
        <v>139</v>
      </c>
      <c r="D199" s="56">
        <v>0</v>
      </c>
      <c r="E199" s="56">
        <v>0</v>
      </c>
      <c r="F199" s="56">
        <v>0</v>
      </c>
      <c r="G199" s="56">
        <v>600</v>
      </c>
      <c r="H199" s="56">
        <v>0</v>
      </c>
      <c r="I199" s="56">
        <f t="shared" si="31"/>
        <v>600</v>
      </c>
      <c r="J199" s="56">
        <f t="shared" si="32"/>
        <v>-600</v>
      </c>
      <c r="K199" s="57" t="str">
        <f t="shared" si="33"/>
        <v>NA</v>
      </c>
      <c r="L199" s="57" t="str">
        <f t="shared" si="34"/>
        <v>NA</v>
      </c>
      <c r="M199" s="57" t="str">
        <f t="shared" si="35"/>
        <v>NA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162</v>
      </c>
      <c r="C200" s="51" t="s">
        <v>163</v>
      </c>
      <c r="D200" s="56">
        <v>1154.25</v>
      </c>
      <c r="E200" s="56">
        <v>1154.25</v>
      </c>
      <c r="F200" s="56">
        <v>0</v>
      </c>
      <c r="G200" s="56">
        <v>15.9</v>
      </c>
      <c r="H200" s="56">
        <v>0</v>
      </c>
      <c r="I200" s="56">
        <f t="shared" si="31"/>
        <v>15.9</v>
      </c>
      <c r="J200" s="56">
        <f t="shared" si="32"/>
        <v>1138.3499999999999</v>
      </c>
      <c r="K200" s="57">
        <f t="shared" si="33"/>
        <v>0.98622482131254052</v>
      </c>
      <c r="L200" s="57">
        <f t="shared" si="34"/>
        <v>-1</v>
      </c>
      <c r="M200" s="57">
        <f t="shared" si="35"/>
        <v>-0.98346978557504872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164</v>
      </c>
      <c r="C201" s="51" t="s">
        <v>165</v>
      </c>
      <c r="D201" s="56">
        <v>41940</v>
      </c>
      <c r="E201" s="56">
        <v>36662</v>
      </c>
      <c r="F201" s="56">
        <v>1928</v>
      </c>
      <c r="G201" s="56">
        <v>15403</v>
      </c>
      <c r="H201" s="56">
        <v>11947</v>
      </c>
      <c r="I201" s="56">
        <f t="shared" si="31"/>
        <v>27350</v>
      </c>
      <c r="J201" s="56">
        <f t="shared" si="32"/>
        <v>9312</v>
      </c>
      <c r="K201" s="57">
        <f t="shared" si="33"/>
        <v>0.25399596312257922</v>
      </c>
      <c r="L201" s="57">
        <f t="shared" si="34"/>
        <v>-0.94741148873492986</v>
      </c>
      <c r="M201" s="57">
        <f t="shared" si="35"/>
        <v>-0.49583765206480823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174</v>
      </c>
      <c r="C202" s="51" t="s">
        <v>175</v>
      </c>
      <c r="D202" s="56">
        <v>0</v>
      </c>
      <c r="E202" s="56">
        <v>14600</v>
      </c>
      <c r="F202" s="56">
        <v>0</v>
      </c>
      <c r="G202" s="56">
        <v>14600</v>
      </c>
      <c r="H202" s="56">
        <v>0</v>
      </c>
      <c r="I202" s="56">
        <f t="shared" si="31"/>
        <v>14600</v>
      </c>
      <c r="J202" s="56">
        <f t="shared" si="32"/>
        <v>0</v>
      </c>
      <c r="K202" s="57">
        <f t="shared" si="33"/>
        <v>0</v>
      </c>
      <c r="L202" s="57">
        <f t="shared" si="34"/>
        <v>-1</v>
      </c>
      <c r="M202" s="57">
        <f t="shared" si="35"/>
        <v>0.19999999999999987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186</v>
      </c>
      <c r="C203" s="51" t="s">
        <v>187</v>
      </c>
      <c r="D203" s="56">
        <v>18500</v>
      </c>
      <c r="E203" s="56">
        <v>24500</v>
      </c>
      <c r="F203" s="56">
        <v>2940.43</v>
      </c>
      <c r="G203" s="56">
        <v>10117.89</v>
      </c>
      <c r="H203" s="56">
        <v>0</v>
      </c>
      <c r="I203" s="56">
        <f t="shared" si="31"/>
        <v>10117.89</v>
      </c>
      <c r="J203" s="56">
        <f t="shared" si="32"/>
        <v>14382.11</v>
      </c>
      <c r="K203" s="57">
        <f t="shared" si="33"/>
        <v>0.58702489795918367</v>
      </c>
      <c r="L203" s="57">
        <f t="shared" si="34"/>
        <v>-0.87998244897959188</v>
      </c>
      <c r="M203" s="57">
        <f t="shared" si="35"/>
        <v>-0.50442987755102042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194</v>
      </c>
      <c r="C204" s="51" t="s">
        <v>195</v>
      </c>
      <c r="D204" s="56">
        <v>3375</v>
      </c>
      <c r="E204" s="56">
        <v>5619</v>
      </c>
      <c r="F204" s="56">
        <v>1089</v>
      </c>
      <c r="G204" s="56">
        <v>1089</v>
      </c>
      <c r="H204" s="56">
        <v>0</v>
      </c>
      <c r="I204" s="56">
        <f t="shared" si="31"/>
        <v>1089</v>
      </c>
      <c r="J204" s="56">
        <f t="shared" si="32"/>
        <v>4530</v>
      </c>
      <c r="K204" s="57">
        <f t="shared" si="33"/>
        <v>0.80619327282434594</v>
      </c>
      <c r="L204" s="57">
        <f t="shared" si="34"/>
        <v>-0.80619327282434594</v>
      </c>
      <c r="M204" s="57">
        <f t="shared" si="35"/>
        <v>-0.76743192738921517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214</v>
      </c>
      <c r="C205" s="51" t="s">
        <v>215</v>
      </c>
      <c r="D205" s="56">
        <v>22943.25</v>
      </c>
      <c r="E205" s="56">
        <v>19757.25</v>
      </c>
      <c r="F205" s="56">
        <v>0</v>
      </c>
      <c r="G205" s="56">
        <v>6522</v>
      </c>
      <c r="H205" s="56">
        <v>0</v>
      </c>
      <c r="I205" s="56">
        <f t="shared" si="31"/>
        <v>6522</v>
      </c>
      <c r="J205" s="56">
        <f t="shared" si="32"/>
        <v>13235.25</v>
      </c>
      <c r="K205" s="57">
        <f t="shared" si="33"/>
        <v>0.66989333029647347</v>
      </c>
      <c r="L205" s="57">
        <f t="shared" si="34"/>
        <v>-1</v>
      </c>
      <c r="M205" s="57">
        <f t="shared" si="35"/>
        <v>-0.60387199635576816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224</v>
      </c>
      <c r="C206" s="51" t="s">
        <v>225</v>
      </c>
      <c r="D206" s="56">
        <v>9000</v>
      </c>
      <c r="E206" s="56">
        <v>10860</v>
      </c>
      <c r="F206" s="56">
        <v>910</v>
      </c>
      <c r="G206" s="56">
        <v>6290</v>
      </c>
      <c r="H206" s="56">
        <v>1115</v>
      </c>
      <c r="I206" s="56">
        <f t="shared" si="31"/>
        <v>7405</v>
      </c>
      <c r="J206" s="56">
        <f t="shared" si="32"/>
        <v>3455</v>
      </c>
      <c r="K206" s="57">
        <f t="shared" si="33"/>
        <v>0.31813996316758747</v>
      </c>
      <c r="L206" s="57">
        <f t="shared" si="34"/>
        <v>-0.91620626151012896</v>
      </c>
      <c r="M206" s="57">
        <f t="shared" si="35"/>
        <v>-0.30497237569060776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226</v>
      </c>
      <c r="C207" s="51" t="s">
        <v>227</v>
      </c>
      <c r="D207" s="56">
        <v>900000</v>
      </c>
      <c r="E207" s="56">
        <v>900000</v>
      </c>
      <c r="F207" s="56">
        <v>0</v>
      </c>
      <c r="G207" s="56">
        <v>0</v>
      </c>
      <c r="H207" s="56">
        <v>0</v>
      </c>
      <c r="I207" s="56">
        <f t="shared" si="31"/>
        <v>0</v>
      </c>
      <c r="J207" s="56">
        <f t="shared" si="32"/>
        <v>900000</v>
      </c>
      <c r="K207" s="57">
        <f t="shared" si="33"/>
        <v>1</v>
      </c>
      <c r="L207" s="57">
        <f t="shared" si="34"/>
        <v>-1</v>
      </c>
      <c r="M207" s="57">
        <f t="shared" si="35"/>
        <v>-1</v>
      </c>
      <c r="R207" s="53"/>
      <c r="S207" s="53"/>
      <c r="T207" s="53"/>
      <c r="U207" s="53"/>
      <c r="V207" s="53"/>
    </row>
    <row r="208" spans="1:22" s="51" customFormat="1" x14ac:dyDescent="0.2">
      <c r="A208" s="63" t="s">
        <v>272</v>
      </c>
      <c r="B208" s="71"/>
      <c r="C208" s="63"/>
      <c r="D208" s="64">
        <v>1041887.36</v>
      </c>
      <c r="E208" s="64">
        <v>1058127.3599999999</v>
      </c>
      <c r="F208" s="64">
        <v>6867.43</v>
      </c>
      <c r="G208" s="64">
        <v>54637.79</v>
      </c>
      <c r="H208" s="64">
        <v>13062</v>
      </c>
      <c r="I208" s="64">
        <f t="shared" si="31"/>
        <v>67699.790000000008</v>
      </c>
      <c r="J208" s="64">
        <f t="shared" si="32"/>
        <v>990427.56999999983</v>
      </c>
      <c r="K208" s="65">
        <f t="shared" si="33"/>
        <v>0.93601924252294166</v>
      </c>
      <c r="L208" s="65">
        <f t="shared" si="34"/>
        <v>-0.99350982664317466</v>
      </c>
      <c r="M208" s="65">
        <f t="shared" si="35"/>
        <v>-0.93803643069960874</v>
      </c>
      <c r="R208" s="53"/>
      <c r="S208" s="53"/>
      <c r="T208" s="53"/>
      <c r="U208" s="53"/>
      <c r="V208" s="53"/>
    </row>
    <row r="209" spans="1:22" s="51" customFormat="1" x14ac:dyDescent="0.2">
      <c r="A209" s="51" t="s">
        <v>273</v>
      </c>
      <c r="B209" s="66" t="s">
        <v>122</v>
      </c>
      <c r="C209" s="51" t="s">
        <v>123</v>
      </c>
      <c r="D209" s="56">
        <v>138374.75</v>
      </c>
      <c r="E209" s="56">
        <v>138374.75</v>
      </c>
      <c r="F209" s="56">
        <v>11729.82</v>
      </c>
      <c r="G209" s="56">
        <v>119698.57</v>
      </c>
      <c r="H209" s="56">
        <v>0</v>
      </c>
      <c r="I209" s="56">
        <f t="shared" si="31"/>
        <v>119698.57</v>
      </c>
      <c r="J209" s="56">
        <f t="shared" si="32"/>
        <v>18676.179999999993</v>
      </c>
      <c r="K209" s="57">
        <f t="shared" si="33"/>
        <v>0.13496812099028177</v>
      </c>
      <c r="L209" s="57">
        <f t="shared" si="34"/>
        <v>-0.91523149996657627</v>
      </c>
      <c r="M209" s="57">
        <f t="shared" si="35"/>
        <v>3.803825481166196E-2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274</v>
      </c>
      <c r="C210" s="51" t="s">
        <v>275</v>
      </c>
      <c r="D210" s="56">
        <v>10418429.26</v>
      </c>
      <c r="E210" s="56">
        <v>10418429.26</v>
      </c>
      <c r="F210" s="56">
        <v>858926.04000000015</v>
      </c>
      <c r="G210" s="56">
        <v>7143876.7000000002</v>
      </c>
      <c r="H210" s="56">
        <v>0</v>
      </c>
      <c r="I210" s="56">
        <f t="shared" si="31"/>
        <v>7143876.7000000002</v>
      </c>
      <c r="J210" s="56">
        <f t="shared" si="32"/>
        <v>3274552.5599999996</v>
      </c>
      <c r="K210" s="57">
        <f t="shared" si="33"/>
        <v>0.31430386273026339</v>
      </c>
      <c r="L210" s="57">
        <f t="shared" si="34"/>
        <v>-0.91755705024578715</v>
      </c>
      <c r="M210" s="57">
        <f t="shared" si="35"/>
        <v>-0.17716463527631604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134</v>
      </c>
      <c r="C211" s="51" t="s">
        <v>135</v>
      </c>
      <c r="D211" s="56">
        <v>0</v>
      </c>
      <c r="E211" s="56">
        <v>6925</v>
      </c>
      <c r="F211" s="56">
        <v>0</v>
      </c>
      <c r="G211" s="56">
        <v>6925</v>
      </c>
      <c r="H211" s="56">
        <v>0</v>
      </c>
      <c r="I211" s="56">
        <f t="shared" si="31"/>
        <v>6925</v>
      </c>
      <c r="J211" s="56">
        <f t="shared" si="32"/>
        <v>0</v>
      </c>
      <c r="K211" s="57">
        <f t="shared" si="33"/>
        <v>0</v>
      </c>
      <c r="L211" s="57">
        <f t="shared" si="34"/>
        <v>-1</v>
      </c>
      <c r="M211" s="57">
        <f t="shared" si="35"/>
        <v>0.19999999999999987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138</v>
      </c>
      <c r="C212" s="51" t="s">
        <v>139</v>
      </c>
      <c r="D212" s="56">
        <v>357496.42</v>
      </c>
      <c r="E212" s="56">
        <v>358081.82</v>
      </c>
      <c r="F212" s="56">
        <v>0</v>
      </c>
      <c r="G212" s="56">
        <v>0</v>
      </c>
      <c r="H212" s="56">
        <v>0</v>
      </c>
      <c r="I212" s="56">
        <f t="shared" si="31"/>
        <v>0</v>
      </c>
      <c r="J212" s="56">
        <f t="shared" si="32"/>
        <v>358081.82</v>
      </c>
      <c r="K212" s="57">
        <f t="shared" si="33"/>
        <v>1</v>
      </c>
      <c r="L212" s="57">
        <f t="shared" si="34"/>
        <v>-1</v>
      </c>
      <c r="M212" s="57">
        <f t="shared" si="35"/>
        <v>-1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144</v>
      </c>
      <c r="C213" s="51" t="s">
        <v>145</v>
      </c>
      <c r="D213" s="56">
        <v>1728000</v>
      </c>
      <c r="E213" s="56">
        <v>1728000</v>
      </c>
      <c r="F213" s="56">
        <v>171450</v>
      </c>
      <c r="G213" s="56">
        <v>1376715</v>
      </c>
      <c r="H213" s="56">
        <v>0</v>
      </c>
      <c r="I213" s="56">
        <f t="shared" si="31"/>
        <v>1376715</v>
      </c>
      <c r="J213" s="56">
        <f t="shared" si="32"/>
        <v>351285</v>
      </c>
      <c r="K213" s="57">
        <f t="shared" si="33"/>
        <v>0.20328993055555555</v>
      </c>
      <c r="L213" s="57">
        <f t="shared" si="34"/>
        <v>-0.90078124999999998</v>
      </c>
      <c r="M213" s="57">
        <f t="shared" si="35"/>
        <v>-4.394791666666667E-2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146</v>
      </c>
      <c r="C214" s="51" t="s">
        <v>147</v>
      </c>
      <c r="D214" s="56">
        <v>0</v>
      </c>
      <c r="E214" s="56">
        <v>0</v>
      </c>
      <c r="F214" s="56">
        <v>570.33000000000004</v>
      </c>
      <c r="G214" s="56">
        <v>3591.51</v>
      </c>
      <c r="H214" s="56">
        <v>0</v>
      </c>
      <c r="I214" s="56">
        <f t="shared" si="31"/>
        <v>3591.51</v>
      </c>
      <c r="J214" s="56">
        <f t="shared" si="32"/>
        <v>-3591.51</v>
      </c>
      <c r="K214" s="57" t="str">
        <f t="shared" si="33"/>
        <v>NA</v>
      </c>
      <c r="L214" s="57" t="str">
        <f t="shared" si="34"/>
        <v>NA</v>
      </c>
      <c r="M214" s="57" t="str">
        <f t="shared" si="35"/>
        <v>NA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148</v>
      </c>
      <c r="C215" s="51" t="s">
        <v>149</v>
      </c>
      <c r="D215" s="56">
        <v>2178683.2000000058</v>
      </c>
      <c r="E215" s="56">
        <v>2178683.2000000058</v>
      </c>
      <c r="F215" s="56">
        <v>170541.74</v>
      </c>
      <c r="G215" s="56">
        <v>1386481.25</v>
      </c>
      <c r="H215" s="56">
        <v>0</v>
      </c>
      <c r="I215" s="56">
        <f t="shared" si="31"/>
        <v>1386481.25</v>
      </c>
      <c r="J215" s="56">
        <f t="shared" si="32"/>
        <v>792201.95000000577</v>
      </c>
      <c r="K215" s="57">
        <f t="shared" si="33"/>
        <v>0.36361502672807305</v>
      </c>
      <c r="L215" s="57">
        <f t="shared" si="34"/>
        <v>-0.92172256159133203</v>
      </c>
      <c r="M215" s="57">
        <f t="shared" si="35"/>
        <v>-0.23633803207368764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150</v>
      </c>
      <c r="C216" s="51" t="s">
        <v>151</v>
      </c>
      <c r="D216" s="56">
        <v>937.5</v>
      </c>
      <c r="E216" s="56">
        <v>937.5</v>
      </c>
      <c r="F216" s="56">
        <v>0</v>
      </c>
      <c r="G216" s="56">
        <v>0</v>
      </c>
      <c r="H216" s="56">
        <v>0</v>
      </c>
      <c r="I216" s="56">
        <f t="shared" si="31"/>
        <v>0</v>
      </c>
      <c r="J216" s="56">
        <f t="shared" si="32"/>
        <v>937.5</v>
      </c>
      <c r="K216" s="57">
        <f t="shared" si="33"/>
        <v>1</v>
      </c>
      <c r="L216" s="57">
        <f t="shared" si="34"/>
        <v>-1</v>
      </c>
      <c r="M216" s="57">
        <f t="shared" si="35"/>
        <v>-1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162</v>
      </c>
      <c r="C217" s="51" t="s">
        <v>163</v>
      </c>
      <c r="D217" s="56">
        <v>289212.74000000051</v>
      </c>
      <c r="E217" s="56">
        <v>289243.34000000049</v>
      </c>
      <c r="F217" s="56">
        <v>35015.330000000009</v>
      </c>
      <c r="G217" s="56">
        <v>296424.39000000007</v>
      </c>
      <c r="H217" s="56">
        <v>0</v>
      </c>
      <c r="I217" s="56">
        <f t="shared" si="31"/>
        <v>296424.39000000007</v>
      </c>
      <c r="J217" s="56">
        <f t="shared" si="32"/>
        <v>-7181.0499999995809</v>
      </c>
      <c r="K217" s="57">
        <f t="shared" si="33"/>
        <v>-2.4827019353322252E-2</v>
      </c>
      <c r="L217" s="57">
        <f t="shared" si="34"/>
        <v>-0.87894162057456549</v>
      </c>
      <c r="M217" s="57">
        <f t="shared" si="35"/>
        <v>0.22979242322398671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164</v>
      </c>
      <c r="C218" s="51" t="s">
        <v>165</v>
      </c>
      <c r="D218" s="56">
        <v>353426.4</v>
      </c>
      <c r="E218" s="56">
        <v>288816.2</v>
      </c>
      <c r="F218" s="56">
        <v>4974.25</v>
      </c>
      <c r="G218" s="56">
        <v>224836.61</v>
      </c>
      <c r="H218" s="56">
        <v>20908.75</v>
      </c>
      <c r="I218" s="56">
        <f t="shared" si="31"/>
        <v>245745.36</v>
      </c>
      <c r="J218" s="56">
        <f t="shared" si="32"/>
        <v>43070.840000000026</v>
      </c>
      <c r="K218" s="57">
        <f t="shared" si="33"/>
        <v>0.14912889235437632</v>
      </c>
      <c r="L218" s="57">
        <f t="shared" si="34"/>
        <v>-0.98277710876328961</v>
      </c>
      <c r="M218" s="57">
        <f t="shared" si="35"/>
        <v>-6.5828260326117466E-2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178</v>
      </c>
      <c r="C219" s="51" t="s">
        <v>179</v>
      </c>
      <c r="D219" s="56">
        <v>540</v>
      </c>
      <c r="E219" s="56">
        <v>213</v>
      </c>
      <c r="F219" s="56">
        <v>0</v>
      </c>
      <c r="G219" s="56">
        <v>102.09</v>
      </c>
      <c r="H219" s="56">
        <v>0</v>
      </c>
      <c r="I219" s="56">
        <f t="shared" si="31"/>
        <v>102.09</v>
      </c>
      <c r="J219" s="56">
        <f t="shared" si="32"/>
        <v>110.91</v>
      </c>
      <c r="K219" s="57">
        <f t="shared" si="33"/>
        <v>0.52070422535211269</v>
      </c>
      <c r="L219" s="57">
        <f t="shared" si="34"/>
        <v>-1</v>
      </c>
      <c r="M219" s="57">
        <f t="shared" si="35"/>
        <v>-0.42484507042253516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180</v>
      </c>
      <c r="C220" s="51" t="s">
        <v>181</v>
      </c>
      <c r="D220" s="56">
        <v>0</v>
      </c>
      <c r="E220" s="56">
        <v>224489.84999999998</v>
      </c>
      <c r="F220" s="56">
        <v>7553.1</v>
      </c>
      <c r="G220" s="56">
        <v>213551.5</v>
      </c>
      <c r="H220" s="56">
        <v>3447.8999999999996</v>
      </c>
      <c r="I220" s="56">
        <f t="shared" si="31"/>
        <v>216999.4</v>
      </c>
      <c r="J220" s="56">
        <f t="shared" si="32"/>
        <v>7490.4499999999825</v>
      </c>
      <c r="K220" s="57">
        <f t="shared" si="33"/>
        <v>3.3366541961696632E-2</v>
      </c>
      <c r="L220" s="57">
        <f t="shared" si="34"/>
        <v>-0.96635438083280822</v>
      </c>
      <c r="M220" s="57">
        <f t="shared" si="35"/>
        <v>0.1415295613587875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186</v>
      </c>
      <c r="C221" s="51" t="s">
        <v>187</v>
      </c>
      <c r="D221" s="56">
        <v>12024.9</v>
      </c>
      <c r="E221" s="56">
        <v>12337.9</v>
      </c>
      <c r="F221" s="56">
        <v>67</v>
      </c>
      <c r="G221" s="56">
        <v>3394.53</v>
      </c>
      <c r="H221" s="56">
        <v>0</v>
      </c>
      <c r="I221" s="56">
        <f t="shared" si="31"/>
        <v>3394.53</v>
      </c>
      <c r="J221" s="56">
        <f t="shared" si="32"/>
        <v>8943.369999999999</v>
      </c>
      <c r="K221" s="57">
        <f t="shared" si="33"/>
        <v>0.72486971040452586</v>
      </c>
      <c r="L221" s="57">
        <f t="shared" si="34"/>
        <v>-0.99456957829128134</v>
      </c>
      <c r="M221" s="57">
        <f t="shared" si="35"/>
        <v>-0.66984365248543098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194</v>
      </c>
      <c r="C222" s="51" t="s">
        <v>195</v>
      </c>
      <c r="D222" s="56">
        <v>1182926</v>
      </c>
      <c r="E222" s="56">
        <v>351512.92</v>
      </c>
      <c r="F222" s="56">
        <v>30655.530000000006</v>
      </c>
      <c r="G222" s="56">
        <v>255008.92000000007</v>
      </c>
      <c r="H222" s="56">
        <v>16515.159999999996</v>
      </c>
      <c r="I222" s="56">
        <f t="shared" si="31"/>
        <v>271524.08000000007</v>
      </c>
      <c r="J222" s="56">
        <f t="shared" si="32"/>
        <v>79988.839999999909</v>
      </c>
      <c r="K222" s="57">
        <f t="shared" si="33"/>
        <v>0.22755590320833702</v>
      </c>
      <c r="L222" s="57">
        <f t="shared" si="34"/>
        <v>-0.91278974895147513</v>
      </c>
      <c r="M222" s="57">
        <f t="shared" si="35"/>
        <v>-0.12944678107422034</v>
      </c>
      <c r="R222" s="53"/>
      <c r="S222" s="53"/>
      <c r="T222" s="53"/>
      <c r="U222" s="53"/>
      <c r="V222" s="53"/>
    </row>
    <row r="223" spans="1:22" s="51" customFormat="1" x14ac:dyDescent="0.2">
      <c r="B223" s="66" t="s">
        <v>198</v>
      </c>
      <c r="C223" s="51" t="s">
        <v>199</v>
      </c>
      <c r="D223" s="56">
        <v>0</v>
      </c>
      <c r="E223" s="56">
        <v>13975.2</v>
      </c>
      <c r="F223" s="56">
        <v>1898.34</v>
      </c>
      <c r="G223" s="56">
        <v>12046.09</v>
      </c>
      <c r="H223" s="56">
        <v>224.69</v>
      </c>
      <c r="I223" s="56">
        <f t="shared" si="31"/>
        <v>12270.78</v>
      </c>
      <c r="J223" s="56">
        <f t="shared" si="32"/>
        <v>1704.42</v>
      </c>
      <c r="K223" s="57">
        <f t="shared" si="33"/>
        <v>0.12196032972694487</v>
      </c>
      <c r="L223" s="57">
        <f t="shared" si="34"/>
        <v>-0.86416366134295042</v>
      </c>
      <c r="M223" s="57">
        <f t="shared" si="35"/>
        <v>3.4354284732955369E-2</v>
      </c>
      <c r="R223" s="53"/>
      <c r="S223" s="53"/>
      <c r="T223" s="53"/>
      <c r="U223" s="53"/>
      <c r="V223" s="53"/>
    </row>
    <row r="224" spans="1:22" s="51" customFormat="1" x14ac:dyDescent="0.2">
      <c r="B224" s="66" t="s">
        <v>202</v>
      </c>
      <c r="C224" s="51" t="s">
        <v>203</v>
      </c>
      <c r="D224" s="56">
        <v>4050</v>
      </c>
      <c r="E224" s="56">
        <v>23691.22</v>
      </c>
      <c r="F224" s="56">
        <v>5988.7199999999993</v>
      </c>
      <c r="G224" s="56">
        <v>21531.96</v>
      </c>
      <c r="H224" s="56">
        <v>0</v>
      </c>
      <c r="I224" s="56">
        <f t="shared" si="31"/>
        <v>21531.96</v>
      </c>
      <c r="J224" s="56">
        <f t="shared" si="32"/>
        <v>2159.260000000002</v>
      </c>
      <c r="K224" s="57">
        <f t="shared" si="33"/>
        <v>9.1141781638936367E-2</v>
      </c>
      <c r="L224" s="57">
        <f t="shared" si="34"/>
        <v>-0.7472177456458553</v>
      </c>
      <c r="M224" s="57">
        <f t="shared" si="35"/>
        <v>9.0629862033276359E-2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206</v>
      </c>
      <c r="C225" s="51" t="s">
        <v>207</v>
      </c>
      <c r="D225" s="56">
        <v>0</v>
      </c>
      <c r="E225" s="56">
        <v>17239.37</v>
      </c>
      <c r="F225" s="56">
        <v>992.64</v>
      </c>
      <c r="G225" s="56">
        <v>13097</v>
      </c>
      <c r="H225" s="56">
        <v>2529.14</v>
      </c>
      <c r="I225" s="56">
        <f t="shared" si="31"/>
        <v>15626.14</v>
      </c>
      <c r="J225" s="56">
        <f t="shared" si="32"/>
        <v>1613.2299999999996</v>
      </c>
      <c r="K225" s="57">
        <f t="shared" si="33"/>
        <v>9.3578245608743227E-2</v>
      </c>
      <c r="L225" s="57">
        <f t="shared" si="34"/>
        <v>-0.9424201696465706</v>
      </c>
      <c r="M225" s="57">
        <f t="shared" si="35"/>
        <v>-8.8342555441411008E-2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210</v>
      </c>
      <c r="C226" s="51" t="s">
        <v>211</v>
      </c>
      <c r="D226" s="56">
        <v>0</v>
      </c>
      <c r="E226" s="56">
        <v>3303</v>
      </c>
      <c r="F226" s="56">
        <v>0</v>
      </c>
      <c r="G226" s="56">
        <v>1339.2</v>
      </c>
      <c r="H226" s="56">
        <v>1638.88</v>
      </c>
      <c r="I226" s="56">
        <f t="shared" si="31"/>
        <v>2978.08</v>
      </c>
      <c r="J226" s="56">
        <f t="shared" si="32"/>
        <v>324.92000000000007</v>
      </c>
      <c r="K226" s="57">
        <f t="shared" si="33"/>
        <v>9.8371177717226782E-2</v>
      </c>
      <c r="L226" s="57">
        <f t="shared" si="34"/>
        <v>-1</v>
      </c>
      <c r="M226" s="57">
        <f t="shared" si="35"/>
        <v>-0.51346049046321529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214</v>
      </c>
      <c r="C227" s="51" t="s">
        <v>215</v>
      </c>
      <c r="D227" s="56">
        <v>100585.8</v>
      </c>
      <c r="E227" s="56">
        <v>745992.92000000016</v>
      </c>
      <c r="F227" s="56">
        <v>38192.92</v>
      </c>
      <c r="G227" s="56">
        <v>574059.09000000008</v>
      </c>
      <c r="H227" s="56">
        <v>57130.700000000012</v>
      </c>
      <c r="I227" s="56">
        <f t="shared" si="31"/>
        <v>631189.79</v>
      </c>
      <c r="J227" s="56">
        <f t="shared" si="32"/>
        <v>114803.13000000012</v>
      </c>
      <c r="K227" s="57">
        <f t="shared" si="33"/>
        <v>0.15389305571425543</v>
      </c>
      <c r="L227" s="57">
        <f t="shared" si="34"/>
        <v>-0.94880257040509175</v>
      </c>
      <c r="M227" s="57">
        <f t="shared" si="35"/>
        <v>-7.657178837568604E-2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220</v>
      </c>
      <c r="C228" s="51" t="s">
        <v>221</v>
      </c>
      <c r="D228" s="56">
        <v>39600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si="31"/>
        <v>0</v>
      </c>
      <c r="J228" s="56">
        <f t="shared" si="32"/>
        <v>0</v>
      </c>
      <c r="K228" s="57" t="str">
        <f t="shared" si="33"/>
        <v>NA</v>
      </c>
      <c r="L228" s="57" t="str">
        <f t="shared" si="34"/>
        <v>NA</v>
      </c>
      <c r="M228" s="57" t="str">
        <f t="shared" si="35"/>
        <v>NA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224</v>
      </c>
      <c r="C229" s="51" t="s">
        <v>225</v>
      </c>
      <c r="D229" s="56">
        <v>1980</v>
      </c>
      <c r="E229" s="56">
        <v>215</v>
      </c>
      <c r="F229" s="56">
        <v>215</v>
      </c>
      <c r="G229" s="56">
        <v>215</v>
      </c>
      <c r="H229" s="56">
        <v>0</v>
      </c>
      <c r="I229" s="56">
        <f t="shared" si="31"/>
        <v>215</v>
      </c>
      <c r="J229" s="56">
        <f t="shared" si="32"/>
        <v>0</v>
      </c>
      <c r="K229" s="57">
        <f t="shared" si="33"/>
        <v>0</v>
      </c>
      <c r="L229" s="57">
        <f t="shared" si="34"/>
        <v>0</v>
      </c>
      <c r="M229" s="57">
        <f t="shared" si="35"/>
        <v>0.19999999999999987</v>
      </c>
      <c r="R229" s="53"/>
      <c r="S229" s="53"/>
      <c r="T229" s="53"/>
      <c r="U229" s="53"/>
      <c r="V229" s="53"/>
    </row>
    <row r="230" spans="1:22" s="51" customFormat="1" x14ac:dyDescent="0.2">
      <c r="A230" s="63" t="s">
        <v>276</v>
      </c>
      <c r="B230" s="71"/>
      <c r="C230" s="63"/>
      <c r="D230" s="64">
        <v>16806266.970000006</v>
      </c>
      <c r="E230" s="64">
        <v>16800461.450000003</v>
      </c>
      <c r="F230" s="64">
        <v>1338770.7600000002</v>
      </c>
      <c r="G230" s="64">
        <v>11652894.409999998</v>
      </c>
      <c r="H230" s="64">
        <v>102395.22</v>
      </c>
      <c r="I230" s="64">
        <f t="shared" si="31"/>
        <v>11755289.629999999</v>
      </c>
      <c r="J230" s="64">
        <f t="shared" si="32"/>
        <v>5045171.820000004</v>
      </c>
      <c r="K230" s="65">
        <f t="shared" si="33"/>
        <v>0.30029959802086287</v>
      </c>
      <c r="L230" s="65">
        <f t="shared" si="34"/>
        <v>-0.92031345305696943</v>
      </c>
      <c r="M230" s="65">
        <f t="shared" si="35"/>
        <v>-0.16767326102224431</v>
      </c>
      <c r="R230" s="53"/>
      <c r="S230" s="53"/>
      <c r="T230" s="53"/>
      <c r="U230" s="53"/>
      <c r="V230" s="53"/>
    </row>
    <row r="231" spans="1:22" s="51" customFormat="1" x14ac:dyDescent="0.2">
      <c r="A231" s="51" t="s">
        <v>277</v>
      </c>
      <c r="B231" s="66" t="s">
        <v>278</v>
      </c>
      <c r="C231" s="51" t="s">
        <v>279</v>
      </c>
      <c r="D231" s="56">
        <v>132480</v>
      </c>
      <c r="E231" s="56">
        <v>113480</v>
      </c>
      <c r="F231" s="56">
        <v>12075</v>
      </c>
      <c r="G231" s="56">
        <v>134925</v>
      </c>
      <c r="H231" s="56">
        <v>0</v>
      </c>
      <c r="I231" s="56">
        <f t="shared" si="31"/>
        <v>134925</v>
      </c>
      <c r="J231" s="56">
        <f t="shared" si="32"/>
        <v>-21445</v>
      </c>
      <c r="K231" s="57">
        <f t="shared" si="33"/>
        <v>-0.18897603101868171</v>
      </c>
      <c r="L231" s="57">
        <f t="shared" si="34"/>
        <v>-0.89359358477264716</v>
      </c>
      <c r="M231" s="57">
        <f t="shared" si="35"/>
        <v>0.42677123722241822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109</v>
      </c>
      <c r="C232" s="51" t="s">
        <v>108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f t="shared" si="31"/>
        <v>0</v>
      </c>
      <c r="J232" s="56">
        <f t="shared" si="32"/>
        <v>0</v>
      </c>
      <c r="K232" s="57" t="str">
        <f t="shared" si="33"/>
        <v>NA</v>
      </c>
      <c r="L232" s="57" t="str">
        <f t="shared" si="34"/>
        <v>NA</v>
      </c>
      <c r="M232" s="57" t="str">
        <f t="shared" si="35"/>
        <v>NA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280</v>
      </c>
      <c r="C233" s="51" t="s">
        <v>281</v>
      </c>
      <c r="D233" s="56">
        <v>344500</v>
      </c>
      <c r="E233" s="56">
        <v>344500</v>
      </c>
      <c r="F233" s="56">
        <v>27083.34</v>
      </c>
      <c r="G233" s="56">
        <v>314420.53999999998</v>
      </c>
      <c r="H233" s="56">
        <v>0</v>
      </c>
      <c r="I233" s="56">
        <f t="shared" si="31"/>
        <v>314420.53999999998</v>
      </c>
      <c r="J233" s="56">
        <f t="shared" si="32"/>
        <v>30079.460000000021</v>
      </c>
      <c r="K233" s="57">
        <f t="shared" si="33"/>
        <v>8.731338171262705E-2</v>
      </c>
      <c r="L233" s="57">
        <f t="shared" si="34"/>
        <v>-0.92138362844702459</v>
      </c>
      <c r="M233" s="57">
        <f t="shared" si="35"/>
        <v>9.5223941944847609E-2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258</v>
      </c>
      <c r="C234" s="51" t="s">
        <v>259</v>
      </c>
      <c r="D234" s="56">
        <v>2340519.29</v>
      </c>
      <c r="E234" s="56">
        <v>2340519.29</v>
      </c>
      <c r="F234" s="56">
        <v>338940.03000000009</v>
      </c>
      <c r="G234" s="56">
        <v>3323494.9800000004</v>
      </c>
      <c r="H234" s="56">
        <v>0</v>
      </c>
      <c r="I234" s="56">
        <f t="shared" si="31"/>
        <v>3323494.9800000004</v>
      </c>
      <c r="J234" s="56">
        <f t="shared" si="32"/>
        <v>-982975.69000000041</v>
      </c>
      <c r="K234" s="57">
        <f t="shared" si="33"/>
        <v>-0.41998187932046499</v>
      </c>
      <c r="L234" s="57">
        <f t="shared" si="34"/>
        <v>-0.85518597028952492</v>
      </c>
      <c r="M234" s="57">
        <f t="shared" si="35"/>
        <v>0.70397825518455803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122</v>
      </c>
      <c r="C235" s="51" t="s">
        <v>123</v>
      </c>
      <c r="D235" s="56">
        <v>8372762.1499999939</v>
      </c>
      <c r="E235" s="56">
        <v>8438278.729999993</v>
      </c>
      <c r="F235" s="56">
        <v>708573.96000000008</v>
      </c>
      <c r="G235" s="56">
        <v>6913955.3100000024</v>
      </c>
      <c r="H235" s="56">
        <v>0</v>
      </c>
      <c r="I235" s="56">
        <f t="shared" si="31"/>
        <v>6913955.3100000024</v>
      </c>
      <c r="J235" s="56">
        <f t="shared" si="32"/>
        <v>1524323.4199999906</v>
      </c>
      <c r="K235" s="57">
        <f t="shared" si="33"/>
        <v>0.18064388114849483</v>
      </c>
      <c r="L235" s="57">
        <f t="shared" si="34"/>
        <v>-0.91602861404887481</v>
      </c>
      <c r="M235" s="57">
        <f t="shared" si="35"/>
        <v>-1.6772657378193792E-2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134</v>
      </c>
      <c r="C236" s="51" t="s">
        <v>135</v>
      </c>
      <c r="D236" s="56">
        <v>2060027.36</v>
      </c>
      <c r="E236" s="56">
        <v>2002819.61</v>
      </c>
      <c r="F236" s="56">
        <v>61583.1</v>
      </c>
      <c r="G236" s="56">
        <v>659427.16999999993</v>
      </c>
      <c r="H236" s="56">
        <v>0</v>
      </c>
      <c r="I236" s="56">
        <f t="shared" ref="I236:I249" si="36">SUM(G236:H236)</f>
        <v>659427.16999999993</v>
      </c>
      <c r="J236" s="56">
        <f t="shared" ref="J236:J249" si="37">E236-I236</f>
        <v>1343392.4400000002</v>
      </c>
      <c r="K236" s="57">
        <f t="shared" ref="K236:K249" si="38">IF(E236=0,"NA",J236/E236)</f>
        <v>0.67075059246099555</v>
      </c>
      <c r="L236" s="57">
        <f t="shared" ref="L236:L249" si="39">IF(E236=0,"NA",(  ( F236 - (E236/$L$6)) / (E236/$L$6)))</f>
        <v>-0.96925179896755653</v>
      </c>
      <c r="M236" s="57">
        <f t="shared" ref="M236:M249" si="40">IF(E236=0,"NA",(  ( G236 - ($M$6*(E236/12))) / ($M$6*(E236/12))))</f>
        <v>-0.60490071095319475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136</v>
      </c>
      <c r="C237" s="51" t="s">
        <v>137</v>
      </c>
      <c r="D237" s="56">
        <v>3533658.7600000002</v>
      </c>
      <c r="E237" s="56">
        <v>3872548.3900000006</v>
      </c>
      <c r="F237" s="56">
        <v>26833.64</v>
      </c>
      <c r="G237" s="56">
        <v>467311.86</v>
      </c>
      <c r="H237" s="56">
        <v>0</v>
      </c>
      <c r="I237" s="56">
        <f t="shared" si="36"/>
        <v>467311.86</v>
      </c>
      <c r="J237" s="56">
        <f t="shared" si="37"/>
        <v>3405236.5300000007</v>
      </c>
      <c r="K237" s="57">
        <f t="shared" si="38"/>
        <v>0.87932704438071596</v>
      </c>
      <c r="L237" s="57">
        <f t="shared" si="39"/>
        <v>-0.99307080575951168</v>
      </c>
      <c r="M237" s="57">
        <f t="shared" si="40"/>
        <v>-0.85519245325685922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138</v>
      </c>
      <c r="C238" s="51" t="s">
        <v>139</v>
      </c>
      <c r="D238" s="56">
        <v>338000.92</v>
      </c>
      <c r="E238" s="56">
        <v>344187.17</v>
      </c>
      <c r="F238" s="56">
        <v>12825</v>
      </c>
      <c r="G238" s="56">
        <v>100954.2</v>
      </c>
      <c r="H238" s="56">
        <v>0</v>
      </c>
      <c r="I238" s="56">
        <f t="shared" si="36"/>
        <v>100954.2</v>
      </c>
      <c r="J238" s="56">
        <f t="shared" si="37"/>
        <v>243232.96999999997</v>
      </c>
      <c r="K238" s="57">
        <f t="shared" si="38"/>
        <v>0.70668807904722297</v>
      </c>
      <c r="L238" s="57">
        <f t="shared" si="39"/>
        <v>-0.96273829730492277</v>
      </c>
      <c r="M238" s="57">
        <f t="shared" si="40"/>
        <v>-0.64802569485666761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140</v>
      </c>
      <c r="C239" s="51" t="s">
        <v>141</v>
      </c>
      <c r="D239" s="56">
        <v>0</v>
      </c>
      <c r="E239" s="56">
        <v>3813.75</v>
      </c>
      <c r="F239" s="56">
        <v>0</v>
      </c>
      <c r="G239" s="56">
        <v>0</v>
      </c>
      <c r="H239" s="56">
        <v>0</v>
      </c>
      <c r="I239" s="56">
        <f t="shared" si="36"/>
        <v>0</v>
      </c>
      <c r="J239" s="56">
        <f t="shared" si="37"/>
        <v>3813.75</v>
      </c>
      <c r="K239" s="57">
        <f t="shared" si="38"/>
        <v>1</v>
      </c>
      <c r="L239" s="57">
        <f t="shared" si="39"/>
        <v>-1</v>
      </c>
      <c r="M239" s="57">
        <f t="shared" si="40"/>
        <v>-1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144</v>
      </c>
      <c r="C240" s="51" t="s">
        <v>145</v>
      </c>
      <c r="D240" s="56">
        <v>3925125</v>
      </c>
      <c r="E240" s="56">
        <v>3919075.52</v>
      </c>
      <c r="F240" s="56">
        <v>223273.31000000003</v>
      </c>
      <c r="G240" s="56">
        <v>1882248.96</v>
      </c>
      <c r="H240" s="56">
        <v>0</v>
      </c>
      <c r="I240" s="56">
        <f t="shared" si="36"/>
        <v>1882248.96</v>
      </c>
      <c r="J240" s="56">
        <f t="shared" si="37"/>
        <v>2036826.56</v>
      </c>
      <c r="K240" s="57">
        <f t="shared" si="38"/>
        <v>0.51972118159131575</v>
      </c>
      <c r="L240" s="57">
        <f t="shared" si="39"/>
        <v>-0.94302908712511868</v>
      </c>
      <c r="M240" s="57">
        <f t="shared" si="40"/>
        <v>-0.42366541790957885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146</v>
      </c>
      <c r="C241" s="51" t="s">
        <v>147</v>
      </c>
      <c r="D241" s="56">
        <v>0</v>
      </c>
      <c r="E241" s="56">
        <v>0</v>
      </c>
      <c r="F241" s="56">
        <v>12703.320000000005</v>
      </c>
      <c r="G241" s="56">
        <v>91134.409999999989</v>
      </c>
      <c r="H241" s="56">
        <v>0</v>
      </c>
      <c r="I241" s="56">
        <f t="shared" si="36"/>
        <v>91134.409999999989</v>
      </c>
      <c r="J241" s="56">
        <f t="shared" si="37"/>
        <v>-91134.409999999989</v>
      </c>
      <c r="K241" s="57" t="str">
        <f t="shared" si="38"/>
        <v>NA</v>
      </c>
      <c r="L241" s="57" t="str">
        <f t="shared" si="39"/>
        <v>NA</v>
      </c>
      <c r="M241" s="57" t="str">
        <f t="shared" si="40"/>
        <v>NA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148</v>
      </c>
      <c r="C242" s="51" t="s">
        <v>149</v>
      </c>
      <c r="D242" s="56">
        <v>3410456.6999999997</v>
      </c>
      <c r="E242" s="56">
        <v>3392181.7499999995</v>
      </c>
      <c r="F242" s="56">
        <v>226442.57999999996</v>
      </c>
      <c r="G242" s="56">
        <v>2225630.7399999998</v>
      </c>
      <c r="H242" s="56">
        <v>0</v>
      </c>
      <c r="I242" s="56">
        <f t="shared" si="36"/>
        <v>2225630.7399999998</v>
      </c>
      <c r="J242" s="56">
        <f t="shared" si="37"/>
        <v>1166551.0099999998</v>
      </c>
      <c r="K242" s="57">
        <f t="shared" si="38"/>
        <v>0.34389401747120418</v>
      </c>
      <c r="L242" s="57">
        <f t="shared" si="39"/>
        <v>-0.93324574073898015</v>
      </c>
      <c r="M242" s="57">
        <f t="shared" si="40"/>
        <v>-0.21267282096544499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150</v>
      </c>
      <c r="C243" s="51" t="s">
        <v>151</v>
      </c>
      <c r="D243" s="56">
        <v>500</v>
      </c>
      <c r="E243" s="56">
        <v>500</v>
      </c>
      <c r="F243" s="56">
        <v>0</v>
      </c>
      <c r="G243" s="56">
        <v>0</v>
      </c>
      <c r="H243" s="56">
        <v>0</v>
      </c>
      <c r="I243" s="56">
        <f t="shared" si="36"/>
        <v>0</v>
      </c>
      <c r="J243" s="56">
        <f t="shared" si="37"/>
        <v>500</v>
      </c>
      <c r="K243" s="57">
        <f t="shared" si="38"/>
        <v>1</v>
      </c>
      <c r="L243" s="57">
        <f t="shared" si="39"/>
        <v>-1</v>
      </c>
      <c r="M243" s="57">
        <f t="shared" si="40"/>
        <v>-1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282</v>
      </c>
      <c r="C244" s="51" t="s">
        <v>283</v>
      </c>
      <c r="D244" s="56">
        <v>0</v>
      </c>
      <c r="E244" s="56">
        <v>0</v>
      </c>
      <c r="F244" s="56">
        <v>0</v>
      </c>
      <c r="G244" s="56">
        <v>0</v>
      </c>
      <c r="H244" s="56">
        <v>0</v>
      </c>
      <c r="I244" s="56">
        <f t="shared" si="36"/>
        <v>0</v>
      </c>
      <c r="J244" s="56">
        <f t="shared" si="37"/>
        <v>0</v>
      </c>
      <c r="K244" s="57" t="str">
        <f t="shared" si="38"/>
        <v>NA</v>
      </c>
      <c r="L244" s="57" t="str">
        <f t="shared" si="39"/>
        <v>NA</v>
      </c>
      <c r="M244" s="57" t="str">
        <f t="shared" si="40"/>
        <v>NA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162</v>
      </c>
      <c r="C245" s="51" t="s">
        <v>163</v>
      </c>
      <c r="D245" s="56">
        <v>502380.85</v>
      </c>
      <c r="E245" s="56">
        <v>500803</v>
      </c>
      <c r="F245" s="56">
        <v>23856.819999999996</v>
      </c>
      <c r="G245" s="56">
        <v>312972.25</v>
      </c>
      <c r="H245" s="56">
        <v>0</v>
      </c>
      <c r="I245" s="56">
        <f t="shared" si="36"/>
        <v>312972.25</v>
      </c>
      <c r="J245" s="56">
        <f t="shared" si="37"/>
        <v>187830.75</v>
      </c>
      <c r="K245" s="57">
        <f t="shared" si="38"/>
        <v>0.37505915499707471</v>
      </c>
      <c r="L245" s="57">
        <f t="shared" si="39"/>
        <v>-0.95236286523842706</v>
      </c>
      <c r="M245" s="57">
        <f t="shared" si="40"/>
        <v>-0.25007098599648969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164</v>
      </c>
      <c r="C246" s="51" t="s">
        <v>165</v>
      </c>
      <c r="D246" s="56">
        <v>1476283.15</v>
      </c>
      <c r="E246" s="56">
        <v>1270373.72</v>
      </c>
      <c r="F246" s="56">
        <v>21224.469999999998</v>
      </c>
      <c r="G246" s="56">
        <v>521045.01999999996</v>
      </c>
      <c r="H246" s="56">
        <v>66241.33</v>
      </c>
      <c r="I246" s="56">
        <f t="shared" si="36"/>
        <v>587286.35</v>
      </c>
      <c r="J246" s="56">
        <f t="shared" si="37"/>
        <v>683087.37</v>
      </c>
      <c r="K246" s="57">
        <f t="shared" si="38"/>
        <v>0.5377058413960264</v>
      </c>
      <c r="L246" s="57">
        <f t="shared" si="39"/>
        <v>-0.98329273530626882</v>
      </c>
      <c r="M246" s="57">
        <f t="shared" si="40"/>
        <v>-0.50781882987944682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284</v>
      </c>
      <c r="C247" s="51" t="s">
        <v>569</v>
      </c>
      <c r="D247" s="56">
        <v>23500000</v>
      </c>
      <c r="E247" s="56">
        <v>23500000</v>
      </c>
      <c r="F247" s="56">
        <v>0</v>
      </c>
      <c r="G247" s="56">
        <v>22586953</v>
      </c>
      <c r="H247" s="56">
        <v>0</v>
      </c>
      <c r="I247" s="56">
        <f t="shared" si="36"/>
        <v>22586953</v>
      </c>
      <c r="J247" s="56">
        <f t="shared" si="37"/>
        <v>913047</v>
      </c>
      <c r="K247" s="57">
        <f t="shared" si="38"/>
        <v>3.8853063829787232E-2</v>
      </c>
      <c r="L247" s="57">
        <f t="shared" si="39"/>
        <v>-1</v>
      </c>
      <c r="M247" s="57">
        <f t="shared" si="40"/>
        <v>0.15337632340425539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166</v>
      </c>
      <c r="C248" s="51" t="s">
        <v>167</v>
      </c>
      <c r="D248" s="56">
        <v>0</v>
      </c>
      <c r="E248" s="56">
        <v>0</v>
      </c>
      <c r="F248" s="56">
        <v>0</v>
      </c>
      <c r="G248" s="56">
        <v>0</v>
      </c>
      <c r="H248" s="56">
        <v>0</v>
      </c>
      <c r="I248" s="56">
        <f t="shared" si="36"/>
        <v>0</v>
      </c>
      <c r="J248" s="56">
        <f t="shared" si="37"/>
        <v>0</v>
      </c>
      <c r="K248" s="57" t="str">
        <f t="shared" si="38"/>
        <v>NA</v>
      </c>
      <c r="L248" s="57" t="str">
        <f t="shared" si="39"/>
        <v>NA</v>
      </c>
      <c r="M248" s="57" t="str">
        <f t="shared" si="40"/>
        <v>NA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285</v>
      </c>
      <c r="C249" s="51" t="s">
        <v>286</v>
      </c>
      <c r="D249" s="56">
        <v>243000</v>
      </c>
      <c r="E249" s="56">
        <v>443000</v>
      </c>
      <c r="F249" s="56">
        <v>19901.75</v>
      </c>
      <c r="G249" s="56">
        <v>265477.75</v>
      </c>
      <c r="H249" s="56">
        <v>890.25</v>
      </c>
      <c r="I249" s="56">
        <f t="shared" si="36"/>
        <v>266368</v>
      </c>
      <c r="J249" s="56">
        <f t="shared" si="37"/>
        <v>176632</v>
      </c>
      <c r="K249" s="57">
        <f t="shared" si="38"/>
        <v>0.39871783295711061</v>
      </c>
      <c r="L249" s="57">
        <f t="shared" si="39"/>
        <v>-0.95507505643340862</v>
      </c>
      <c r="M249" s="57">
        <f t="shared" si="40"/>
        <v>-0.28087291196388253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246</v>
      </c>
      <c r="C250" s="51" t="s">
        <v>247</v>
      </c>
      <c r="D250" s="56">
        <v>3000000</v>
      </c>
      <c r="E250" s="56">
        <v>3003000</v>
      </c>
      <c r="F250" s="56">
        <v>783982.31</v>
      </c>
      <c r="G250" s="56">
        <v>2289847.34</v>
      </c>
      <c r="H250" s="56">
        <v>565568.30000000005</v>
      </c>
      <c r="I250" s="56">
        <f t="shared" si="31"/>
        <v>2855415.6399999997</v>
      </c>
      <c r="J250" s="56">
        <f t="shared" si="32"/>
        <v>147584.36000000034</v>
      </c>
      <c r="K250" s="57">
        <f t="shared" si="33"/>
        <v>4.9145641025641139E-2</v>
      </c>
      <c r="L250" s="57">
        <f t="shared" si="34"/>
        <v>-0.73893362970362964</v>
      </c>
      <c r="M250" s="57">
        <f t="shared" si="35"/>
        <v>-8.4976087912087966E-2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176</v>
      </c>
      <c r="C251" s="51" t="s">
        <v>177</v>
      </c>
      <c r="D251" s="56">
        <v>0</v>
      </c>
      <c r="E251" s="56">
        <v>14350</v>
      </c>
      <c r="F251" s="56">
        <v>0</v>
      </c>
      <c r="G251" s="56">
        <v>4009.95</v>
      </c>
      <c r="H251" s="56">
        <v>0</v>
      </c>
      <c r="I251" s="56">
        <f t="shared" si="31"/>
        <v>4009.95</v>
      </c>
      <c r="J251" s="56">
        <f t="shared" si="32"/>
        <v>10340.049999999999</v>
      </c>
      <c r="K251" s="57">
        <f t="shared" si="33"/>
        <v>0.72056097560975607</v>
      </c>
      <c r="L251" s="57">
        <f t="shared" si="34"/>
        <v>-1</v>
      </c>
      <c r="M251" s="57">
        <f t="shared" si="35"/>
        <v>-0.66467317073170729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287</v>
      </c>
      <c r="C252" s="51" t="s">
        <v>288</v>
      </c>
      <c r="D252" s="56">
        <v>1539</v>
      </c>
      <c r="E252" s="56">
        <v>1539</v>
      </c>
      <c r="F252" s="56">
        <v>0</v>
      </c>
      <c r="G252" s="56">
        <v>0</v>
      </c>
      <c r="H252" s="56">
        <v>0</v>
      </c>
      <c r="I252" s="56">
        <f t="shared" si="31"/>
        <v>0</v>
      </c>
      <c r="J252" s="56">
        <f t="shared" si="32"/>
        <v>1539</v>
      </c>
      <c r="K252" s="57">
        <f t="shared" si="33"/>
        <v>1</v>
      </c>
      <c r="L252" s="57">
        <f t="shared" si="34"/>
        <v>-1</v>
      </c>
      <c r="M252" s="57">
        <f t="shared" si="35"/>
        <v>-1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178</v>
      </c>
      <c r="C253" s="51" t="s">
        <v>179</v>
      </c>
      <c r="D253" s="56">
        <v>6426</v>
      </c>
      <c r="E253" s="56">
        <v>6426</v>
      </c>
      <c r="F253" s="56">
        <v>0</v>
      </c>
      <c r="G253" s="56">
        <v>428.08</v>
      </c>
      <c r="H253" s="56">
        <v>0</v>
      </c>
      <c r="I253" s="56">
        <f t="shared" si="31"/>
        <v>428.08</v>
      </c>
      <c r="J253" s="56">
        <f t="shared" si="32"/>
        <v>5997.92</v>
      </c>
      <c r="K253" s="57">
        <f t="shared" si="33"/>
        <v>0.93338313103018988</v>
      </c>
      <c r="L253" s="57">
        <f t="shared" si="34"/>
        <v>-1</v>
      </c>
      <c r="M253" s="57">
        <f t="shared" si="35"/>
        <v>-0.92005975723622779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180</v>
      </c>
      <c r="C254" s="51" t="s">
        <v>181</v>
      </c>
      <c r="D254" s="56">
        <v>44055</v>
      </c>
      <c r="E254" s="56">
        <v>18755</v>
      </c>
      <c r="F254" s="56">
        <v>0</v>
      </c>
      <c r="G254" s="56">
        <v>300</v>
      </c>
      <c r="H254" s="56">
        <v>0</v>
      </c>
      <c r="I254" s="56">
        <f t="shared" si="31"/>
        <v>300</v>
      </c>
      <c r="J254" s="56">
        <f t="shared" si="32"/>
        <v>18455</v>
      </c>
      <c r="K254" s="57">
        <f t="shared" si="33"/>
        <v>0.98400426552919218</v>
      </c>
      <c r="L254" s="57">
        <f t="shared" si="34"/>
        <v>-1</v>
      </c>
      <c r="M254" s="57">
        <f t="shared" si="35"/>
        <v>-0.98080511863503061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186</v>
      </c>
      <c r="C255" s="51" t="s">
        <v>187</v>
      </c>
      <c r="D255" s="56">
        <v>26324.1</v>
      </c>
      <c r="E255" s="56">
        <v>54129.18</v>
      </c>
      <c r="F255" s="56">
        <v>16443.86</v>
      </c>
      <c r="G255" s="56">
        <v>36656.820000000007</v>
      </c>
      <c r="H255" s="56">
        <v>0</v>
      </c>
      <c r="I255" s="56">
        <f t="shared" si="31"/>
        <v>36656.820000000007</v>
      </c>
      <c r="J255" s="56">
        <f t="shared" si="32"/>
        <v>17472.359999999993</v>
      </c>
      <c r="K255" s="57">
        <f t="shared" si="33"/>
        <v>0.32279003672326079</v>
      </c>
      <c r="L255" s="57">
        <f t="shared" si="34"/>
        <v>-0.69621080533641932</v>
      </c>
      <c r="M255" s="57">
        <f t="shared" si="35"/>
        <v>-0.18734804406791297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289</v>
      </c>
      <c r="C256" s="51" t="s">
        <v>290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31"/>
        <v>0</v>
      </c>
      <c r="J256" s="56">
        <f t="shared" si="32"/>
        <v>0</v>
      </c>
      <c r="K256" s="57" t="str">
        <f t="shared" si="33"/>
        <v>NA</v>
      </c>
      <c r="L256" s="57" t="str">
        <f t="shared" si="34"/>
        <v>NA</v>
      </c>
      <c r="M256" s="57" t="str">
        <f t="shared" si="35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291</v>
      </c>
      <c r="C257" s="51" t="s">
        <v>292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31"/>
        <v>0</v>
      </c>
      <c r="J257" s="56">
        <f t="shared" si="32"/>
        <v>0</v>
      </c>
      <c r="K257" s="57" t="str">
        <f t="shared" si="33"/>
        <v>NA</v>
      </c>
      <c r="L257" s="57" t="str">
        <f t="shared" si="34"/>
        <v>NA</v>
      </c>
      <c r="M257" s="57" t="str">
        <f t="shared" si="35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293</v>
      </c>
      <c r="C258" s="51" t="s">
        <v>294</v>
      </c>
      <c r="D258" s="56">
        <v>7200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31"/>
        <v>0</v>
      </c>
      <c r="J258" s="56">
        <f t="shared" si="32"/>
        <v>0</v>
      </c>
      <c r="K258" s="57" t="str">
        <f t="shared" si="33"/>
        <v>NA</v>
      </c>
      <c r="L258" s="57" t="str">
        <f t="shared" si="34"/>
        <v>NA</v>
      </c>
      <c r="M258" s="57" t="str">
        <f t="shared" si="35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295</v>
      </c>
      <c r="C259" s="51" t="s">
        <v>296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31"/>
        <v>0</v>
      </c>
      <c r="J259" s="56">
        <f t="shared" si="32"/>
        <v>0</v>
      </c>
      <c r="K259" s="57" t="str">
        <f t="shared" si="33"/>
        <v>NA</v>
      </c>
      <c r="L259" s="57" t="str">
        <f t="shared" si="34"/>
        <v>NA</v>
      </c>
      <c r="M259" s="57" t="str">
        <f t="shared" si="35"/>
        <v>NA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297</v>
      </c>
      <c r="C260" s="51" t="s">
        <v>298</v>
      </c>
      <c r="D260" s="56">
        <v>7200</v>
      </c>
      <c r="E260" s="56">
        <v>7200</v>
      </c>
      <c r="F260" s="56">
        <v>0</v>
      </c>
      <c r="G260" s="56">
        <v>4950.21</v>
      </c>
      <c r="H260" s="56">
        <v>0</v>
      </c>
      <c r="I260" s="56">
        <f t="shared" si="31"/>
        <v>4950.21</v>
      </c>
      <c r="J260" s="56">
        <f t="shared" si="32"/>
        <v>2249.79</v>
      </c>
      <c r="K260" s="57">
        <f t="shared" si="33"/>
        <v>0.31247083333333331</v>
      </c>
      <c r="L260" s="57">
        <f t="shared" si="34"/>
        <v>-1</v>
      </c>
      <c r="M260" s="57">
        <f t="shared" si="35"/>
        <v>-0.17496499999999998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299</v>
      </c>
      <c r="C261" s="51" t="s">
        <v>300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31"/>
        <v>0</v>
      </c>
      <c r="J261" s="56">
        <f t="shared" si="32"/>
        <v>0</v>
      </c>
      <c r="K261" s="57" t="str">
        <f t="shared" si="33"/>
        <v>NA</v>
      </c>
      <c r="L261" s="57" t="str">
        <f t="shared" si="34"/>
        <v>NA</v>
      </c>
      <c r="M261" s="57" t="str">
        <f t="shared" si="35"/>
        <v>NA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301</v>
      </c>
      <c r="C262" s="51" t="s">
        <v>302</v>
      </c>
      <c r="D262" s="56">
        <v>7200</v>
      </c>
      <c r="E262" s="56">
        <v>7200</v>
      </c>
      <c r="F262" s="56">
        <v>0</v>
      </c>
      <c r="G262" s="56">
        <v>4258.8500000000004</v>
      </c>
      <c r="H262" s="56">
        <v>0</v>
      </c>
      <c r="I262" s="56">
        <f t="shared" si="31"/>
        <v>4258.8500000000004</v>
      </c>
      <c r="J262" s="56">
        <f t="shared" si="32"/>
        <v>2941.1499999999996</v>
      </c>
      <c r="K262" s="57">
        <f t="shared" si="33"/>
        <v>0.40849305555555548</v>
      </c>
      <c r="L262" s="57">
        <f t="shared" si="34"/>
        <v>-1</v>
      </c>
      <c r="M262" s="57">
        <f t="shared" si="35"/>
        <v>-0.29019166666666663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303</v>
      </c>
      <c r="C263" s="51" t="s">
        <v>304</v>
      </c>
      <c r="D263" s="56">
        <v>7200</v>
      </c>
      <c r="E263" s="56">
        <v>7200</v>
      </c>
      <c r="F263" s="56">
        <v>0</v>
      </c>
      <c r="G263" s="56">
        <v>3993.63</v>
      </c>
      <c r="H263" s="56">
        <v>0</v>
      </c>
      <c r="I263" s="56">
        <f t="shared" si="31"/>
        <v>3993.63</v>
      </c>
      <c r="J263" s="56">
        <f t="shared" si="32"/>
        <v>3206.37</v>
      </c>
      <c r="K263" s="57">
        <f t="shared" si="33"/>
        <v>0.44532916666666666</v>
      </c>
      <c r="L263" s="57">
        <f t="shared" si="34"/>
        <v>-1</v>
      </c>
      <c r="M263" s="57">
        <f t="shared" si="35"/>
        <v>-0.334395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305</v>
      </c>
      <c r="C264" s="51" t="s">
        <v>306</v>
      </c>
      <c r="D264" s="56">
        <v>7200</v>
      </c>
      <c r="E264" s="56">
        <v>7200</v>
      </c>
      <c r="F264" s="56">
        <v>0</v>
      </c>
      <c r="G264" s="56">
        <v>4508.95</v>
      </c>
      <c r="H264" s="56">
        <v>0</v>
      </c>
      <c r="I264" s="56">
        <f t="shared" si="31"/>
        <v>4508.95</v>
      </c>
      <c r="J264" s="56">
        <f t="shared" si="32"/>
        <v>2691.05</v>
      </c>
      <c r="K264" s="57">
        <f t="shared" si="33"/>
        <v>0.37375694444444446</v>
      </c>
      <c r="L264" s="57">
        <f t="shared" si="34"/>
        <v>-1</v>
      </c>
      <c r="M264" s="57">
        <f t="shared" si="35"/>
        <v>-0.24850833333333336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307</v>
      </c>
      <c r="C265" s="51" t="s">
        <v>308</v>
      </c>
      <c r="D265" s="56">
        <v>7200</v>
      </c>
      <c r="E265" s="56">
        <v>7200</v>
      </c>
      <c r="F265" s="56">
        <v>0</v>
      </c>
      <c r="G265" s="56">
        <v>58.95</v>
      </c>
      <c r="H265" s="56">
        <v>0</v>
      </c>
      <c r="I265" s="56">
        <f t="shared" si="31"/>
        <v>58.95</v>
      </c>
      <c r="J265" s="56">
        <f t="shared" si="32"/>
        <v>7141.05</v>
      </c>
      <c r="K265" s="57">
        <f t="shared" si="33"/>
        <v>0.99181249999999999</v>
      </c>
      <c r="L265" s="57">
        <f t="shared" si="34"/>
        <v>-1</v>
      </c>
      <c r="M265" s="57">
        <f t="shared" si="35"/>
        <v>-0.99017500000000003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309</v>
      </c>
      <c r="C266" s="51" t="s">
        <v>310</v>
      </c>
      <c r="D266" s="56">
        <v>7200</v>
      </c>
      <c r="E266" s="56">
        <v>7200</v>
      </c>
      <c r="F266" s="56">
        <v>0</v>
      </c>
      <c r="G266" s="56">
        <v>4333.6400000000003</v>
      </c>
      <c r="H266" s="56">
        <v>0</v>
      </c>
      <c r="I266" s="56">
        <f t="shared" si="31"/>
        <v>4333.6400000000003</v>
      </c>
      <c r="J266" s="56">
        <f t="shared" si="32"/>
        <v>2866.3599999999997</v>
      </c>
      <c r="K266" s="57">
        <f t="shared" si="33"/>
        <v>0.39810555555555549</v>
      </c>
      <c r="L266" s="57">
        <f t="shared" si="34"/>
        <v>-1</v>
      </c>
      <c r="M266" s="57">
        <f t="shared" si="35"/>
        <v>-0.27772666666666662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311</v>
      </c>
      <c r="C267" s="51" t="s">
        <v>312</v>
      </c>
      <c r="D267" s="56">
        <v>0</v>
      </c>
      <c r="E267" s="56">
        <v>7200</v>
      </c>
      <c r="F267" s="56">
        <v>28.34</v>
      </c>
      <c r="G267" s="56">
        <v>740.39</v>
      </c>
      <c r="H267" s="56">
        <v>0</v>
      </c>
      <c r="I267" s="56">
        <f t="shared" si="31"/>
        <v>740.39</v>
      </c>
      <c r="J267" s="56">
        <f t="shared" si="32"/>
        <v>6459.61</v>
      </c>
      <c r="K267" s="57">
        <f t="shared" si="33"/>
        <v>0.89716805555555545</v>
      </c>
      <c r="L267" s="57">
        <f t="shared" si="34"/>
        <v>-0.99606388888888886</v>
      </c>
      <c r="M267" s="57">
        <f t="shared" si="35"/>
        <v>-0.87660166666666661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313</v>
      </c>
      <c r="C268" s="51" t="s">
        <v>314</v>
      </c>
      <c r="D268" s="56">
        <v>25200</v>
      </c>
      <c r="E268" s="56">
        <v>39900</v>
      </c>
      <c r="F268" s="56">
        <v>0</v>
      </c>
      <c r="G268" s="56">
        <v>23217.87</v>
      </c>
      <c r="H268" s="56">
        <v>0</v>
      </c>
      <c r="I268" s="56">
        <f t="shared" si="31"/>
        <v>23217.87</v>
      </c>
      <c r="J268" s="56">
        <f t="shared" si="32"/>
        <v>16682.13</v>
      </c>
      <c r="K268" s="57">
        <f t="shared" si="33"/>
        <v>0.41809849624060152</v>
      </c>
      <c r="L268" s="57">
        <f t="shared" si="34"/>
        <v>-1</v>
      </c>
      <c r="M268" s="57">
        <f t="shared" si="35"/>
        <v>-0.30171819548872181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194</v>
      </c>
      <c r="C269" s="51" t="s">
        <v>195</v>
      </c>
      <c r="D269" s="56">
        <v>345346.1</v>
      </c>
      <c r="E269" s="56">
        <v>380438.02</v>
      </c>
      <c r="F269" s="56">
        <v>16608.490000000002</v>
      </c>
      <c r="G269" s="56">
        <v>143528.12000000002</v>
      </c>
      <c r="H269" s="56">
        <v>41057.589999999997</v>
      </c>
      <c r="I269" s="56">
        <f t="shared" si="31"/>
        <v>184585.71000000002</v>
      </c>
      <c r="J269" s="56">
        <f t="shared" si="32"/>
        <v>195852.31</v>
      </c>
      <c r="K269" s="57">
        <f t="shared" si="33"/>
        <v>0.51480740542178194</v>
      </c>
      <c r="L269" s="57">
        <f t="shared" si="34"/>
        <v>-0.95634376921633646</v>
      </c>
      <c r="M269" s="57">
        <f t="shared" si="35"/>
        <v>-0.54727515404480331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198</v>
      </c>
      <c r="C270" s="51" t="s">
        <v>199</v>
      </c>
      <c r="D270" s="56">
        <v>16650</v>
      </c>
      <c r="E270" s="56">
        <v>46150</v>
      </c>
      <c r="F270" s="56">
        <v>1868.9</v>
      </c>
      <c r="G270" s="56">
        <v>12052.41</v>
      </c>
      <c r="H270" s="56">
        <v>0</v>
      </c>
      <c r="I270" s="56">
        <f t="shared" si="31"/>
        <v>12052.41</v>
      </c>
      <c r="J270" s="56">
        <f t="shared" si="32"/>
        <v>34097.589999999997</v>
      </c>
      <c r="K270" s="57">
        <f t="shared" si="33"/>
        <v>0.73884268689057409</v>
      </c>
      <c r="L270" s="57">
        <f t="shared" si="34"/>
        <v>-0.95950379198266522</v>
      </c>
      <c r="M270" s="57">
        <f t="shared" si="35"/>
        <v>-0.68661122426868904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200</v>
      </c>
      <c r="C271" s="51" t="s">
        <v>201</v>
      </c>
      <c r="D271" s="56">
        <v>109380.6</v>
      </c>
      <c r="E271" s="56">
        <v>86880.6</v>
      </c>
      <c r="F271" s="56">
        <v>0</v>
      </c>
      <c r="G271" s="56">
        <v>5403.84</v>
      </c>
      <c r="H271" s="56">
        <v>3990</v>
      </c>
      <c r="I271" s="56">
        <f t="shared" si="31"/>
        <v>9393.84</v>
      </c>
      <c r="J271" s="56">
        <f t="shared" si="32"/>
        <v>77486.760000000009</v>
      </c>
      <c r="K271" s="57">
        <f t="shared" si="33"/>
        <v>0.89187643731742183</v>
      </c>
      <c r="L271" s="57">
        <f t="shared" si="34"/>
        <v>-1</v>
      </c>
      <c r="M271" s="57">
        <f t="shared" si="35"/>
        <v>-0.92536184142374711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202</v>
      </c>
      <c r="C272" s="51" t="s">
        <v>203</v>
      </c>
      <c r="D272" s="56">
        <v>80050</v>
      </c>
      <c r="E272" s="56">
        <v>76496</v>
      </c>
      <c r="F272" s="56">
        <v>1167.1400000000001</v>
      </c>
      <c r="G272" s="56">
        <v>4743.93</v>
      </c>
      <c r="H272" s="56">
        <v>4734.8500000000004</v>
      </c>
      <c r="I272" s="56">
        <f t="shared" si="31"/>
        <v>9478.7800000000007</v>
      </c>
      <c r="J272" s="56">
        <f t="shared" si="32"/>
        <v>67017.22</v>
      </c>
      <c r="K272" s="57">
        <f t="shared" si="33"/>
        <v>0.87608790002091619</v>
      </c>
      <c r="L272" s="57">
        <f t="shared" si="34"/>
        <v>-0.98474247019451999</v>
      </c>
      <c r="M272" s="57">
        <f t="shared" si="35"/>
        <v>-0.92558152060238441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206</v>
      </c>
      <c r="C273" s="51" t="s">
        <v>207</v>
      </c>
      <c r="D273" s="56">
        <v>36270</v>
      </c>
      <c r="E273" s="56">
        <v>147563.95000000001</v>
      </c>
      <c r="F273" s="56">
        <v>662.29</v>
      </c>
      <c r="G273" s="56">
        <v>76118.010000000009</v>
      </c>
      <c r="H273" s="56">
        <v>6027.42</v>
      </c>
      <c r="I273" s="56">
        <f t="shared" si="31"/>
        <v>82145.430000000008</v>
      </c>
      <c r="J273" s="56">
        <f t="shared" si="32"/>
        <v>65418.520000000004</v>
      </c>
      <c r="K273" s="57">
        <f t="shared" si="33"/>
        <v>0.44332318293187462</v>
      </c>
      <c r="L273" s="57">
        <f t="shared" si="34"/>
        <v>-0.99551184418687622</v>
      </c>
      <c r="M273" s="57">
        <f t="shared" si="35"/>
        <v>-0.38100320572877044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214</v>
      </c>
      <c r="C274" s="51" t="s">
        <v>215</v>
      </c>
      <c r="D274" s="56">
        <v>450</v>
      </c>
      <c r="E274" s="56">
        <v>35035</v>
      </c>
      <c r="F274" s="56">
        <v>0</v>
      </c>
      <c r="G274" s="56">
        <v>6386.6</v>
      </c>
      <c r="H274" s="56">
        <v>1075</v>
      </c>
      <c r="I274" s="56">
        <f t="shared" si="31"/>
        <v>7461.6</v>
      </c>
      <c r="J274" s="56">
        <f t="shared" si="32"/>
        <v>27573.4</v>
      </c>
      <c r="K274" s="57">
        <f t="shared" si="33"/>
        <v>0.78702440416726138</v>
      </c>
      <c r="L274" s="57">
        <f t="shared" si="34"/>
        <v>-1</v>
      </c>
      <c r="M274" s="57">
        <f t="shared" si="35"/>
        <v>-0.78124960753532191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220</v>
      </c>
      <c r="C275" s="51" t="s">
        <v>221</v>
      </c>
      <c r="D275" s="56">
        <v>14208.3</v>
      </c>
      <c r="E275" s="56">
        <v>10558.3</v>
      </c>
      <c r="F275" s="56">
        <v>0</v>
      </c>
      <c r="G275" s="56">
        <v>0</v>
      </c>
      <c r="H275" s="56">
        <v>0</v>
      </c>
      <c r="I275" s="56">
        <f t="shared" si="31"/>
        <v>0</v>
      </c>
      <c r="J275" s="56">
        <f t="shared" si="32"/>
        <v>10558.3</v>
      </c>
      <c r="K275" s="57">
        <f t="shared" si="33"/>
        <v>1</v>
      </c>
      <c r="L275" s="57">
        <f t="shared" si="34"/>
        <v>-1</v>
      </c>
      <c r="M275" s="57">
        <f t="shared" si="35"/>
        <v>-1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222</v>
      </c>
      <c r="C276" s="51" t="s">
        <v>223</v>
      </c>
      <c r="D276" s="56">
        <v>18900</v>
      </c>
      <c r="E276" s="56">
        <v>18900</v>
      </c>
      <c r="F276" s="56">
        <v>0</v>
      </c>
      <c r="G276" s="56">
        <v>0</v>
      </c>
      <c r="H276" s="56">
        <v>0</v>
      </c>
      <c r="I276" s="56">
        <f t="shared" si="31"/>
        <v>0</v>
      </c>
      <c r="J276" s="56">
        <f t="shared" si="32"/>
        <v>18900</v>
      </c>
      <c r="K276" s="57">
        <f t="shared" si="33"/>
        <v>1</v>
      </c>
      <c r="L276" s="57">
        <f t="shared" si="34"/>
        <v>-1</v>
      </c>
      <c r="M276" s="57">
        <f t="shared" si="35"/>
        <v>-1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254</v>
      </c>
      <c r="C277" s="51" t="s">
        <v>255</v>
      </c>
      <c r="D277" s="56">
        <v>4050</v>
      </c>
      <c r="E277" s="56">
        <v>3550</v>
      </c>
      <c r="F277" s="56">
        <v>0</v>
      </c>
      <c r="G277" s="56">
        <v>0</v>
      </c>
      <c r="H277" s="56">
        <v>0</v>
      </c>
      <c r="I277" s="56">
        <f t="shared" si="31"/>
        <v>0</v>
      </c>
      <c r="J277" s="56">
        <f t="shared" si="32"/>
        <v>3550</v>
      </c>
      <c r="K277" s="57">
        <f t="shared" si="33"/>
        <v>1</v>
      </c>
      <c r="L277" s="57">
        <f t="shared" si="34"/>
        <v>-1</v>
      </c>
      <c r="M277" s="57">
        <f t="shared" si="35"/>
        <v>-1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224</v>
      </c>
      <c r="C278" s="51" t="s">
        <v>225</v>
      </c>
      <c r="D278" s="56">
        <v>101076.40000000001</v>
      </c>
      <c r="E278" s="56">
        <v>188501.4</v>
      </c>
      <c r="F278" s="56">
        <v>858</v>
      </c>
      <c r="G278" s="56">
        <v>121420</v>
      </c>
      <c r="H278" s="56">
        <v>1000</v>
      </c>
      <c r="I278" s="56">
        <f t="shared" si="31"/>
        <v>122420</v>
      </c>
      <c r="J278" s="56">
        <f t="shared" si="32"/>
        <v>66081.399999999994</v>
      </c>
      <c r="K278" s="57">
        <f t="shared" si="33"/>
        <v>0.35056185259101524</v>
      </c>
      <c r="L278" s="57">
        <f t="shared" si="34"/>
        <v>-0.99544830966772657</v>
      </c>
      <c r="M278" s="57">
        <f t="shared" si="35"/>
        <v>-0.22704022357393633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226</v>
      </c>
      <c r="C279" s="51" t="s">
        <v>227</v>
      </c>
      <c r="D279" s="56">
        <v>9400000</v>
      </c>
      <c r="E279" s="56">
        <v>7687665</v>
      </c>
      <c r="F279" s="56">
        <v>0</v>
      </c>
      <c r="G279" s="56">
        <v>0</v>
      </c>
      <c r="H279" s="56">
        <v>0</v>
      </c>
      <c r="I279" s="56">
        <f t="shared" si="31"/>
        <v>0</v>
      </c>
      <c r="J279" s="56">
        <f t="shared" si="32"/>
        <v>7687665</v>
      </c>
      <c r="K279" s="57">
        <f t="shared" si="33"/>
        <v>1</v>
      </c>
      <c r="L279" s="57">
        <f t="shared" si="34"/>
        <v>-1</v>
      </c>
      <c r="M279" s="57">
        <f t="shared" si="35"/>
        <v>-1</v>
      </c>
      <c r="R279" s="53"/>
      <c r="S279" s="53"/>
      <c r="T279" s="53"/>
      <c r="U279" s="53"/>
      <c r="V279" s="53"/>
    </row>
    <row r="280" spans="1:22" s="51" customFormat="1" x14ac:dyDescent="0.2">
      <c r="A280" s="63" t="s">
        <v>315</v>
      </c>
      <c r="B280" s="71"/>
      <c r="C280" s="63"/>
      <c r="D280" s="64">
        <v>63460019.679999992</v>
      </c>
      <c r="E280" s="64">
        <v>62356318.379999995</v>
      </c>
      <c r="F280" s="64">
        <v>2536935.6500000004</v>
      </c>
      <c r="G280" s="64">
        <v>42546908.780000009</v>
      </c>
      <c r="H280" s="64">
        <v>690584.74</v>
      </c>
      <c r="I280" s="64">
        <f t="shared" si="31"/>
        <v>43237493.520000011</v>
      </c>
      <c r="J280" s="64">
        <f t="shared" si="32"/>
        <v>19118824.859999985</v>
      </c>
      <c r="K280" s="65">
        <f t="shared" si="33"/>
        <v>0.30660605623779269</v>
      </c>
      <c r="L280" s="65">
        <f t="shared" si="34"/>
        <v>-0.95931549976154962</v>
      </c>
      <c r="M280" s="65">
        <f t="shared" si="35"/>
        <v>-0.18121704644487674</v>
      </c>
      <c r="R280" s="53"/>
      <c r="S280" s="53"/>
      <c r="T280" s="53"/>
      <c r="U280" s="53"/>
      <c r="V280" s="53"/>
    </row>
    <row r="281" spans="1:22" s="51" customFormat="1" x14ac:dyDescent="0.2">
      <c r="A281" s="51" t="s">
        <v>316</v>
      </c>
      <c r="B281" s="66" t="s">
        <v>105</v>
      </c>
      <c r="C281" s="51" t="s">
        <v>106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31"/>
        <v>0</v>
      </c>
      <c r="J281" s="56">
        <f t="shared" si="32"/>
        <v>0</v>
      </c>
      <c r="K281" s="57" t="str">
        <f t="shared" si="33"/>
        <v>NA</v>
      </c>
      <c r="L281" s="57" t="str">
        <f t="shared" si="34"/>
        <v>NA</v>
      </c>
      <c r="M281" s="57" t="str">
        <f t="shared" si="35"/>
        <v>NA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107</v>
      </c>
      <c r="C282" s="51" t="s">
        <v>108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31"/>
        <v>0</v>
      </c>
      <c r="J282" s="56">
        <f t="shared" si="32"/>
        <v>0</v>
      </c>
      <c r="K282" s="57" t="str">
        <f t="shared" si="33"/>
        <v>NA</v>
      </c>
      <c r="L282" s="57" t="str">
        <f t="shared" si="34"/>
        <v>NA</v>
      </c>
      <c r="M282" s="57" t="str">
        <f t="shared" si="35"/>
        <v>NA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114</v>
      </c>
      <c r="C283" s="51" t="s">
        <v>115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31"/>
        <v>0</v>
      </c>
      <c r="J283" s="56">
        <f t="shared" si="32"/>
        <v>0</v>
      </c>
      <c r="K283" s="57" t="str">
        <f t="shared" si="33"/>
        <v>NA</v>
      </c>
      <c r="L283" s="57" t="str">
        <f t="shared" si="34"/>
        <v>NA</v>
      </c>
      <c r="M283" s="57" t="str">
        <f t="shared" si="35"/>
        <v>NA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118</v>
      </c>
      <c r="C284" s="51" t="s">
        <v>119</v>
      </c>
      <c r="D284" s="56">
        <v>16784919.99999997</v>
      </c>
      <c r="E284" s="56">
        <v>16784919.99999997</v>
      </c>
      <c r="F284" s="56">
        <v>1665123.7099999997</v>
      </c>
      <c r="G284" s="56">
        <v>16714523.769999998</v>
      </c>
      <c r="H284" s="56">
        <v>0</v>
      </c>
      <c r="I284" s="56">
        <f t="shared" si="31"/>
        <v>16714523.769999998</v>
      </c>
      <c r="J284" s="56">
        <f t="shared" si="32"/>
        <v>70396.229999972507</v>
      </c>
      <c r="K284" s="57">
        <f t="shared" si="33"/>
        <v>4.1940164147325478E-3</v>
      </c>
      <c r="L284" s="57">
        <f t="shared" si="34"/>
        <v>-0.90079644645312562</v>
      </c>
      <c r="M284" s="57">
        <f t="shared" si="35"/>
        <v>0.19496718030232082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317</v>
      </c>
      <c r="C285" s="51" t="s">
        <v>318</v>
      </c>
      <c r="D285" s="56">
        <v>25962700.579999994</v>
      </c>
      <c r="E285" s="56">
        <v>25962700.579999994</v>
      </c>
      <c r="F285" s="56">
        <v>2151977.67</v>
      </c>
      <c r="G285" s="56">
        <v>19940496.679999996</v>
      </c>
      <c r="H285" s="56">
        <v>0</v>
      </c>
      <c r="I285" s="56">
        <f t="shared" si="31"/>
        <v>19940496.679999996</v>
      </c>
      <c r="J285" s="56">
        <f t="shared" si="32"/>
        <v>6022203.8999999985</v>
      </c>
      <c r="K285" s="57">
        <f t="shared" si="33"/>
        <v>0.23195598937959172</v>
      </c>
      <c r="L285" s="57">
        <f t="shared" si="34"/>
        <v>-0.91711271855679977</v>
      </c>
      <c r="M285" s="57">
        <f t="shared" si="35"/>
        <v>-7.8347187255510084E-2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122</v>
      </c>
      <c r="C286" s="51" t="s">
        <v>123</v>
      </c>
      <c r="D286" s="56">
        <v>15033089.490000006</v>
      </c>
      <c r="E286" s="56">
        <v>15033089.490000006</v>
      </c>
      <c r="F286" s="56">
        <v>1229183.28</v>
      </c>
      <c r="G286" s="56">
        <v>12258906.660000002</v>
      </c>
      <c r="H286" s="56">
        <v>0</v>
      </c>
      <c r="I286" s="56">
        <f t="shared" si="31"/>
        <v>12258906.660000002</v>
      </c>
      <c r="J286" s="56">
        <f t="shared" si="32"/>
        <v>2774182.8300000038</v>
      </c>
      <c r="K286" s="57">
        <f t="shared" si="33"/>
        <v>0.18453843648342458</v>
      </c>
      <c r="L286" s="57">
        <f t="shared" si="34"/>
        <v>-0.91823481920880934</v>
      </c>
      <c r="M286" s="57">
        <f t="shared" si="35"/>
        <v>-2.1446123780109506E-2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319</v>
      </c>
      <c r="C287" s="51" t="s">
        <v>320</v>
      </c>
      <c r="D287" s="56">
        <v>0</v>
      </c>
      <c r="E287" s="56">
        <v>0</v>
      </c>
      <c r="F287" s="56">
        <v>0</v>
      </c>
      <c r="G287" s="56">
        <v>0</v>
      </c>
      <c r="H287" s="56">
        <v>0</v>
      </c>
      <c r="I287" s="56">
        <f t="shared" si="31"/>
        <v>0</v>
      </c>
      <c r="J287" s="56">
        <f t="shared" si="32"/>
        <v>0</v>
      </c>
      <c r="K287" s="57" t="str">
        <f t="shared" si="33"/>
        <v>NA</v>
      </c>
      <c r="L287" s="57" t="str">
        <f t="shared" si="34"/>
        <v>NA</v>
      </c>
      <c r="M287" s="57" t="str">
        <f t="shared" si="35"/>
        <v>NA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134</v>
      </c>
      <c r="C288" s="51" t="s">
        <v>135</v>
      </c>
      <c r="D288" s="56">
        <v>0</v>
      </c>
      <c r="E288" s="56">
        <v>0</v>
      </c>
      <c r="F288" s="56">
        <v>10160.18</v>
      </c>
      <c r="G288" s="56">
        <v>89444.36</v>
      </c>
      <c r="H288" s="56">
        <v>0</v>
      </c>
      <c r="I288" s="56">
        <f t="shared" si="31"/>
        <v>89444.36</v>
      </c>
      <c r="J288" s="56">
        <f t="shared" si="32"/>
        <v>-89444.36</v>
      </c>
      <c r="K288" s="57" t="str">
        <f t="shared" si="33"/>
        <v>NA</v>
      </c>
      <c r="L288" s="57" t="str">
        <f t="shared" si="34"/>
        <v>NA</v>
      </c>
      <c r="M288" s="57" t="str">
        <f t="shared" si="35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138</v>
      </c>
      <c r="C289" s="51" t="s">
        <v>139</v>
      </c>
      <c r="D289" s="56">
        <v>1829548.99</v>
      </c>
      <c r="E289" s="56">
        <v>1829548.99</v>
      </c>
      <c r="F289" s="56">
        <v>0</v>
      </c>
      <c r="G289" s="56">
        <v>3600</v>
      </c>
      <c r="H289" s="56">
        <v>0</v>
      </c>
      <c r="I289" s="56">
        <f t="shared" si="31"/>
        <v>3600</v>
      </c>
      <c r="J289" s="56">
        <f t="shared" si="32"/>
        <v>1825948.99</v>
      </c>
      <c r="K289" s="57">
        <f t="shared" si="33"/>
        <v>0.99803230193906967</v>
      </c>
      <c r="L289" s="57">
        <f t="shared" si="34"/>
        <v>-1</v>
      </c>
      <c r="M289" s="57">
        <f t="shared" si="35"/>
        <v>-0.99763876232688364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144</v>
      </c>
      <c r="C290" s="51" t="s">
        <v>145</v>
      </c>
      <c r="D290" s="56">
        <v>9895500</v>
      </c>
      <c r="E290" s="56">
        <v>9895500</v>
      </c>
      <c r="F290" s="56">
        <v>847602.01000000013</v>
      </c>
      <c r="G290" s="56">
        <v>7567908.1000000006</v>
      </c>
      <c r="H290" s="56">
        <v>0</v>
      </c>
      <c r="I290" s="56">
        <f t="shared" si="31"/>
        <v>7567908.1000000006</v>
      </c>
      <c r="J290" s="56">
        <f t="shared" si="32"/>
        <v>2327591.8999999994</v>
      </c>
      <c r="K290" s="57">
        <f t="shared" si="33"/>
        <v>0.23521720984285782</v>
      </c>
      <c r="L290" s="57">
        <f t="shared" si="34"/>
        <v>-0.91434470112677479</v>
      </c>
      <c r="M290" s="57">
        <f t="shared" si="35"/>
        <v>-8.2260651811429372E-2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146</v>
      </c>
      <c r="C291" s="51" t="s">
        <v>147</v>
      </c>
      <c r="D291" s="56">
        <v>0</v>
      </c>
      <c r="E291" s="56">
        <v>0</v>
      </c>
      <c r="F291" s="56">
        <v>27048.060000000005</v>
      </c>
      <c r="G291" s="56">
        <v>185673.34000000003</v>
      </c>
      <c r="H291" s="56">
        <v>0</v>
      </c>
      <c r="I291" s="56">
        <f t="shared" si="31"/>
        <v>185673.34000000003</v>
      </c>
      <c r="J291" s="56">
        <f t="shared" si="32"/>
        <v>-185673.34000000003</v>
      </c>
      <c r="K291" s="57" t="str">
        <f t="shared" si="33"/>
        <v>NA</v>
      </c>
      <c r="L291" s="57" t="str">
        <f t="shared" si="34"/>
        <v>NA</v>
      </c>
      <c r="M291" s="57" t="str">
        <f t="shared" si="35"/>
        <v>NA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148</v>
      </c>
      <c r="C292" s="51" t="s">
        <v>149</v>
      </c>
      <c r="D292" s="56">
        <v>11899915.379999995</v>
      </c>
      <c r="E292" s="56">
        <v>11899915.379999995</v>
      </c>
      <c r="F292" s="56">
        <v>965250.28</v>
      </c>
      <c r="G292" s="56">
        <v>9058348.2300000004</v>
      </c>
      <c r="H292" s="56">
        <v>0</v>
      </c>
      <c r="I292" s="56">
        <f t="shared" si="31"/>
        <v>9058348.2300000004</v>
      </c>
      <c r="J292" s="56">
        <f t="shared" si="32"/>
        <v>2841567.1499999948</v>
      </c>
      <c r="K292" s="57">
        <f t="shared" si="33"/>
        <v>0.2387888534716619</v>
      </c>
      <c r="L292" s="57">
        <f t="shared" si="34"/>
        <v>-0.9188859542965927</v>
      </c>
      <c r="M292" s="57">
        <f t="shared" si="35"/>
        <v>-8.6546624165994346E-2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150</v>
      </c>
      <c r="C293" s="51" t="s">
        <v>151</v>
      </c>
      <c r="D293" s="56">
        <v>13750</v>
      </c>
      <c r="E293" s="56">
        <v>13750</v>
      </c>
      <c r="F293" s="56">
        <v>0</v>
      </c>
      <c r="G293" s="56">
        <v>0</v>
      </c>
      <c r="H293" s="56">
        <v>0</v>
      </c>
      <c r="I293" s="56">
        <f t="shared" si="31"/>
        <v>0</v>
      </c>
      <c r="J293" s="56">
        <f t="shared" si="32"/>
        <v>13750</v>
      </c>
      <c r="K293" s="57">
        <f t="shared" si="33"/>
        <v>1</v>
      </c>
      <c r="L293" s="57">
        <f t="shared" si="34"/>
        <v>-1</v>
      </c>
      <c r="M293" s="57">
        <f t="shared" si="35"/>
        <v>-1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162</v>
      </c>
      <c r="C294" s="51" t="s">
        <v>163</v>
      </c>
      <c r="D294" s="56">
        <v>1531188.7600000023</v>
      </c>
      <c r="E294" s="56">
        <v>1531188.7600000023</v>
      </c>
      <c r="F294" s="56">
        <v>148022.09</v>
      </c>
      <c r="G294" s="56">
        <v>1535410.8900000004</v>
      </c>
      <c r="H294" s="56">
        <v>0</v>
      </c>
      <c r="I294" s="56">
        <f t="shared" si="31"/>
        <v>1535410.8900000004</v>
      </c>
      <c r="J294" s="56">
        <f t="shared" si="32"/>
        <v>-4222.1299999980256</v>
      </c>
      <c r="K294" s="57">
        <f t="shared" si="33"/>
        <v>-2.7574196665328312E-3</v>
      </c>
      <c r="L294" s="57">
        <f t="shared" si="34"/>
        <v>-0.90332864643024169</v>
      </c>
      <c r="M294" s="57">
        <f t="shared" si="35"/>
        <v>0.2033089035998395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194</v>
      </c>
      <c r="C295" s="51" t="s">
        <v>195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f t="shared" si="31"/>
        <v>0</v>
      </c>
      <c r="J295" s="56">
        <f t="shared" si="32"/>
        <v>0</v>
      </c>
      <c r="K295" s="57" t="str">
        <f t="shared" si="33"/>
        <v>NA</v>
      </c>
      <c r="L295" s="57" t="str">
        <f t="shared" si="34"/>
        <v>NA</v>
      </c>
      <c r="M295" s="57" t="str">
        <f t="shared" si="35"/>
        <v>NA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198</v>
      </c>
      <c r="C296" s="51" t="s">
        <v>199</v>
      </c>
      <c r="D296" s="56">
        <v>4500</v>
      </c>
      <c r="E296" s="56">
        <v>4500</v>
      </c>
      <c r="F296" s="56">
        <v>641.32000000000005</v>
      </c>
      <c r="G296" s="56">
        <v>2241.29</v>
      </c>
      <c r="H296" s="56">
        <v>56.12</v>
      </c>
      <c r="I296" s="56">
        <f t="shared" si="31"/>
        <v>2297.41</v>
      </c>
      <c r="J296" s="56">
        <f t="shared" si="32"/>
        <v>2202.59</v>
      </c>
      <c r="K296" s="57">
        <f t="shared" si="33"/>
        <v>0.48946444444444448</v>
      </c>
      <c r="L296" s="57">
        <f t="shared" si="34"/>
        <v>-0.85748444444444438</v>
      </c>
      <c r="M296" s="57">
        <f t="shared" si="35"/>
        <v>-0.40232266666666666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202</v>
      </c>
      <c r="C297" s="51" t="s">
        <v>203</v>
      </c>
      <c r="D297" s="56">
        <v>76500</v>
      </c>
      <c r="E297" s="56">
        <v>41500</v>
      </c>
      <c r="F297" s="56">
        <v>0</v>
      </c>
      <c r="G297" s="56">
        <v>2182.7800000000002</v>
      </c>
      <c r="H297" s="56">
        <v>6037.5</v>
      </c>
      <c r="I297" s="56">
        <f t="shared" si="31"/>
        <v>8220.2800000000007</v>
      </c>
      <c r="J297" s="56">
        <f t="shared" si="32"/>
        <v>33279.72</v>
      </c>
      <c r="K297" s="57">
        <f t="shared" si="33"/>
        <v>0.80192096385542166</v>
      </c>
      <c r="L297" s="57">
        <f t="shared" si="34"/>
        <v>-1</v>
      </c>
      <c r="M297" s="57">
        <f t="shared" si="35"/>
        <v>-0.93688346987951809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206</v>
      </c>
      <c r="C298" s="51" t="s">
        <v>207</v>
      </c>
      <c r="D298" s="56">
        <v>4500</v>
      </c>
      <c r="E298" s="56">
        <v>25500</v>
      </c>
      <c r="F298" s="56">
        <v>499.98</v>
      </c>
      <c r="G298" s="56">
        <v>22053.94</v>
      </c>
      <c r="H298" s="56">
        <v>0</v>
      </c>
      <c r="I298" s="56">
        <f t="shared" si="31"/>
        <v>22053.94</v>
      </c>
      <c r="J298" s="56">
        <f t="shared" si="32"/>
        <v>3446.0600000000013</v>
      </c>
      <c r="K298" s="57">
        <f t="shared" si="33"/>
        <v>0.1351396078431373</v>
      </c>
      <c r="L298" s="57">
        <f t="shared" si="34"/>
        <v>-0.98039294117647058</v>
      </c>
      <c r="M298" s="57">
        <f t="shared" si="35"/>
        <v>3.7832470588235231E-2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226</v>
      </c>
      <c r="C299" s="51" t="s">
        <v>227</v>
      </c>
      <c r="D299" s="56">
        <v>900000</v>
      </c>
      <c r="E299" s="56">
        <v>900000</v>
      </c>
      <c r="F299" s="56">
        <v>0</v>
      </c>
      <c r="G299" s="56">
        <v>0</v>
      </c>
      <c r="H299" s="56">
        <v>0</v>
      </c>
      <c r="I299" s="56">
        <f t="shared" si="31"/>
        <v>0</v>
      </c>
      <c r="J299" s="56">
        <f t="shared" si="32"/>
        <v>900000</v>
      </c>
      <c r="K299" s="57">
        <f t="shared" si="33"/>
        <v>1</v>
      </c>
      <c r="L299" s="57">
        <f t="shared" si="34"/>
        <v>-1</v>
      </c>
      <c r="M299" s="57">
        <f t="shared" si="35"/>
        <v>-1</v>
      </c>
      <c r="R299" s="53"/>
      <c r="S299" s="53"/>
      <c r="T299" s="53"/>
      <c r="U299" s="53"/>
      <c r="V299" s="53"/>
    </row>
    <row r="300" spans="1:22" s="51" customFormat="1" x14ac:dyDescent="0.2">
      <c r="A300" s="63" t="s">
        <v>321</v>
      </c>
      <c r="B300" s="71"/>
      <c r="C300" s="63"/>
      <c r="D300" s="64">
        <v>83936113.199999973</v>
      </c>
      <c r="E300" s="64">
        <v>83922113.199999973</v>
      </c>
      <c r="F300" s="64">
        <v>7045508.5800000001</v>
      </c>
      <c r="G300" s="64">
        <v>67380790.040000007</v>
      </c>
      <c r="H300" s="64">
        <v>6093.62</v>
      </c>
      <c r="I300" s="64">
        <f t="shared" si="31"/>
        <v>67386883.660000011</v>
      </c>
      <c r="J300" s="64">
        <f t="shared" si="32"/>
        <v>16535229.539999962</v>
      </c>
      <c r="K300" s="65">
        <f t="shared" si="33"/>
        <v>0.19703066223551632</v>
      </c>
      <c r="L300" s="65">
        <f t="shared" si="34"/>
        <v>-0.91604705468736936</v>
      </c>
      <c r="M300" s="65">
        <f t="shared" si="35"/>
        <v>-3.6523927188239214E-2</v>
      </c>
      <c r="R300" s="53"/>
      <c r="S300" s="53"/>
      <c r="T300" s="53"/>
      <c r="U300" s="53"/>
      <c r="V300" s="53"/>
    </row>
    <row r="301" spans="1:22" s="51" customFormat="1" x14ac:dyDescent="0.2">
      <c r="A301" s="51" t="s">
        <v>322</v>
      </c>
      <c r="B301" s="66" t="s">
        <v>105</v>
      </c>
      <c r="C301" s="51" t="s">
        <v>106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31"/>
        <v>0</v>
      </c>
      <c r="J301" s="56">
        <f t="shared" si="32"/>
        <v>0</v>
      </c>
      <c r="K301" s="57" t="str">
        <f t="shared" si="33"/>
        <v>NA</v>
      </c>
      <c r="L301" s="57" t="str">
        <f t="shared" si="34"/>
        <v>NA</v>
      </c>
      <c r="M301" s="57" t="str">
        <f t="shared" si="35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122</v>
      </c>
      <c r="C302" s="51" t="s">
        <v>123</v>
      </c>
      <c r="D302" s="56">
        <v>287648.21999999997</v>
      </c>
      <c r="E302" s="56">
        <v>287648.21999999997</v>
      </c>
      <c r="F302" s="56">
        <v>21455.08</v>
      </c>
      <c r="G302" s="56">
        <v>249887.83</v>
      </c>
      <c r="H302" s="56">
        <v>0</v>
      </c>
      <c r="I302" s="56">
        <f t="shared" si="31"/>
        <v>249887.83</v>
      </c>
      <c r="J302" s="56">
        <f t="shared" si="32"/>
        <v>37760.389999999985</v>
      </c>
      <c r="K302" s="57">
        <f t="shared" si="33"/>
        <v>0.13127280954493648</v>
      </c>
      <c r="L302" s="57">
        <f t="shared" si="34"/>
        <v>-0.92541208841827693</v>
      </c>
      <c r="M302" s="57">
        <f t="shared" si="35"/>
        <v>4.2472628546076224E-2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323</v>
      </c>
      <c r="C303" s="51" t="s">
        <v>324</v>
      </c>
      <c r="D303" s="56">
        <v>3967540.35</v>
      </c>
      <c r="E303" s="56">
        <v>4389322.1399999997</v>
      </c>
      <c r="F303" s="56">
        <v>256205.83</v>
      </c>
      <c r="G303" s="56">
        <v>2685980.58</v>
      </c>
      <c r="H303" s="56">
        <v>0</v>
      </c>
      <c r="I303" s="56">
        <f t="shared" si="31"/>
        <v>2685980.58</v>
      </c>
      <c r="J303" s="56">
        <f t="shared" si="32"/>
        <v>1703341.5599999996</v>
      </c>
      <c r="K303" s="57">
        <f t="shared" si="33"/>
        <v>0.38806483226132038</v>
      </c>
      <c r="L303" s="57">
        <f t="shared" si="34"/>
        <v>-0.94162975014634032</v>
      </c>
      <c r="M303" s="57">
        <f t="shared" si="35"/>
        <v>-0.26567779871358443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325</v>
      </c>
      <c r="C304" s="51" t="s">
        <v>326</v>
      </c>
      <c r="D304" s="56">
        <v>120129.74</v>
      </c>
      <c r="E304" s="56">
        <v>120129.74</v>
      </c>
      <c r="F304" s="56">
        <v>27657.239999999998</v>
      </c>
      <c r="G304" s="56">
        <v>256061.87</v>
      </c>
      <c r="H304" s="56">
        <v>0</v>
      </c>
      <c r="I304" s="56">
        <f t="shared" si="31"/>
        <v>256061.87</v>
      </c>
      <c r="J304" s="56">
        <f t="shared" si="32"/>
        <v>-135932.13</v>
      </c>
      <c r="K304" s="57">
        <f t="shared" si="33"/>
        <v>-1.1315443619540007</v>
      </c>
      <c r="L304" s="57">
        <f t="shared" si="34"/>
        <v>-0.7697719149313067</v>
      </c>
      <c r="M304" s="57">
        <f t="shared" si="35"/>
        <v>1.5578532343448008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134</v>
      </c>
      <c r="C305" s="51" t="s">
        <v>135</v>
      </c>
      <c r="D305" s="56">
        <v>1840915.6</v>
      </c>
      <c r="E305" s="56">
        <v>1840915.6</v>
      </c>
      <c r="F305" s="56">
        <v>212043.65</v>
      </c>
      <c r="G305" s="56">
        <v>1808196.9200000002</v>
      </c>
      <c r="H305" s="56">
        <v>0</v>
      </c>
      <c r="I305" s="56">
        <f t="shared" si="31"/>
        <v>1808196.9200000002</v>
      </c>
      <c r="J305" s="56">
        <f t="shared" si="32"/>
        <v>32718.679999999935</v>
      </c>
      <c r="K305" s="57">
        <f t="shared" si="33"/>
        <v>1.7773047281472294E-2</v>
      </c>
      <c r="L305" s="57">
        <f t="shared" si="34"/>
        <v>-0.88481620232888469</v>
      </c>
      <c r="M305" s="57">
        <f t="shared" si="35"/>
        <v>0.17867234326223336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136</v>
      </c>
      <c r="C306" s="51" t="s">
        <v>137</v>
      </c>
      <c r="D306" s="56">
        <v>1230856.21</v>
      </c>
      <c r="E306" s="56">
        <v>1118347.02</v>
      </c>
      <c r="F306" s="56">
        <v>100850.81</v>
      </c>
      <c r="G306" s="56">
        <v>1024102.64</v>
      </c>
      <c r="H306" s="56">
        <v>0</v>
      </c>
      <c r="I306" s="56">
        <f t="shared" si="31"/>
        <v>1024102.64</v>
      </c>
      <c r="J306" s="56">
        <f t="shared" si="32"/>
        <v>94244.38</v>
      </c>
      <c r="K306" s="57">
        <f t="shared" si="33"/>
        <v>8.4271141528145715E-2</v>
      </c>
      <c r="L306" s="57">
        <f t="shared" si="34"/>
        <v>-0.90982154179657038</v>
      </c>
      <c r="M306" s="57">
        <f t="shared" si="35"/>
        <v>9.8874630166225053E-2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138</v>
      </c>
      <c r="C307" s="51" t="s">
        <v>139</v>
      </c>
      <c r="D307" s="56">
        <v>257439.55</v>
      </c>
      <c r="E307" s="56">
        <v>257439.55</v>
      </c>
      <c r="F307" s="56">
        <v>0</v>
      </c>
      <c r="G307" s="56">
        <v>0</v>
      </c>
      <c r="H307" s="56">
        <v>0</v>
      </c>
      <c r="I307" s="56">
        <f t="shared" si="31"/>
        <v>0</v>
      </c>
      <c r="J307" s="56">
        <f t="shared" si="32"/>
        <v>257439.55</v>
      </c>
      <c r="K307" s="57">
        <f t="shared" si="33"/>
        <v>1</v>
      </c>
      <c r="L307" s="57">
        <f t="shared" si="34"/>
        <v>-1</v>
      </c>
      <c r="M307" s="57">
        <f t="shared" si="35"/>
        <v>-1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144</v>
      </c>
      <c r="C308" s="51" t="s">
        <v>145</v>
      </c>
      <c r="D308" s="56">
        <v>1323000</v>
      </c>
      <c r="E308" s="56">
        <v>1184628.74</v>
      </c>
      <c r="F308" s="56">
        <v>95208.59</v>
      </c>
      <c r="G308" s="56">
        <v>779898.41999999993</v>
      </c>
      <c r="H308" s="56">
        <v>0</v>
      </c>
      <c r="I308" s="56">
        <f t="shared" si="31"/>
        <v>779898.41999999993</v>
      </c>
      <c r="J308" s="56">
        <f t="shared" si="32"/>
        <v>404730.32000000007</v>
      </c>
      <c r="K308" s="57">
        <f t="shared" si="33"/>
        <v>0.34165161314590431</v>
      </c>
      <c r="L308" s="57">
        <f t="shared" si="34"/>
        <v>-0.91963001843092196</v>
      </c>
      <c r="M308" s="57">
        <f t="shared" si="35"/>
        <v>-0.20998193577508512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146</v>
      </c>
      <c r="C309" s="51" t="s">
        <v>147</v>
      </c>
      <c r="D309" s="56">
        <v>0</v>
      </c>
      <c r="E309" s="56">
        <v>0</v>
      </c>
      <c r="F309" s="56">
        <v>8582.92</v>
      </c>
      <c r="G309" s="56">
        <v>58578.79</v>
      </c>
      <c r="H309" s="56">
        <v>0</v>
      </c>
      <c r="I309" s="56">
        <f t="shared" si="31"/>
        <v>58578.79</v>
      </c>
      <c r="J309" s="56">
        <f t="shared" si="32"/>
        <v>-58578.79</v>
      </c>
      <c r="K309" s="57" t="str">
        <f t="shared" si="33"/>
        <v>NA</v>
      </c>
      <c r="L309" s="57" t="str">
        <f t="shared" si="34"/>
        <v>NA</v>
      </c>
      <c r="M309" s="57" t="str">
        <f t="shared" si="35"/>
        <v>NA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148</v>
      </c>
      <c r="C310" s="51" t="s">
        <v>149</v>
      </c>
      <c r="D310" s="56">
        <v>1537929.1099999999</v>
      </c>
      <c r="E310" s="56">
        <v>1537929.1099999999</v>
      </c>
      <c r="F310" s="56">
        <v>117709.98</v>
      </c>
      <c r="G310" s="56">
        <v>1113680.7600000002</v>
      </c>
      <c r="H310" s="56">
        <v>0</v>
      </c>
      <c r="I310" s="56">
        <f t="shared" si="31"/>
        <v>1113680.7600000002</v>
      </c>
      <c r="J310" s="56">
        <f t="shared" si="32"/>
        <v>424248.34999999963</v>
      </c>
      <c r="K310" s="57">
        <f t="shared" si="33"/>
        <v>0.27585689564065774</v>
      </c>
      <c r="L310" s="57">
        <f t="shared" si="34"/>
        <v>-0.92346202485236784</v>
      </c>
      <c r="M310" s="57">
        <f t="shared" si="35"/>
        <v>-0.13102827476878931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327</v>
      </c>
      <c r="C311" s="51" t="s">
        <v>328</v>
      </c>
      <c r="D311" s="56">
        <v>0</v>
      </c>
      <c r="E311" s="56">
        <v>0</v>
      </c>
      <c r="F311" s="56">
        <v>3068.04</v>
      </c>
      <c r="G311" s="56">
        <v>21476.28</v>
      </c>
      <c r="H311" s="56">
        <v>0</v>
      </c>
      <c r="I311" s="56">
        <f t="shared" si="31"/>
        <v>21476.28</v>
      </c>
      <c r="J311" s="56">
        <f t="shared" si="32"/>
        <v>-21476.28</v>
      </c>
      <c r="K311" s="57" t="str">
        <f t="shared" si="33"/>
        <v>NA</v>
      </c>
      <c r="L311" s="57" t="str">
        <f t="shared" si="34"/>
        <v>NA</v>
      </c>
      <c r="M311" s="57" t="str">
        <f t="shared" si="35"/>
        <v>NA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282</v>
      </c>
      <c r="C312" s="51" t="s">
        <v>283</v>
      </c>
      <c r="D312" s="56">
        <v>22000</v>
      </c>
      <c r="E312" s="56">
        <v>22000</v>
      </c>
      <c r="F312" s="56">
        <v>0</v>
      </c>
      <c r="G312" s="56">
        <v>0</v>
      </c>
      <c r="H312" s="56">
        <v>0</v>
      </c>
      <c r="I312" s="56">
        <f t="shared" si="31"/>
        <v>0</v>
      </c>
      <c r="J312" s="56">
        <f t="shared" si="32"/>
        <v>22000</v>
      </c>
      <c r="K312" s="57">
        <f t="shared" si="33"/>
        <v>1</v>
      </c>
      <c r="L312" s="57">
        <f t="shared" si="34"/>
        <v>-1</v>
      </c>
      <c r="M312" s="57">
        <f t="shared" si="35"/>
        <v>-1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160</v>
      </c>
      <c r="C313" s="51" t="s">
        <v>161</v>
      </c>
      <c r="D313" s="56">
        <v>0</v>
      </c>
      <c r="E313" s="56">
        <v>0</v>
      </c>
      <c r="F313" s="56">
        <v>2179.58</v>
      </c>
      <c r="G313" s="56">
        <v>14598.67</v>
      </c>
      <c r="H313" s="56">
        <v>0</v>
      </c>
      <c r="I313" s="56">
        <f t="shared" si="31"/>
        <v>14598.67</v>
      </c>
      <c r="J313" s="56">
        <f t="shared" si="32"/>
        <v>-14598.67</v>
      </c>
      <c r="K313" s="57" t="str">
        <f t="shared" si="33"/>
        <v>NA</v>
      </c>
      <c r="L313" s="57" t="str">
        <f t="shared" si="34"/>
        <v>NA</v>
      </c>
      <c r="M313" s="57" t="str">
        <f t="shared" si="35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162</v>
      </c>
      <c r="C314" s="51" t="s">
        <v>163</v>
      </c>
      <c r="D314" s="56">
        <v>204226.13</v>
      </c>
      <c r="E314" s="56">
        <v>204226.13</v>
      </c>
      <c r="F314" s="56">
        <v>10621.970000000001</v>
      </c>
      <c r="G314" s="56">
        <v>143068.78000000003</v>
      </c>
      <c r="H314" s="56">
        <v>0</v>
      </c>
      <c r="I314" s="56">
        <f t="shared" si="31"/>
        <v>143068.78000000003</v>
      </c>
      <c r="J314" s="56">
        <f t="shared" si="32"/>
        <v>61157.349999999977</v>
      </c>
      <c r="K314" s="57">
        <f t="shared" si="33"/>
        <v>0.29945898695725165</v>
      </c>
      <c r="L314" s="57">
        <f t="shared" si="34"/>
        <v>-0.94798917259020676</v>
      </c>
      <c r="M314" s="57">
        <f t="shared" si="35"/>
        <v>-0.15935078434870187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164</v>
      </c>
      <c r="C315" s="51" t="s">
        <v>165</v>
      </c>
      <c r="D315" s="56">
        <v>3422400.13</v>
      </c>
      <c r="E315" s="56">
        <v>5310547.76</v>
      </c>
      <c r="F315" s="56">
        <v>205181.21</v>
      </c>
      <c r="G315" s="56">
        <v>3370816.87</v>
      </c>
      <c r="H315" s="56">
        <v>1363678.8800000001</v>
      </c>
      <c r="I315" s="56">
        <f t="shared" si="31"/>
        <v>4734495.75</v>
      </c>
      <c r="J315" s="56">
        <f t="shared" si="32"/>
        <v>576052.00999999978</v>
      </c>
      <c r="K315" s="57">
        <f t="shared" si="33"/>
        <v>0.10847318130512394</v>
      </c>
      <c r="L315" s="57">
        <f t="shared" si="34"/>
        <v>-0.96136345641301602</v>
      </c>
      <c r="M315" s="57">
        <f t="shared" si="35"/>
        <v>-0.23831204862377511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166</v>
      </c>
      <c r="C316" s="51" t="s">
        <v>167</v>
      </c>
      <c r="D316" s="56">
        <v>76820</v>
      </c>
      <c r="E316" s="56">
        <v>17283.12</v>
      </c>
      <c r="F316" s="56">
        <v>0</v>
      </c>
      <c r="G316" s="56">
        <v>0</v>
      </c>
      <c r="H316" s="56">
        <v>0</v>
      </c>
      <c r="I316" s="56">
        <f t="shared" si="31"/>
        <v>0</v>
      </c>
      <c r="J316" s="56">
        <f t="shared" si="32"/>
        <v>17283.12</v>
      </c>
      <c r="K316" s="57">
        <f t="shared" si="33"/>
        <v>1</v>
      </c>
      <c r="L316" s="57">
        <f t="shared" si="34"/>
        <v>-1</v>
      </c>
      <c r="M316" s="57">
        <f t="shared" si="35"/>
        <v>-1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176</v>
      </c>
      <c r="C317" s="51" t="s">
        <v>177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f t="shared" si="31"/>
        <v>0</v>
      </c>
      <c r="J317" s="56">
        <f t="shared" si="32"/>
        <v>0</v>
      </c>
      <c r="K317" s="57" t="str">
        <f t="shared" si="33"/>
        <v>NA</v>
      </c>
      <c r="L317" s="57" t="str">
        <f t="shared" si="34"/>
        <v>NA</v>
      </c>
      <c r="M317" s="57" t="str">
        <f t="shared" si="35"/>
        <v>NA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287</v>
      </c>
      <c r="C318" s="51" t="s">
        <v>288</v>
      </c>
      <c r="D318" s="56">
        <v>2066623.1</v>
      </c>
      <c r="E318" s="56">
        <v>2066623.1</v>
      </c>
      <c r="F318" s="56">
        <v>272372.06</v>
      </c>
      <c r="G318" s="56">
        <v>1589489.6600000001</v>
      </c>
      <c r="H318" s="56">
        <v>0</v>
      </c>
      <c r="I318" s="56">
        <f t="shared" si="31"/>
        <v>1589489.6600000001</v>
      </c>
      <c r="J318" s="56">
        <f t="shared" si="32"/>
        <v>477133.43999999994</v>
      </c>
      <c r="K318" s="57">
        <f t="shared" si="33"/>
        <v>0.2308758863674755</v>
      </c>
      <c r="L318" s="57">
        <f t="shared" si="34"/>
        <v>-0.86820428940332661</v>
      </c>
      <c r="M318" s="57">
        <f t="shared" si="35"/>
        <v>-7.7051063640970585E-2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178</v>
      </c>
      <c r="C319" s="51" t="s">
        <v>179</v>
      </c>
      <c r="D319" s="56">
        <v>14400</v>
      </c>
      <c r="E319" s="56">
        <v>47600</v>
      </c>
      <c r="F319" s="56">
        <v>474.44</v>
      </c>
      <c r="G319" s="56">
        <v>35387.06</v>
      </c>
      <c r="H319" s="56">
        <v>0</v>
      </c>
      <c r="I319" s="56">
        <f t="shared" si="31"/>
        <v>35387.06</v>
      </c>
      <c r="J319" s="56">
        <f t="shared" si="32"/>
        <v>12212.940000000002</v>
      </c>
      <c r="K319" s="57">
        <f t="shared" si="33"/>
        <v>0.25657436974789921</v>
      </c>
      <c r="L319" s="57">
        <f t="shared" si="34"/>
        <v>-0.99003277310924365</v>
      </c>
      <c r="M319" s="57">
        <f t="shared" si="35"/>
        <v>-0.107889243697479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180</v>
      </c>
      <c r="C320" s="51" t="s">
        <v>181</v>
      </c>
      <c r="D320" s="56">
        <v>0</v>
      </c>
      <c r="E320" s="56">
        <v>47055.08</v>
      </c>
      <c r="F320" s="56">
        <v>0</v>
      </c>
      <c r="G320" s="56">
        <v>47055.08</v>
      </c>
      <c r="H320" s="56">
        <v>0</v>
      </c>
      <c r="I320" s="56">
        <f t="shared" si="31"/>
        <v>47055.08</v>
      </c>
      <c r="J320" s="56">
        <f t="shared" si="32"/>
        <v>0</v>
      </c>
      <c r="K320" s="57">
        <f t="shared" si="33"/>
        <v>0</v>
      </c>
      <c r="L320" s="57">
        <f t="shared" si="34"/>
        <v>-1</v>
      </c>
      <c r="M320" s="57">
        <f t="shared" si="35"/>
        <v>0.20000000000000007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186</v>
      </c>
      <c r="C321" s="51" t="s">
        <v>187</v>
      </c>
      <c r="D321" s="56">
        <v>124691.4</v>
      </c>
      <c r="E321" s="56">
        <v>95276.89</v>
      </c>
      <c r="F321" s="56">
        <v>29.32</v>
      </c>
      <c r="G321" s="56">
        <v>15786.279999999999</v>
      </c>
      <c r="H321" s="56">
        <v>0</v>
      </c>
      <c r="I321" s="56">
        <f t="shared" si="31"/>
        <v>15786.279999999999</v>
      </c>
      <c r="J321" s="56">
        <f t="shared" si="32"/>
        <v>79490.61</v>
      </c>
      <c r="K321" s="57">
        <f t="shared" si="33"/>
        <v>0.83431155236070365</v>
      </c>
      <c r="L321" s="57">
        <f t="shared" si="34"/>
        <v>-0.99969226535416922</v>
      </c>
      <c r="M321" s="57">
        <f t="shared" si="35"/>
        <v>-0.80117386283284431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194</v>
      </c>
      <c r="C322" s="51" t="s">
        <v>195</v>
      </c>
      <c r="D322" s="56">
        <v>38480</v>
      </c>
      <c r="E322" s="56">
        <v>87100</v>
      </c>
      <c r="F322" s="56">
        <v>4197.54</v>
      </c>
      <c r="G322" s="56">
        <v>55528.310000000005</v>
      </c>
      <c r="H322" s="56">
        <v>3668.31</v>
      </c>
      <c r="I322" s="56">
        <f t="shared" si="31"/>
        <v>59196.62</v>
      </c>
      <c r="J322" s="56">
        <f t="shared" si="32"/>
        <v>27903.379999999997</v>
      </c>
      <c r="K322" s="57">
        <f t="shared" si="33"/>
        <v>0.32036027554535013</v>
      </c>
      <c r="L322" s="57">
        <f t="shared" si="34"/>
        <v>-0.95180780711825497</v>
      </c>
      <c r="M322" s="57">
        <f t="shared" si="35"/>
        <v>-0.23497161882893214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198</v>
      </c>
      <c r="C323" s="51" t="s">
        <v>199</v>
      </c>
      <c r="D323" s="56">
        <v>10000</v>
      </c>
      <c r="E323" s="56">
        <v>14780</v>
      </c>
      <c r="F323" s="56">
        <v>2102.4299999999998</v>
      </c>
      <c r="G323" s="56">
        <v>11166.470000000001</v>
      </c>
      <c r="H323" s="56">
        <v>238</v>
      </c>
      <c r="I323" s="56">
        <f t="shared" si="31"/>
        <v>11404.470000000001</v>
      </c>
      <c r="J323" s="56">
        <f t="shared" si="32"/>
        <v>3375.5299999999988</v>
      </c>
      <c r="K323" s="57">
        <f t="shared" si="33"/>
        <v>0.22838497970230032</v>
      </c>
      <c r="L323" s="57">
        <f t="shared" si="34"/>
        <v>-0.8577516914749661</v>
      </c>
      <c r="M323" s="57">
        <f t="shared" si="35"/>
        <v>-9.3385385656292286E-2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200</v>
      </c>
      <c r="C324" s="51" t="s">
        <v>201</v>
      </c>
      <c r="D324" s="56">
        <v>418582</v>
      </c>
      <c r="E324" s="56">
        <v>178985.16</v>
      </c>
      <c r="F324" s="56">
        <v>0</v>
      </c>
      <c r="G324" s="56">
        <v>4500</v>
      </c>
      <c r="H324" s="56">
        <v>112250</v>
      </c>
      <c r="I324" s="56">
        <f t="shared" si="31"/>
        <v>116750</v>
      </c>
      <c r="J324" s="56">
        <f t="shared" si="32"/>
        <v>62235.16</v>
      </c>
      <c r="K324" s="57">
        <f t="shared" si="33"/>
        <v>0.34771128511436367</v>
      </c>
      <c r="L324" s="57">
        <f t="shared" si="34"/>
        <v>-1</v>
      </c>
      <c r="M324" s="57">
        <f t="shared" si="35"/>
        <v>-0.96982990098173505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202</v>
      </c>
      <c r="C325" s="51" t="s">
        <v>203</v>
      </c>
      <c r="D325" s="56">
        <v>12800</v>
      </c>
      <c r="E325" s="56">
        <v>10474.630000000001</v>
      </c>
      <c r="F325" s="56">
        <v>79.989999999999995</v>
      </c>
      <c r="G325" s="56">
        <v>1719.42</v>
      </c>
      <c r="H325" s="56">
        <v>9303.89</v>
      </c>
      <c r="I325" s="56">
        <f t="shared" si="31"/>
        <v>11023.31</v>
      </c>
      <c r="J325" s="56">
        <f t="shared" si="32"/>
        <v>-548.67999999999847</v>
      </c>
      <c r="K325" s="57">
        <f t="shared" si="33"/>
        <v>-5.2381802507582453E-2</v>
      </c>
      <c r="L325" s="57">
        <f t="shared" si="34"/>
        <v>-0.99236345341076493</v>
      </c>
      <c r="M325" s="57">
        <f t="shared" si="35"/>
        <v>-0.80301891331722453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206</v>
      </c>
      <c r="C326" s="51" t="s">
        <v>207</v>
      </c>
      <c r="D326" s="56">
        <v>1800</v>
      </c>
      <c r="E326" s="56">
        <v>20031.8</v>
      </c>
      <c r="F326" s="56">
        <v>0</v>
      </c>
      <c r="G326" s="56">
        <v>18042.2</v>
      </c>
      <c r="H326" s="56">
        <v>639.78</v>
      </c>
      <c r="I326" s="56">
        <f t="shared" si="31"/>
        <v>18681.98</v>
      </c>
      <c r="J326" s="56">
        <f t="shared" si="32"/>
        <v>1349.8199999999997</v>
      </c>
      <c r="K326" s="57">
        <f t="shared" si="33"/>
        <v>6.7383859663135606E-2</v>
      </c>
      <c r="L326" s="57">
        <f t="shared" si="34"/>
        <v>-1</v>
      </c>
      <c r="M326" s="57">
        <f t="shared" si="35"/>
        <v>8.0813506524626044E-2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214</v>
      </c>
      <c r="C327" s="51" t="s">
        <v>215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31"/>
        <v>0</v>
      </c>
      <c r="J327" s="56">
        <f t="shared" si="32"/>
        <v>0</v>
      </c>
      <c r="K327" s="57" t="str">
        <f t="shared" si="33"/>
        <v>NA</v>
      </c>
      <c r="L327" s="57" t="str">
        <f t="shared" si="34"/>
        <v>NA</v>
      </c>
      <c r="M327" s="57" t="str">
        <f t="shared" si="35"/>
        <v>NA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220</v>
      </c>
      <c r="C328" s="51" t="s">
        <v>221</v>
      </c>
      <c r="D328" s="56">
        <v>155330</v>
      </c>
      <c r="E328" s="56">
        <v>141391.76</v>
      </c>
      <c r="F328" s="56">
        <v>0</v>
      </c>
      <c r="G328" s="56">
        <v>0</v>
      </c>
      <c r="H328" s="56">
        <v>30590</v>
      </c>
      <c r="I328" s="56">
        <f t="shared" si="31"/>
        <v>30590</v>
      </c>
      <c r="J328" s="56">
        <f t="shared" si="32"/>
        <v>110801.76000000001</v>
      </c>
      <c r="K328" s="57">
        <f t="shared" si="33"/>
        <v>0.78365075871465217</v>
      </c>
      <c r="L328" s="57">
        <f t="shared" si="34"/>
        <v>-1</v>
      </c>
      <c r="M328" s="57">
        <f t="shared" si="35"/>
        <v>-1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222</v>
      </c>
      <c r="C329" s="51" t="s">
        <v>223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31"/>
        <v>0</v>
      </c>
      <c r="J329" s="56">
        <f t="shared" si="32"/>
        <v>0</v>
      </c>
      <c r="K329" s="57" t="str">
        <f t="shared" si="33"/>
        <v>NA</v>
      </c>
      <c r="L329" s="57" t="str">
        <f t="shared" si="34"/>
        <v>NA</v>
      </c>
      <c r="M329" s="57" t="str">
        <f t="shared" si="35"/>
        <v>NA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224</v>
      </c>
      <c r="C330" s="51" t="s">
        <v>225</v>
      </c>
      <c r="D330" s="56">
        <v>9458627</v>
      </c>
      <c r="E330" s="56">
        <v>104729.22</v>
      </c>
      <c r="F330" s="56">
        <v>936.22</v>
      </c>
      <c r="G330" s="56">
        <v>39787.85</v>
      </c>
      <c r="H330" s="56">
        <v>2600</v>
      </c>
      <c r="I330" s="56">
        <f t="shared" si="31"/>
        <v>42387.85</v>
      </c>
      <c r="J330" s="56">
        <f t="shared" si="32"/>
        <v>62341.37</v>
      </c>
      <c r="K330" s="57">
        <f t="shared" si="33"/>
        <v>0.59526243010307922</v>
      </c>
      <c r="L330" s="57">
        <f t="shared" si="34"/>
        <v>-0.99106056552316535</v>
      </c>
      <c r="M330" s="57">
        <f t="shared" si="35"/>
        <v>-0.5441060288618591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226</v>
      </c>
      <c r="C331" s="51" t="s">
        <v>227</v>
      </c>
      <c r="D331" s="56">
        <v>900000</v>
      </c>
      <c r="E331" s="56">
        <v>604729.59</v>
      </c>
      <c r="F331" s="56">
        <v>0</v>
      </c>
      <c r="G331" s="56">
        <v>0</v>
      </c>
      <c r="H331" s="56">
        <v>0</v>
      </c>
      <c r="I331" s="56">
        <f t="shared" si="31"/>
        <v>0</v>
      </c>
      <c r="J331" s="56">
        <f t="shared" si="32"/>
        <v>604729.59</v>
      </c>
      <c r="K331" s="57">
        <f t="shared" si="33"/>
        <v>1</v>
      </c>
      <c r="L331" s="57">
        <f t="shared" si="34"/>
        <v>-1</v>
      </c>
      <c r="M331" s="57">
        <f t="shared" si="35"/>
        <v>-1</v>
      </c>
      <c r="R331" s="53"/>
      <c r="S331" s="53"/>
      <c r="T331" s="53"/>
      <c r="U331" s="53"/>
      <c r="V331" s="53"/>
    </row>
    <row r="332" spans="1:22" s="51" customFormat="1" x14ac:dyDescent="0.2">
      <c r="A332" s="63" t="s">
        <v>329</v>
      </c>
      <c r="B332" s="71"/>
      <c r="C332" s="63"/>
      <c r="D332" s="64">
        <v>27492238.539999999</v>
      </c>
      <c r="E332" s="64">
        <v>19709194.359999996</v>
      </c>
      <c r="F332" s="64">
        <v>1340956.8999999999</v>
      </c>
      <c r="G332" s="64">
        <v>13344810.74</v>
      </c>
      <c r="H332" s="64">
        <v>1522968.86</v>
      </c>
      <c r="I332" s="64">
        <f t="shared" ref="I332:I357" si="41">SUM(G332:H332)</f>
        <v>14867779.6</v>
      </c>
      <c r="J332" s="64">
        <f t="shared" ref="J332:J357" si="42">E332-I332</f>
        <v>4841414.7599999961</v>
      </c>
      <c r="K332" s="65">
        <f t="shared" ref="K332:K357" si="43">IF(E332=0,"NA",J332/E332)</f>
        <v>0.24564244847195252</v>
      </c>
      <c r="L332" s="65">
        <f t="shared" ref="L332:L357" si="44">IF(E332=0,"NA",(  ( F332 - (E332/$L$6)) / (E332/$L$6)))</f>
        <v>-0.93196287603102212</v>
      </c>
      <c r="M332" s="65">
        <f t="shared" ref="M332:M357" si="45">IF(E332=0,"NA",(  ( G332 - ($M$6*(E332/12))) / ($M$6*(E332/12))))</f>
        <v>-0.18749733776535743</v>
      </c>
      <c r="R332" s="53"/>
      <c r="S332" s="53"/>
      <c r="T332" s="53"/>
      <c r="U332" s="53"/>
      <c r="V332" s="53"/>
    </row>
    <row r="333" spans="1:22" s="51" customFormat="1" x14ac:dyDescent="0.2">
      <c r="A333" s="51" t="s">
        <v>330</v>
      </c>
      <c r="B333" s="66" t="s">
        <v>105</v>
      </c>
      <c r="C333" s="51" t="s">
        <v>106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41"/>
        <v>0</v>
      </c>
      <c r="J333" s="56">
        <f t="shared" si="42"/>
        <v>0</v>
      </c>
      <c r="K333" s="57" t="str">
        <f t="shared" si="43"/>
        <v>NA</v>
      </c>
      <c r="L333" s="57" t="str">
        <f t="shared" si="44"/>
        <v>NA</v>
      </c>
      <c r="M333" s="57" t="str">
        <f t="shared" si="45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122</v>
      </c>
      <c r="C334" s="51" t="s">
        <v>123</v>
      </c>
      <c r="D334" s="56">
        <v>47132.45</v>
      </c>
      <c r="E334" s="56">
        <v>47132.45</v>
      </c>
      <c r="F334" s="56">
        <v>0</v>
      </c>
      <c r="G334" s="56">
        <v>0</v>
      </c>
      <c r="H334" s="56">
        <v>0</v>
      </c>
      <c r="I334" s="56">
        <f t="shared" si="41"/>
        <v>0</v>
      </c>
      <c r="J334" s="56">
        <f t="shared" si="42"/>
        <v>47132.45</v>
      </c>
      <c r="K334" s="57">
        <f t="shared" si="43"/>
        <v>1</v>
      </c>
      <c r="L334" s="57">
        <f t="shared" si="44"/>
        <v>-1</v>
      </c>
      <c r="M334" s="57">
        <f t="shared" si="45"/>
        <v>-1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325</v>
      </c>
      <c r="C335" s="51" t="s">
        <v>326</v>
      </c>
      <c r="D335" s="56">
        <v>22714963.669999998</v>
      </c>
      <c r="E335" s="56">
        <v>22570092.209999997</v>
      </c>
      <c r="F335" s="56">
        <v>1685659.2199999995</v>
      </c>
      <c r="G335" s="56">
        <v>16526155.16</v>
      </c>
      <c r="H335" s="56">
        <v>0</v>
      </c>
      <c r="I335" s="56">
        <f t="shared" si="41"/>
        <v>16526155.16</v>
      </c>
      <c r="J335" s="56">
        <f t="shared" si="42"/>
        <v>6043937.049999997</v>
      </c>
      <c r="K335" s="57">
        <f t="shared" si="43"/>
        <v>0.26778521743575978</v>
      </c>
      <c r="L335" s="57">
        <f t="shared" si="44"/>
        <v>-0.9253144734936819</v>
      </c>
      <c r="M335" s="57">
        <f t="shared" si="45"/>
        <v>-0.1213422609229117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319</v>
      </c>
      <c r="C336" s="51" t="s">
        <v>320</v>
      </c>
      <c r="D336" s="56">
        <v>29550733.15000001</v>
      </c>
      <c r="E336" s="56">
        <v>29550733.15000001</v>
      </c>
      <c r="F336" s="56">
        <v>2000838.1499999994</v>
      </c>
      <c r="G336" s="56">
        <v>20636878.219999999</v>
      </c>
      <c r="H336" s="56">
        <v>0</v>
      </c>
      <c r="I336" s="56">
        <f t="shared" si="41"/>
        <v>20636878.219999999</v>
      </c>
      <c r="J336" s="56">
        <f t="shared" si="42"/>
        <v>8913854.9300000109</v>
      </c>
      <c r="K336" s="57">
        <f t="shared" si="43"/>
        <v>0.30164581314287991</v>
      </c>
      <c r="L336" s="57">
        <f t="shared" si="44"/>
        <v>-0.93229142099982054</v>
      </c>
      <c r="M336" s="57">
        <f t="shared" si="45"/>
        <v>-0.161974975771456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134</v>
      </c>
      <c r="C337" s="51" t="s">
        <v>135</v>
      </c>
      <c r="D337" s="56">
        <v>5963288.8899999997</v>
      </c>
      <c r="E337" s="56">
        <v>6388663.4799999995</v>
      </c>
      <c r="F337" s="56">
        <v>384366.74</v>
      </c>
      <c r="G337" s="56">
        <v>3702189.03</v>
      </c>
      <c r="H337" s="56">
        <v>0</v>
      </c>
      <c r="I337" s="56">
        <f t="shared" si="41"/>
        <v>3702189.03</v>
      </c>
      <c r="J337" s="56">
        <f t="shared" si="42"/>
        <v>2686474.4499999997</v>
      </c>
      <c r="K337" s="57">
        <f t="shared" si="43"/>
        <v>0.42050648909746613</v>
      </c>
      <c r="L337" s="57">
        <f t="shared" si="44"/>
        <v>-0.93983612672614891</v>
      </c>
      <c r="M337" s="57">
        <f t="shared" si="45"/>
        <v>-0.30460778691695928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136</v>
      </c>
      <c r="C338" s="51" t="s">
        <v>137</v>
      </c>
      <c r="D338" s="56">
        <v>4165709.94</v>
      </c>
      <c r="E338" s="56">
        <v>4427039.8499999996</v>
      </c>
      <c r="F338" s="56">
        <v>362461.63</v>
      </c>
      <c r="G338" s="56">
        <v>3700067.36</v>
      </c>
      <c r="H338" s="56">
        <v>0</v>
      </c>
      <c r="I338" s="56">
        <f t="shared" si="41"/>
        <v>3700067.36</v>
      </c>
      <c r="J338" s="56">
        <f t="shared" si="42"/>
        <v>726972.48999999976</v>
      </c>
      <c r="K338" s="57">
        <f t="shared" si="43"/>
        <v>0.16421186947300684</v>
      </c>
      <c r="L338" s="57">
        <f t="shared" si="44"/>
        <v>-0.91812550998383269</v>
      </c>
      <c r="M338" s="57">
        <f t="shared" si="45"/>
        <v>2.9457566323916971E-3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138</v>
      </c>
      <c r="C339" s="51" t="s">
        <v>139</v>
      </c>
      <c r="D339" s="56">
        <v>1893707.91</v>
      </c>
      <c r="E339" s="56">
        <v>1893707.91</v>
      </c>
      <c r="F339" s="56">
        <v>109878.7</v>
      </c>
      <c r="G339" s="56">
        <v>1454518.1</v>
      </c>
      <c r="H339" s="56">
        <v>0</v>
      </c>
      <c r="I339" s="56">
        <f t="shared" si="41"/>
        <v>1454518.1</v>
      </c>
      <c r="J339" s="56">
        <f t="shared" si="42"/>
        <v>439189.80999999982</v>
      </c>
      <c r="K339" s="57">
        <f t="shared" si="43"/>
        <v>0.23192056582791579</v>
      </c>
      <c r="L339" s="57">
        <f t="shared" si="44"/>
        <v>-0.94197695461915243</v>
      </c>
      <c r="M339" s="57">
        <f t="shared" si="45"/>
        <v>-7.8304678993498883E-2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140</v>
      </c>
      <c r="C340" s="51" t="s">
        <v>141</v>
      </c>
      <c r="D340" s="56">
        <v>0</v>
      </c>
      <c r="E340" s="56">
        <v>0</v>
      </c>
      <c r="F340" s="56">
        <v>1455.3400000000001</v>
      </c>
      <c r="G340" s="56">
        <v>15946.59</v>
      </c>
      <c r="H340" s="56">
        <v>0</v>
      </c>
      <c r="I340" s="56">
        <f t="shared" si="41"/>
        <v>15946.59</v>
      </c>
      <c r="J340" s="56">
        <f t="shared" si="42"/>
        <v>-15946.59</v>
      </c>
      <c r="K340" s="57" t="str">
        <f t="shared" si="43"/>
        <v>NA</v>
      </c>
      <c r="L340" s="57" t="str">
        <f t="shared" si="44"/>
        <v>NA</v>
      </c>
      <c r="M340" s="57" t="str">
        <f t="shared" si="45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144</v>
      </c>
      <c r="C341" s="51" t="s">
        <v>145</v>
      </c>
      <c r="D341" s="56">
        <v>18785250</v>
      </c>
      <c r="E341" s="56">
        <v>18290737.150000002</v>
      </c>
      <c r="F341" s="56">
        <v>948989.69000000006</v>
      </c>
      <c r="G341" s="56">
        <v>8035151.4800000004</v>
      </c>
      <c r="H341" s="56">
        <v>0</v>
      </c>
      <c r="I341" s="56">
        <f t="shared" si="41"/>
        <v>8035151.4800000004</v>
      </c>
      <c r="J341" s="56">
        <f t="shared" si="42"/>
        <v>10255585.670000002</v>
      </c>
      <c r="K341" s="57">
        <f t="shared" si="43"/>
        <v>0.56069832428814936</v>
      </c>
      <c r="L341" s="57">
        <f t="shared" si="44"/>
        <v>-0.94811637813077421</v>
      </c>
      <c r="M341" s="57">
        <f t="shared" si="45"/>
        <v>-0.47283798914577918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146</v>
      </c>
      <c r="C342" s="51" t="s">
        <v>147</v>
      </c>
      <c r="D342" s="56">
        <v>0</v>
      </c>
      <c r="E342" s="56">
        <v>0</v>
      </c>
      <c r="F342" s="56">
        <v>51835.76999999999</v>
      </c>
      <c r="G342" s="56">
        <v>373926.89999999991</v>
      </c>
      <c r="H342" s="56">
        <v>0</v>
      </c>
      <c r="I342" s="56">
        <f t="shared" si="41"/>
        <v>373926.89999999991</v>
      </c>
      <c r="J342" s="56">
        <f t="shared" si="42"/>
        <v>-373926.89999999991</v>
      </c>
      <c r="K342" s="57" t="str">
        <f t="shared" si="43"/>
        <v>NA</v>
      </c>
      <c r="L342" s="57" t="str">
        <f t="shared" si="44"/>
        <v>NA</v>
      </c>
      <c r="M342" s="57" t="str">
        <f t="shared" si="45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148</v>
      </c>
      <c r="C343" s="51" t="s">
        <v>149</v>
      </c>
      <c r="D343" s="56">
        <v>12828051.710000006</v>
      </c>
      <c r="E343" s="56">
        <v>12416915.370000005</v>
      </c>
      <c r="F343" s="56">
        <v>478238.74000000005</v>
      </c>
      <c r="G343" s="56">
        <v>4406211.1999999993</v>
      </c>
      <c r="H343" s="56">
        <v>0</v>
      </c>
      <c r="I343" s="56">
        <f t="shared" si="41"/>
        <v>4406211.1999999993</v>
      </c>
      <c r="J343" s="56">
        <f t="shared" si="42"/>
        <v>8010704.1700000055</v>
      </c>
      <c r="K343" s="57">
        <f t="shared" si="43"/>
        <v>0.64514446070513909</v>
      </c>
      <c r="L343" s="57">
        <f t="shared" si="44"/>
        <v>-0.96148489977185048</v>
      </c>
      <c r="M343" s="57">
        <f t="shared" si="45"/>
        <v>-0.57417335284616688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327</v>
      </c>
      <c r="C344" s="51" t="s">
        <v>328</v>
      </c>
      <c r="D344" s="56">
        <v>0</v>
      </c>
      <c r="E344" s="56">
        <v>0</v>
      </c>
      <c r="F344" s="56">
        <v>949.69</v>
      </c>
      <c r="G344" s="56">
        <v>12345.96</v>
      </c>
      <c r="H344" s="56">
        <v>0</v>
      </c>
      <c r="I344" s="56">
        <f t="shared" si="41"/>
        <v>12345.96</v>
      </c>
      <c r="J344" s="56">
        <f t="shared" si="42"/>
        <v>-12345.96</v>
      </c>
      <c r="K344" s="57" t="str">
        <f t="shared" si="43"/>
        <v>NA</v>
      </c>
      <c r="L344" s="57" t="str">
        <f t="shared" si="44"/>
        <v>NA</v>
      </c>
      <c r="M344" s="57" t="str">
        <f t="shared" si="45"/>
        <v>NA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150</v>
      </c>
      <c r="C345" s="51" t="s">
        <v>151</v>
      </c>
      <c r="D345" s="56">
        <v>13125</v>
      </c>
      <c r="E345" s="56">
        <v>13125</v>
      </c>
      <c r="F345" s="56">
        <v>0</v>
      </c>
      <c r="G345" s="56">
        <v>0</v>
      </c>
      <c r="H345" s="56">
        <v>0</v>
      </c>
      <c r="I345" s="56">
        <f t="shared" si="41"/>
        <v>0</v>
      </c>
      <c r="J345" s="56">
        <f t="shared" si="42"/>
        <v>13125</v>
      </c>
      <c r="K345" s="57">
        <f t="shared" si="43"/>
        <v>1</v>
      </c>
      <c r="L345" s="57">
        <f t="shared" si="44"/>
        <v>-1</v>
      </c>
      <c r="M345" s="57">
        <f t="shared" si="45"/>
        <v>-1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282</v>
      </c>
      <c r="C346" s="51" t="s">
        <v>283</v>
      </c>
      <c r="D346" s="56">
        <v>750000</v>
      </c>
      <c r="E346" s="56">
        <v>750000</v>
      </c>
      <c r="F346" s="56">
        <v>0</v>
      </c>
      <c r="G346" s="56">
        <v>0</v>
      </c>
      <c r="H346" s="56">
        <v>0</v>
      </c>
      <c r="I346" s="56">
        <f t="shared" si="41"/>
        <v>0</v>
      </c>
      <c r="J346" s="56">
        <f t="shared" si="42"/>
        <v>750000</v>
      </c>
      <c r="K346" s="57">
        <f t="shared" si="43"/>
        <v>1</v>
      </c>
      <c r="L346" s="57">
        <f t="shared" si="44"/>
        <v>-1</v>
      </c>
      <c r="M346" s="57">
        <f t="shared" si="45"/>
        <v>-1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160</v>
      </c>
      <c r="C347" s="51" t="s">
        <v>161</v>
      </c>
      <c r="D347" s="56">
        <v>0</v>
      </c>
      <c r="E347" s="56">
        <v>0</v>
      </c>
      <c r="F347" s="56">
        <v>159531.45000000004</v>
      </c>
      <c r="G347" s="56">
        <v>1116453.5799999998</v>
      </c>
      <c r="H347" s="56">
        <v>0</v>
      </c>
      <c r="I347" s="56">
        <f t="shared" si="41"/>
        <v>1116453.5799999998</v>
      </c>
      <c r="J347" s="56">
        <f t="shared" si="42"/>
        <v>-1116453.5799999998</v>
      </c>
      <c r="K347" s="57" t="str">
        <f t="shared" si="43"/>
        <v>NA</v>
      </c>
      <c r="L347" s="57" t="str">
        <f t="shared" si="44"/>
        <v>NA</v>
      </c>
      <c r="M347" s="57" t="str">
        <f t="shared" si="45"/>
        <v>NA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162</v>
      </c>
      <c r="C348" s="51" t="s">
        <v>163</v>
      </c>
      <c r="D348" s="56">
        <v>1707417.8500000013</v>
      </c>
      <c r="E348" s="56">
        <v>1707417.8500000013</v>
      </c>
      <c r="F348" s="56">
        <v>81201.159999999974</v>
      </c>
      <c r="G348" s="56">
        <v>1301786.2899999993</v>
      </c>
      <c r="H348" s="56">
        <v>0</v>
      </c>
      <c r="I348" s="56">
        <f t="shared" si="41"/>
        <v>1301786.2899999993</v>
      </c>
      <c r="J348" s="56">
        <f t="shared" si="42"/>
        <v>405631.56000000192</v>
      </c>
      <c r="K348" s="57">
        <f t="shared" si="43"/>
        <v>0.23757017650951795</v>
      </c>
      <c r="L348" s="57">
        <f t="shared" si="44"/>
        <v>-0.95244212774277848</v>
      </c>
      <c r="M348" s="57">
        <f t="shared" si="45"/>
        <v>-8.5084211811421548E-2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164</v>
      </c>
      <c r="C349" s="51" t="s">
        <v>165</v>
      </c>
      <c r="D349" s="56">
        <v>1768963.29</v>
      </c>
      <c r="E349" s="56">
        <v>2540831.4300000002</v>
      </c>
      <c r="F349" s="56">
        <v>171455.2</v>
      </c>
      <c r="G349" s="56">
        <v>859499.7</v>
      </c>
      <c r="H349" s="56">
        <v>783332.79999999993</v>
      </c>
      <c r="I349" s="56">
        <f t="shared" si="41"/>
        <v>1642832.5</v>
      </c>
      <c r="J349" s="56">
        <f t="shared" si="42"/>
        <v>897998.93000000017</v>
      </c>
      <c r="K349" s="57">
        <f t="shared" si="43"/>
        <v>0.35342719686051749</v>
      </c>
      <c r="L349" s="57">
        <f t="shared" si="44"/>
        <v>-0.93252004128428145</v>
      </c>
      <c r="M349" s="57">
        <f t="shared" si="45"/>
        <v>-0.59407002455097946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331</v>
      </c>
      <c r="C350" s="51" t="s">
        <v>332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41"/>
        <v>0</v>
      </c>
      <c r="J350" s="56">
        <f t="shared" si="42"/>
        <v>0</v>
      </c>
      <c r="K350" s="57" t="str">
        <f t="shared" si="43"/>
        <v>NA</v>
      </c>
      <c r="L350" s="57" t="str">
        <f t="shared" si="44"/>
        <v>NA</v>
      </c>
      <c r="M350" s="57" t="str">
        <f t="shared" si="45"/>
        <v>NA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333</v>
      </c>
      <c r="C351" s="51" t="s">
        <v>334</v>
      </c>
      <c r="D351" s="56">
        <v>550000</v>
      </c>
      <c r="E351" s="56">
        <v>550000</v>
      </c>
      <c r="F351" s="56">
        <v>0</v>
      </c>
      <c r="G351" s="56">
        <v>0</v>
      </c>
      <c r="H351" s="56">
        <v>0</v>
      </c>
      <c r="I351" s="56">
        <f t="shared" si="41"/>
        <v>0</v>
      </c>
      <c r="J351" s="56">
        <f t="shared" si="42"/>
        <v>550000</v>
      </c>
      <c r="K351" s="57">
        <f t="shared" si="43"/>
        <v>1</v>
      </c>
      <c r="L351" s="57">
        <f t="shared" si="44"/>
        <v>-1</v>
      </c>
      <c r="M351" s="57">
        <f t="shared" si="45"/>
        <v>-1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335</v>
      </c>
      <c r="C352" s="51" t="s">
        <v>336</v>
      </c>
      <c r="D352" s="56">
        <v>800000</v>
      </c>
      <c r="E352" s="56">
        <v>800000</v>
      </c>
      <c r="F352" s="56">
        <v>0</v>
      </c>
      <c r="G352" s="56">
        <v>0</v>
      </c>
      <c r="H352" s="56">
        <v>0</v>
      </c>
      <c r="I352" s="56">
        <f t="shared" si="41"/>
        <v>0</v>
      </c>
      <c r="J352" s="56">
        <f t="shared" si="42"/>
        <v>800000</v>
      </c>
      <c r="K352" s="57">
        <f t="shared" si="43"/>
        <v>1</v>
      </c>
      <c r="L352" s="57">
        <f t="shared" si="44"/>
        <v>-1</v>
      </c>
      <c r="M352" s="57">
        <f t="shared" si="45"/>
        <v>-1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337</v>
      </c>
      <c r="C353" s="51" t="s">
        <v>338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41"/>
        <v>0</v>
      </c>
      <c r="J353" s="56">
        <f t="shared" si="42"/>
        <v>0</v>
      </c>
      <c r="K353" s="57" t="str">
        <f t="shared" si="43"/>
        <v>NA</v>
      </c>
      <c r="L353" s="57" t="str">
        <f t="shared" si="44"/>
        <v>NA</v>
      </c>
      <c r="M353" s="57" t="str">
        <f t="shared" si="45"/>
        <v>NA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339</v>
      </c>
      <c r="C354" s="51" t="s">
        <v>340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41"/>
        <v>0</v>
      </c>
      <c r="J354" s="56">
        <f t="shared" si="42"/>
        <v>0</v>
      </c>
      <c r="K354" s="57" t="str">
        <f t="shared" si="43"/>
        <v>NA</v>
      </c>
      <c r="L354" s="57" t="str">
        <f t="shared" si="44"/>
        <v>NA</v>
      </c>
      <c r="M354" s="57" t="str">
        <f t="shared" si="45"/>
        <v>NA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341</v>
      </c>
      <c r="C355" s="51" t="s">
        <v>342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1"/>
        <v>0</v>
      </c>
      <c r="J355" s="56">
        <f t="shared" si="42"/>
        <v>0</v>
      </c>
      <c r="K355" s="57" t="str">
        <f t="shared" si="43"/>
        <v>NA</v>
      </c>
      <c r="L355" s="57" t="str">
        <f t="shared" si="44"/>
        <v>NA</v>
      </c>
      <c r="M355" s="57" t="str">
        <f t="shared" si="45"/>
        <v>NA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343</v>
      </c>
      <c r="C356" s="51" t="s">
        <v>344</v>
      </c>
      <c r="D356" s="56">
        <v>5427000</v>
      </c>
      <c r="E356" s="56">
        <v>11767000</v>
      </c>
      <c r="F356" s="56">
        <v>600982.56000000006</v>
      </c>
      <c r="G356" s="56">
        <v>6901410.2700000005</v>
      </c>
      <c r="H356" s="56">
        <v>3347827.28</v>
      </c>
      <c r="I356" s="56">
        <f t="shared" si="41"/>
        <v>10249237.550000001</v>
      </c>
      <c r="J356" s="56">
        <f t="shared" si="42"/>
        <v>1517762.4499999993</v>
      </c>
      <c r="K356" s="57">
        <f t="shared" si="43"/>
        <v>0.12898465624203273</v>
      </c>
      <c r="L356" s="57">
        <f t="shared" si="44"/>
        <v>-0.94892644174385987</v>
      </c>
      <c r="M356" s="57">
        <f t="shared" si="45"/>
        <v>-0.29619339474802414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345</v>
      </c>
      <c r="C357" s="51" t="s">
        <v>346</v>
      </c>
      <c r="D357" s="56">
        <v>1670000</v>
      </c>
      <c r="E357" s="56">
        <v>1670000</v>
      </c>
      <c r="F357" s="56">
        <v>0</v>
      </c>
      <c r="G357" s="56">
        <v>69430.5</v>
      </c>
      <c r="H357" s="56">
        <v>40672.5</v>
      </c>
      <c r="I357" s="56">
        <f t="shared" si="41"/>
        <v>110103</v>
      </c>
      <c r="J357" s="56">
        <f t="shared" si="42"/>
        <v>1559897</v>
      </c>
      <c r="K357" s="57">
        <f t="shared" si="43"/>
        <v>0.9340700598802395</v>
      </c>
      <c r="L357" s="57">
        <f t="shared" si="44"/>
        <v>-1</v>
      </c>
      <c r="M357" s="57">
        <f t="shared" si="45"/>
        <v>-0.95010982035928138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347</v>
      </c>
      <c r="C358" s="51" t="s">
        <v>348</v>
      </c>
      <c r="D358" s="56">
        <v>1600000</v>
      </c>
      <c r="E358" s="56">
        <v>1600000</v>
      </c>
      <c r="F358" s="56">
        <v>0</v>
      </c>
      <c r="G358" s="56">
        <v>0</v>
      </c>
      <c r="H358" s="56">
        <v>0</v>
      </c>
      <c r="I358" s="56">
        <f t="shared" si="31"/>
        <v>0</v>
      </c>
      <c r="J358" s="56">
        <f t="shared" si="32"/>
        <v>1600000</v>
      </c>
      <c r="K358" s="57">
        <f t="shared" si="33"/>
        <v>1</v>
      </c>
      <c r="L358" s="57">
        <f t="shared" si="34"/>
        <v>-1</v>
      </c>
      <c r="M358" s="57">
        <f t="shared" si="35"/>
        <v>-1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172</v>
      </c>
      <c r="C359" s="51" t="s">
        <v>173</v>
      </c>
      <c r="D359" s="56">
        <v>10625500</v>
      </c>
      <c r="E359" s="56">
        <v>17144500</v>
      </c>
      <c r="F359" s="56">
        <v>1032123.19</v>
      </c>
      <c r="G359" s="56">
        <v>10944534.68</v>
      </c>
      <c r="H359" s="56">
        <v>2989577.51</v>
      </c>
      <c r="I359" s="56">
        <f t="shared" si="31"/>
        <v>13934112.189999999</v>
      </c>
      <c r="J359" s="56">
        <f t="shared" si="32"/>
        <v>3210387.8100000005</v>
      </c>
      <c r="K359" s="57">
        <f t="shared" si="33"/>
        <v>0.18725467701011989</v>
      </c>
      <c r="L359" s="57">
        <f t="shared" si="34"/>
        <v>-0.93979858321910825</v>
      </c>
      <c r="M359" s="57">
        <f t="shared" si="35"/>
        <v>-0.2339559849514421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349</v>
      </c>
      <c r="C360" s="51" t="s">
        <v>350</v>
      </c>
      <c r="D360" s="56">
        <v>300000</v>
      </c>
      <c r="E360" s="56">
        <v>300000</v>
      </c>
      <c r="F360" s="56">
        <v>19934.150000000001</v>
      </c>
      <c r="G360" s="56">
        <v>200965.28</v>
      </c>
      <c r="H360" s="56">
        <v>29983.439999999999</v>
      </c>
      <c r="I360" s="56">
        <f t="shared" si="31"/>
        <v>230948.72</v>
      </c>
      <c r="J360" s="56">
        <f t="shared" si="32"/>
        <v>69051.28</v>
      </c>
      <c r="K360" s="57">
        <f t="shared" si="33"/>
        <v>0.23017093333333333</v>
      </c>
      <c r="L360" s="57">
        <f t="shared" si="34"/>
        <v>-0.93355283333333328</v>
      </c>
      <c r="M360" s="57">
        <f t="shared" si="35"/>
        <v>-0.19613888000000002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351</v>
      </c>
      <c r="C361" s="51" t="s">
        <v>352</v>
      </c>
      <c r="D361" s="56">
        <v>300000</v>
      </c>
      <c r="E361" s="56">
        <v>300000</v>
      </c>
      <c r="F361" s="56">
        <v>0</v>
      </c>
      <c r="G361" s="56">
        <v>200897.37</v>
      </c>
      <c r="H361" s="56">
        <v>0</v>
      </c>
      <c r="I361" s="56">
        <f t="shared" si="31"/>
        <v>200897.37</v>
      </c>
      <c r="J361" s="56">
        <f t="shared" si="32"/>
        <v>99102.63</v>
      </c>
      <c r="K361" s="57">
        <f t="shared" si="33"/>
        <v>0.33034210000000003</v>
      </c>
      <c r="L361" s="57">
        <f t="shared" si="34"/>
        <v>-1</v>
      </c>
      <c r="M361" s="57">
        <f t="shared" si="35"/>
        <v>-0.19641052000000001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353</v>
      </c>
      <c r="C362" s="51" t="s">
        <v>354</v>
      </c>
      <c r="D362" s="56">
        <v>300000</v>
      </c>
      <c r="E362" s="56">
        <v>300000</v>
      </c>
      <c r="F362" s="56">
        <v>20010.68</v>
      </c>
      <c r="G362" s="56">
        <v>134354.85</v>
      </c>
      <c r="H362" s="56">
        <v>0</v>
      </c>
      <c r="I362" s="56">
        <f t="shared" si="31"/>
        <v>134354.85</v>
      </c>
      <c r="J362" s="56">
        <f t="shared" si="32"/>
        <v>165645.15</v>
      </c>
      <c r="K362" s="57">
        <f t="shared" si="33"/>
        <v>0.55215049999999999</v>
      </c>
      <c r="L362" s="57">
        <f t="shared" si="34"/>
        <v>-0.93329773333333332</v>
      </c>
      <c r="M362" s="57">
        <f t="shared" si="35"/>
        <v>-0.46258059999999995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355</v>
      </c>
      <c r="C363" s="51" t="s">
        <v>356</v>
      </c>
      <c r="D363" s="56">
        <v>300000</v>
      </c>
      <c r="E363" s="56">
        <v>300000</v>
      </c>
      <c r="F363" s="56">
        <v>-22</v>
      </c>
      <c r="G363" s="56">
        <v>204170.01</v>
      </c>
      <c r="H363" s="56">
        <v>0</v>
      </c>
      <c r="I363" s="56">
        <f t="shared" si="31"/>
        <v>204170.01</v>
      </c>
      <c r="J363" s="56">
        <f t="shared" si="32"/>
        <v>95829.989999999991</v>
      </c>
      <c r="K363" s="57">
        <f t="shared" si="33"/>
        <v>0.31943329999999998</v>
      </c>
      <c r="L363" s="57">
        <f t="shared" si="34"/>
        <v>-1.0000733333333334</v>
      </c>
      <c r="M363" s="57">
        <f t="shared" si="35"/>
        <v>-0.18331995999999998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357</v>
      </c>
      <c r="C364" s="51" t="s">
        <v>358</v>
      </c>
      <c r="D364" s="56">
        <v>300000</v>
      </c>
      <c r="E364" s="56">
        <v>300000</v>
      </c>
      <c r="F364" s="56">
        <v>0</v>
      </c>
      <c r="G364" s="56">
        <v>133455.37</v>
      </c>
      <c r="H364" s="56">
        <v>0</v>
      </c>
      <c r="I364" s="56">
        <f t="shared" si="31"/>
        <v>133455.37</v>
      </c>
      <c r="J364" s="56">
        <f t="shared" si="32"/>
        <v>166544.63</v>
      </c>
      <c r="K364" s="57">
        <f t="shared" si="33"/>
        <v>0.55514876666666668</v>
      </c>
      <c r="L364" s="57">
        <f t="shared" si="34"/>
        <v>-1</v>
      </c>
      <c r="M364" s="57">
        <f t="shared" si="35"/>
        <v>-0.46617852000000004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359</v>
      </c>
      <c r="C365" s="51" t="s">
        <v>360</v>
      </c>
      <c r="D365" s="56">
        <v>300000</v>
      </c>
      <c r="E365" s="56">
        <v>300000</v>
      </c>
      <c r="F365" s="56">
        <v>0</v>
      </c>
      <c r="G365" s="56">
        <v>145343.96</v>
      </c>
      <c r="H365" s="56">
        <v>0</v>
      </c>
      <c r="I365" s="56">
        <f t="shared" si="31"/>
        <v>145343.96</v>
      </c>
      <c r="J365" s="56">
        <f t="shared" si="32"/>
        <v>154656.04</v>
      </c>
      <c r="K365" s="57">
        <f t="shared" si="33"/>
        <v>0.51552013333333335</v>
      </c>
      <c r="L365" s="57">
        <f t="shared" si="34"/>
        <v>-1</v>
      </c>
      <c r="M365" s="57">
        <f t="shared" si="35"/>
        <v>-0.41862416000000002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361</v>
      </c>
      <c r="C366" s="51" t="s">
        <v>362</v>
      </c>
      <c r="D366" s="56">
        <v>300000</v>
      </c>
      <c r="E366" s="56">
        <v>300000</v>
      </c>
      <c r="F366" s="56">
        <v>0</v>
      </c>
      <c r="G366" s="56">
        <v>146041.54999999999</v>
      </c>
      <c r="H366" s="56">
        <v>0</v>
      </c>
      <c r="I366" s="56">
        <f t="shared" si="31"/>
        <v>146041.54999999999</v>
      </c>
      <c r="J366" s="56">
        <f t="shared" si="32"/>
        <v>153958.45000000001</v>
      </c>
      <c r="K366" s="57">
        <f t="shared" si="33"/>
        <v>0.51319483333333338</v>
      </c>
      <c r="L366" s="57">
        <f t="shared" si="34"/>
        <v>-1</v>
      </c>
      <c r="M366" s="57">
        <f t="shared" si="35"/>
        <v>-0.41583380000000003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363</v>
      </c>
      <c r="C367" s="51" t="s">
        <v>364</v>
      </c>
      <c r="D367" s="56">
        <v>2170000</v>
      </c>
      <c r="E367" s="56">
        <v>2170000</v>
      </c>
      <c r="F367" s="56">
        <v>0</v>
      </c>
      <c r="G367" s="56">
        <v>384157.94</v>
      </c>
      <c r="H367" s="56">
        <v>0</v>
      </c>
      <c r="I367" s="56">
        <f t="shared" si="31"/>
        <v>384157.94</v>
      </c>
      <c r="J367" s="56">
        <f t="shared" si="32"/>
        <v>1785842.06</v>
      </c>
      <c r="K367" s="57">
        <f t="shared" si="33"/>
        <v>0.82296869124423966</v>
      </c>
      <c r="L367" s="57">
        <f t="shared" si="34"/>
        <v>-1</v>
      </c>
      <c r="M367" s="57">
        <f t="shared" si="35"/>
        <v>-0.78756242949308763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365</v>
      </c>
      <c r="C368" s="51" t="s">
        <v>366</v>
      </c>
      <c r="D368" s="56">
        <v>25000000</v>
      </c>
      <c r="E368" s="56">
        <v>3937115</v>
      </c>
      <c r="F368" s="56">
        <v>30791.4</v>
      </c>
      <c r="G368" s="56">
        <v>2278879.4700000002</v>
      </c>
      <c r="H368" s="56">
        <v>165428.73000000001</v>
      </c>
      <c r="I368" s="56">
        <f t="shared" si="31"/>
        <v>2444308.2000000002</v>
      </c>
      <c r="J368" s="56">
        <f t="shared" si="32"/>
        <v>1492806.7999999998</v>
      </c>
      <c r="K368" s="57">
        <f t="shared" si="33"/>
        <v>0.37916261018537684</v>
      </c>
      <c r="L368" s="57">
        <f t="shared" si="34"/>
        <v>-0.99217919720404413</v>
      </c>
      <c r="M368" s="57">
        <f t="shared" si="35"/>
        <v>-0.3054164371627448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367</v>
      </c>
      <c r="C369" s="51" t="s">
        <v>368</v>
      </c>
      <c r="D369" s="56">
        <v>3500000</v>
      </c>
      <c r="E369" s="56">
        <v>3500000</v>
      </c>
      <c r="F369" s="56">
        <v>0</v>
      </c>
      <c r="G369" s="56">
        <v>111009.06</v>
      </c>
      <c r="H369" s="56">
        <v>0</v>
      </c>
      <c r="I369" s="56">
        <f t="shared" si="31"/>
        <v>111009.06</v>
      </c>
      <c r="J369" s="56">
        <f t="shared" si="32"/>
        <v>3388990.94</v>
      </c>
      <c r="K369" s="57">
        <f t="shared" si="33"/>
        <v>0.96828312571428565</v>
      </c>
      <c r="L369" s="57">
        <f t="shared" si="34"/>
        <v>-1</v>
      </c>
      <c r="M369" s="57">
        <f t="shared" si="35"/>
        <v>-0.96193975085714289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369</v>
      </c>
      <c r="C370" s="51" t="s">
        <v>370</v>
      </c>
      <c r="D370" s="56">
        <v>1500000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31"/>
        <v>0</v>
      </c>
      <c r="J370" s="56">
        <f t="shared" si="32"/>
        <v>0</v>
      </c>
      <c r="K370" s="57" t="str">
        <f t="shared" si="33"/>
        <v>NA</v>
      </c>
      <c r="L370" s="57" t="str">
        <f t="shared" si="34"/>
        <v>NA</v>
      </c>
      <c r="M370" s="57" t="str">
        <f t="shared" si="35"/>
        <v>NA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371</v>
      </c>
      <c r="C371" s="51" t="s">
        <v>372</v>
      </c>
      <c r="D371" s="56">
        <v>3500000</v>
      </c>
      <c r="E371" s="56">
        <v>1500000</v>
      </c>
      <c r="F371" s="56">
        <v>0</v>
      </c>
      <c r="G371" s="56">
        <v>133395</v>
      </c>
      <c r="H371" s="56">
        <v>0</v>
      </c>
      <c r="I371" s="56">
        <f t="shared" si="31"/>
        <v>133395</v>
      </c>
      <c r="J371" s="56">
        <f t="shared" si="32"/>
        <v>1366605</v>
      </c>
      <c r="K371" s="57">
        <f t="shared" si="33"/>
        <v>0.91107000000000005</v>
      </c>
      <c r="L371" s="57">
        <f t="shared" si="34"/>
        <v>-1</v>
      </c>
      <c r="M371" s="57">
        <f t="shared" si="35"/>
        <v>-0.89328399999999997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373</v>
      </c>
      <c r="C372" s="51" t="s">
        <v>374</v>
      </c>
      <c r="D372" s="56">
        <v>8000000</v>
      </c>
      <c r="E372" s="56">
        <v>8000000</v>
      </c>
      <c r="F372" s="56">
        <v>183947.47</v>
      </c>
      <c r="G372" s="56">
        <v>6383945.8899999997</v>
      </c>
      <c r="H372" s="56">
        <v>930899.52</v>
      </c>
      <c r="I372" s="56">
        <f t="shared" si="31"/>
        <v>7314845.4100000001</v>
      </c>
      <c r="J372" s="56">
        <f t="shared" si="32"/>
        <v>685154.58999999985</v>
      </c>
      <c r="K372" s="57">
        <f t="shared" si="33"/>
        <v>8.5644323749999987E-2</v>
      </c>
      <c r="L372" s="57">
        <f t="shared" si="34"/>
        <v>-0.97700656625000004</v>
      </c>
      <c r="M372" s="57">
        <f t="shared" si="35"/>
        <v>-4.2408116499999961E-2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375</v>
      </c>
      <c r="C373" s="51" t="s">
        <v>376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31"/>
        <v>0</v>
      </c>
      <c r="J373" s="56">
        <f t="shared" si="32"/>
        <v>0</v>
      </c>
      <c r="K373" s="57" t="str">
        <f t="shared" si="33"/>
        <v>NA</v>
      </c>
      <c r="L373" s="57" t="str">
        <f t="shared" si="34"/>
        <v>NA</v>
      </c>
      <c r="M373" s="57" t="str">
        <f t="shared" si="35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377</v>
      </c>
      <c r="C374" s="51" t="s">
        <v>378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31"/>
        <v>0</v>
      </c>
      <c r="J374" s="56">
        <f t="shared" si="32"/>
        <v>0</v>
      </c>
      <c r="K374" s="57" t="str">
        <f t="shared" si="33"/>
        <v>NA</v>
      </c>
      <c r="L374" s="57" t="str">
        <f t="shared" si="34"/>
        <v>NA</v>
      </c>
      <c r="M374" s="57" t="str">
        <f t="shared" si="35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379</v>
      </c>
      <c r="C375" s="51" t="s">
        <v>380</v>
      </c>
      <c r="D375" s="56">
        <v>500000</v>
      </c>
      <c r="E375" s="56">
        <v>25000</v>
      </c>
      <c r="F375" s="56">
        <v>0</v>
      </c>
      <c r="G375" s="56">
        <v>0</v>
      </c>
      <c r="H375" s="56">
        <v>0</v>
      </c>
      <c r="I375" s="56">
        <f t="shared" si="31"/>
        <v>0</v>
      </c>
      <c r="J375" s="56">
        <f t="shared" si="32"/>
        <v>25000</v>
      </c>
      <c r="K375" s="57">
        <f t="shared" si="33"/>
        <v>1</v>
      </c>
      <c r="L375" s="57">
        <f t="shared" si="34"/>
        <v>-1</v>
      </c>
      <c r="M375" s="57">
        <f t="shared" si="35"/>
        <v>-1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248</v>
      </c>
      <c r="C376" s="51" t="s">
        <v>249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31"/>
        <v>0</v>
      </c>
      <c r="J376" s="56">
        <f t="shared" si="32"/>
        <v>0</v>
      </c>
      <c r="K376" s="57" t="str">
        <f t="shared" si="33"/>
        <v>NA</v>
      </c>
      <c r="L376" s="57" t="str">
        <f t="shared" si="34"/>
        <v>NA</v>
      </c>
      <c r="M376" s="57" t="str">
        <f t="shared" si="35"/>
        <v>NA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174</v>
      </c>
      <c r="C377" s="51" t="s">
        <v>175</v>
      </c>
      <c r="D377" s="56">
        <v>166770</v>
      </c>
      <c r="E377" s="56">
        <v>245488</v>
      </c>
      <c r="F377" s="56">
        <v>6590</v>
      </c>
      <c r="G377" s="56">
        <v>60155</v>
      </c>
      <c r="H377" s="56">
        <v>8700</v>
      </c>
      <c r="I377" s="56">
        <f t="shared" si="31"/>
        <v>68855</v>
      </c>
      <c r="J377" s="56">
        <f t="shared" si="32"/>
        <v>176633</v>
      </c>
      <c r="K377" s="57">
        <f t="shared" si="33"/>
        <v>0.71951785830671966</v>
      </c>
      <c r="L377" s="57">
        <f t="shared" si="34"/>
        <v>-0.97315551065632533</v>
      </c>
      <c r="M377" s="57">
        <f t="shared" si="35"/>
        <v>-0.70594896695561493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176</v>
      </c>
      <c r="C378" s="51" t="s">
        <v>177</v>
      </c>
      <c r="D378" s="56">
        <v>2202500</v>
      </c>
      <c r="E378" s="56">
        <v>1852500</v>
      </c>
      <c r="F378" s="56">
        <v>60968.979999999996</v>
      </c>
      <c r="G378" s="56">
        <v>1379858.39</v>
      </c>
      <c r="H378" s="56">
        <v>187467.75</v>
      </c>
      <c r="I378" s="56">
        <f t="shared" si="31"/>
        <v>1567326.14</v>
      </c>
      <c r="J378" s="56">
        <f t="shared" si="32"/>
        <v>285173.8600000001</v>
      </c>
      <c r="K378" s="57">
        <f t="shared" si="33"/>
        <v>0.15394000539811073</v>
      </c>
      <c r="L378" s="57">
        <f t="shared" si="34"/>
        <v>-0.96708826990553309</v>
      </c>
      <c r="M378" s="57">
        <f t="shared" si="35"/>
        <v>-0.10616460566801626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250</v>
      </c>
      <c r="C379" s="51" t="s">
        <v>251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31"/>
        <v>0</v>
      </c>
      <c r="J379" s="56">
        <f t="shared" si="32"/>
        <v>0</v>
      </c>
      <c r="K379" s="57" t="str">
        <f t="shared" si="33"/>
        <v>NA</v>
      </c>
      <c r="L379" s="57" t="str">
        <f t="shared" si="34"/>
        <v>NA</v>
      </c>
      <c r="M379" s="57" t="str">
        <f t="shared" si="35"/>
        <v>NA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381</v>
      </c>
      <c r="C380" s="51" t="s">
        <v>382</v>
      </c>
      <c r="D380" s="56">
        <v>1433934</v>
      </c>
      <c r="E380" s="56">
        <v>3883934</v>
      </c>
      <c r="F380" s="56">
        <v>74090</v>
      </c>
      <c r="G380" s="56">
        <v>2275476.9</v>
      </c>
      <c r="H380" s="56">
        <v>146576.57999999999</v>
      </c>
      <c r="I380" s="56">
        <f t="shared" si="31"/>
        <v>2422053.48</v>
      </c>
      <c r="J380" s="56">
        <f t="shared" si="32"/>
        <v>1461880.52</v>
      </c>
      <c r="K380" s="57">
        <f t="shared" si="33"/>
        <v>0.37639169975596909</v>
      </c>
      <c r="L380" s="57">
        <f t="shared" si="34"/>
        <v>-0.98092398068556264</v>
      </c>
      <c r="M380" s="57">
        <f t="shared" si="35"/>
        <v>-0.29695708526457976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287</v>
      </c>
      <c r="C381" s="51" t="s">
        <v>288</v>
      </c>
      <c r="D381" s="56">
        <v>2598922.4900000002</v>
      </c>
      <c r="E381" s="56">
        <v>3228714.49</v>
      </c>
      <c r="F381" s="56">
        <v>64792</v>
      </c>
      <c r="G381" s="56">
        <v>3179538.64</v>
      </c>
      <c r="H381" s="56">
        <v>0</v>
      </c>
      <c r="I381" s="56">
        <f t="shared" si="31"/>
        <v>3179538.64</v>
      </c>
      <c r="J381" s="56">
        <f t="shared" si="32"/>
        <v>49175.850000000093</v>
      </c>
      <c r="K381" s="57">
        <f t="shared" si="33"/>
        <v>1.5230783072429576E-2</v>
      </c>
      <c r="L381" s="57">
        <f t="shared" si="34"/>
        <v>-0.97993257062503536</v>
      </c>
      <c r="M381" s="57">
        <f t="shared" si="35"/>
        <v>0.18172306031308463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178</v>
      </c>
      <c r="C382" s="51" t="s">
        <v>179</v>
      </c>
      <c r="D382" s="56">
        <v>35820</v>
      </c>
      <c r="E382" s="56">
        <v>35620</v>
      </c>
      <c r="F382" s="56">
        <v>1147.8499999999999</v>
      </c>
      <c r="G382" s="56">
        <v>3003.79</v>
      </c>
      <c r="H382" s="56">
        <v>1117.75</v>
      </c>
      <c r="I382" s="56">
        <f t="shared" si="31"/>
        <v>4121.54</v>
      </c>
      <c r="J382" s="56">
        <f t="shared" si="32"/>
        <v>31498.46</v>
      </c>
      <c r="K382" s="57">
        <f t="shared" si="33"/>
        <v>0.88429140932060635</v>
      </c>
      <c r="L382" s="57">
        <f t="shared" si="34"/>
        <v>-0.96777512633352059</v>
      </c>
      <c r="M382" s="57">
        <f t="shared" si="35"/>
        <v>-0.89880550252667035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180</v>
      </c>
      <c r="C383" s="51" t="s">
        <v>181</v>
      </c>
      <c r="D383" s="56">
        <v>0</v>
      </c>
      <c r="E383" s="56">
        <v>137385</v>
      </c>
      <c r="F383" s="56">
        <v>0</v>
      </c>
      <c r="G383" s="56">
        <v>135685</v>
      </c>
      <c r="H383" s="56">
        <v>0</v>
      </c>
      <c r="I383" s="56">
        <f t="shared" si="31"/>
        <v>135685</v>
      </c>
      <c r="J383" s="56">
        <f t="shared" si="32"/>
        <v>1700</v>
      </c>
      <c r="K383" s="57">
        <f t="shared" si="33"/>
        <v>1.2373985515158132E-2</v>
      </c>
      <c r="L383" s="57">
        <f t="shared" si="34"/>
        <v>-1</v>
      </c>
      <c r="M383" s="57">
        <f t="shared" si="35"/>
        <v>0.18515121738181023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186</v>
      </c>
      <c r="C384" s="51" t="s">
        <v>187</v>
      </c>
      <c r="D384" s="56">
        <v>380000</v>
      </c>
      <c r="E384" s="56">
        <v>430000</v>
      </c>
      <c r="F384" s="56">
        <v>1836.65</v>
      </c>
      <c r="G384" s="56">
        <v>62383.39</v>
      </c>
      <c r="H384" s="56">
        <v>0</v>
      </c>
      <c r="I384" s="56">
        <f t="shared" si="31"/>
        <v>62383.39</v>
      </c>
      <c r="J384" s="56">
        <f t="shared" si="32"/>
        <v>367616.61</v>
      </c>
      <c r="K384" s="57">
        <f t="shared" si="33"/>
        <v>0.8549223488372093</v>
      </c>
      <c r="L384" s="57">
        <f t="shared" si="34"/>
        <v>-0.99572872093023246</v>
      </c>
      <c r="M384" s="57">
        <f t="shared" si="35"/>
        <v>-0.82590681860465109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190</v>
      </c>
      <c r="C385" s="51" t="s">
        <v>191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31"/>
        <v>0</v>
      </c>
      <c r="J385" s="56">
        <f t="shared" si="32"/>
        <v>0</v>
      </c>
      <c r="K385" s="57" t="str">
        <f t="shared" si="33"/>
        <v>NA</v>
      </c>
      <c r="L385" s="57" t="str">
        <f t="shared" si="34"/>
        <v>NA</v>
      </c>
      <c r="M385" s="57" t="str">
        <f t="shared" si="35"/>
        <v>NA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192</v>
      </c>
      <c r="C386" s="51" t="s">
        <v>193</v>
      </c>
      <c r="D386" s="56">
        <v>90000</v>
      </c>
      <c r="E386" s="56">
        <v>90000</v>
      </c>
      <c r="F386" s="56">
        <v>0</v>
      </c>
      <c r="G386" s="56">
        <v>0</v>
      </c>
      <c r="H386" s="56">
        <v>0</v>
      </c>
      <c r="I386" s="56">
        <f t="shared" si="31"/>
        <v>0</v>
      </c>
      <c r="J386" s="56">
        <f t="shared" si="32"/>
        <v>90000</v>
      </c>
      <c r="K386" s="57">
        <f t="shared" si="33"/>
        <v>1</v>
      </c>
      <c r="L386" s="57">
        <f t="shared" si="34"/>
        <v>-1</v>
      </c>
      <c r="M386" s="57">
        <f t="shared" si="35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194</v>
      </c>
      <c r="C387" s="51" t="s">
        <v>195</v>
      </c>
      <c r="D387" s="56">
        <v>4702300</v>
      </c>
      <c r="E387" s="56">
        <v>3756323.5700000003</v>
      </c>
      <c r="F387" s="56">
        <v>173449.86000000002</v>
      </c>
      <c r="G387" s="56">
        <v>2352111.1800000002</v>
      </c>
      <c r="H387" s="56">
        <v>586116.57999999996</v>
      </c>
      <c r="I387" s="56">
        <f t="shared" si="31"/>
        <v>2938227.7600000002</v>
      </c>
      <c r="J387" s="56">
        <f t="shared" si="32"/>
        <v>818095.81</v>
      </c>
      <c r="K387" s="57">
        <f t="shared" si="33"/>
        <v>0.2177916238456529</v>
      </c>
      <c r="L387" s="57">
        <f t="shared" si="34"/>
        <v>-0.95382456895213641</v>
      </c>
      <c r="M387" s="57">
        <f t="shared" si="35"/>
        <v>-0.24859151151347691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198</v>
      </c>
      <c r="C388" s="51" t="s">
        <v>199</v>
      </c>
      <c r="D388" s="56">
        <v>47700</v>
      </c>
      <c r="E388" s="56">
        <v>48700</v>
      </c>
      <c r="F388" s="56">
        <v>434.25</v>
      </c>
      <c r="G388" s="56">
        <v>10011.09</v>
      </c>
      <c r="H388" s="56">
        <v>2626.7799999999997</v>
      </c>
      <c r="I388" s="56">
        <f t="shared" si="31"/>
        <v>12637.869999999999</v>
      </c>
      <c r="J388" s="56">
        <f t="shared" si="32"/>
        <v>36062.130000000005</v>
      </c>
      <c r="K388" s="57">
        <f t="shared" si="33"/>
        <v>0.74049548254620134</v>
      </c>
      <c r="L388" s="57">
        <f t="shared" si="34"/>
        <v>-0.99108316221765913</v>
      </c>
      <c r="M388" s="57">
        <f t="shared" si="35"/>
        <v>-0.7533201642710472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200</v>
      </c>
      <c r="C389" s="51" t="s">
        <v>201</v>
      </c>
      <c r="D389" s="56">
        <v>40770</v>
      </c>
      <c r="E389" s="56">
        <v>813770</v>
      </c>
      <c r="F389" s="56">
        <v>0</v>
      </c>
      <c r="G389" s="56">
        <v>627480</v>
      </c>
      <c r="H389" s="56">
        <v>158000</v>
      </c>
      <c r="I389" s="56">
        <f t="shared" si="31"/>
        <v>785480</v>
      </c>
      <c r="J389" s="56">
        <f t="shared" si="32"/>
        <v>28290</v>
      </c>
      <c r="K389" s="57">
        <f t="shared" si="33"/>
        <v>3.4764122540767051E-2</v>
      </c>
      <c r="L389" s="57">
        <f t="shared" si="34"/>
        <v>-1</v>
      </c>
      <c r="M389" s="57">
        <f t="shared" si="35"/>
        <v>-7.4706612433488681E-2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202</v>
      </c>
      <c r="C390" s="51" t="s">
        <v>203</v>
      </c>
      <c r="D390" s="56">
        <v>3929500</v>
      </c>
      <c r="E390" s="56">
        <v>6646380.1500000004</v>
      </c>
      <c r="F390" s="56">
        <v>311106.81</v>
      </c>
      <c r="G390" s="56">
        <v>4723021.04</v>
      </c>
      <c r="H390" s="56">
        <v>1229817.75</v>
      </c>
      <c r="I390" s="56">
        <f t="shared" si="31"/>
        <v>5952838.79</v>
      </c>
      <c r="J390" s="56">
        <f t="shared" si="32"/>
        <v>693541.36000000034</v>
      </c>
      <c r="K390" s="57">
        <f t="shared" si="33"/>
        <v>0.10434873485230908</v>
      </c>
      <c r="L390" s="57">
        <f t="shared" si="34"/>
        <v>-0.95319154141371232</v>
      </c>
      <c r="M390" s="57">
        <f t="shared" si="35"/>
        <v>-0.1472613482694036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206</v>
      </c>
      <c r="C391" s="51" t="s">
        <v>207</v>
      </c>
      <c r="D391" s="56">
        <v>40500</v>
      </c>
      <c r="E391" s="56">
        <v>122300</v>
      </c>
      <c r="F391" s="56">
        <v>10269</v>
      </c>
      <c r="G391" s="56">
        <v>49258.28</v>
      </c>
      <c r="H391" s="56">
        <v>4349.08</v>
      </c>
      <c r="I391" s="56">
        <f t="shared" si="31"/>
        <v>53607.360000000001</v>
      </c>
      <c r="J391" s="56">
        <f t="shared" si="32"/>
        <v>68692.639999999999</v>
      </c>
      <c r="K391" s="57">
        <f t="shared" si="33"/>
        <v>0.56167326246933769</v>
      </c>
      <c r="L391" s="57">
        <f t="shared" si="34"/>
        <v>-0.91603434178250209</v>
      </c>
      <c r="M391" s="57">
        <f t="shared" si="35"/>
        <v>-0.5166808176614881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268</v>
      </c>
      <c r="C392" s="51" t="s">
        <v>269</v>
      </c>
      <c r="D392" s="56">
        <v>22500000</v>
      </c>
      <c r="E392" s="56">
        <v>22500000</v>
      </c>
      <c r="F392" s="56">
        <v>1347528.26</v>
      </c>
      <c r="G392" s="56">
        <v>15746952.59</v>
      </c>
      <c r="H392" s="56">
        <v>3446336.26</v>
      </c>
      <c r="I392" s="56">
        <f t="shared" si="31"/>
        <v>19193288.850000001</v>
      </c>
      <c r="J392" s="56">
        <f t="shared" si="32"/>
        <v>3306711.1499999985</v>
      </c>
      <c r="K392" s="57">
        <f t="shared" si="33"/>
        <v>0.14696493999999993</v>
      </c>
      <c r="L392" s="57">
        <f t="shared" si="34"/>
        <v>-0.940109855111111</v>
      </c>
      <c r="M392" s="57">
        <f t="shared" si="35"/>
        <v>-0.16016252853333335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383</v>
      </c>
      <c r="C393" s="51" t="s">
        <v>384</v>
      </c>
      <c r="D393" s="56">
        <v>2500000</v>
      </c>
      <c r="E393" s="56">
        <v>2500000</v>
      </c>
      <c r="F393" s="56">
        <v>354181.41</v>
      </c>
      <c r="G393" s="56">
        <v>1783910.97</v>
      </c>
      <c r="H393" s="56">
        <v>416089.03</v>
      </c>
      <c r="I393" s="56">
        <f t="shared" si="31"/>
        <v>2200000</v>
      </c>
      <c r="J393" s="56">
        <f t="shared" si="32"/>
        <v>300000</v>
      </c>
      <c r="K393" s="57">
        <f t="shared" si="33"/>
        <v>0.12</v>
      </c>
      <c r="L393" s="57">
        <f t="shared" si="34"/>
        <v>-0.85832743599999994</v>
      </c>
      <c r="M393" s="57">
        <f t="shared" si="35"/>
        <v>-0.14372273440000008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385</v>
      </c>
      <c r="C394" s="51" t="s">
        <v>386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31"/>
        <v>0</v>
      </c>
      <c r="J394" s="56">
        <f t="shared" si="32"/>
        <v>0</v>
      </c>
      <c r="K394" s="57" t="str">
        <f t="shared" si="33"/>
        <v>NA</v>
      </c>
      <c r="L394" s="57" t="str">
        <f t="shared" si="34"/>
        <v>NA</v>
      </c>
      <c r="M394" s="57" t="str">
        <f t="shared" si="35"/>
        <v>NA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214</v>
      </c>
      <c r="C395" s="51" t="s">
        <v>215</v>
      </c>
      <c r="D395" s="56">
        <v>9000</v>
      </c>
      <c r="E395" s="56">
        <v>7500</v>
      </c>
      <c r="F395" s="56">
        <v>0</v>
      </c>
      <c r="G395" s="56">
        <v>0</v>
      </c>
      <c r="H395" s="56">
        <v>0</v>
      </c>
      <c r="I395" s="56">
        <f t="shared" si="31"/>
        <v>0</v>
      </c>
      <c r="J395" s="56">
        <f t="shared" si="32"/>
        <v>7500</v>
      </c>
      <c r="K395" s="57">
        <f t="shared" si="33"/>
        <v>1</v>
      </c>
      <c r="L395" s="57">
        <f t="shared" si="34"/>
        <v>-1</v>
      </c>
      <c r="M395" s="57">
        <f t="shared" si="35"/>
        <v>-1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216</v>
      </c>
      <c r="C396" s="51" t="s">
        <v>217</v>
      </c>
      <c r="D396" s="56">
        <v>2225000</v>
      </c>
      <c r="E396" s="56">
        <v>2975000</v>
      </c>
      <c r="F396" s="56">
        <v>173665</v>
      </c>
      <c r="G396" s="56">
        <v>515969.38</v>
      </c>
      <c r="H396" s="56">
        <v>336113.27</v>
      </c>
      <c r="I396" s="56">
        <f t="shared" si="31"/>
        <v>852082.65</v>
      </c>
      <c r="J396" s="56">
        <f t="shared" si="32"/>
        <v>2122917.35</v>
      </c>
      <c r="K396" s="57">
        <f t="shared" si="33"/>
        <v>0.71358566386554623</v>
      </c>
      <c r="L396" s="57">
        <f t="shared" si="34"/>
        <v>-0.94162521008403366</v>
      </c>
      <c r="M396" s="57">
        <f t="shared" si="35"/>
        <v>-0.79187789714285717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218</v>
      </c>
      <c r="C397" s="51" t="s">
        <v>219</v>
      </c>
      <c r="D397" s="56">
        <v>0</v>
      </c>
      <c r="E397" s="56">
        <v>1229744</v>
      </c>
      <c r="F397" s="56">
        <v>158238.07999999999</v>
      </c>
      <c r="G397" s="56">
        <v>655386.46</v>
      </c>
      <c r="H397" s="56">
        <v>66898.41</v>
      </c>
      <c r="I397" s="56">
        <f t="shared" si="31"/>
        <v>722284.87</v>
      </c>
      <c r="J397" s="56">
        <f t="shared" si="32"/>
        <v>507459.13</v>
      </c>
      <c r="K397" s="57">
        <f t="shared" si="33"/>
        <v>0.41265428414369171</v>
      </c>
      <c r="L397" s="57">
        <f t="shared" si="34"/>
        <v>-0.87132437320287792</v>
      </c>
      <c r="M397" s="57">
        <f t="shared" si="35"/>
        <v>-0.36046546923587358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220</v>
      </c>
      <c r="C398" s="51" t="s">
        <v>221</v>
      </c>
      <c r="D398" s="56">
        <v>6628000</v>
      </c>
      <c r="E398" s="56">
        <v>8315814.8600000003</v>
      </c>
      <c r="F398" s="56">
        <v>446622.7</v>
      </c>
      <c r="G398" s="56">
        <v>2009069.19</v>
      </c>
      <c r="H398" s="56">
        <v>339153.48</v>
      </c>
      <c r="I398" s="56">
        <f t="shared" ref="I398:I426" si="46">SUM(G398:H398)</f>
        <v>2348222.67</v>
      </c>
      <c r="J398" s="56">
        <f t="shared" ref="J398:J426" si="47">E398-I398</f>
        <v>5967592.1900000004</v>
      </c>
      <c r="K398" s="57">
        <f t="shared" ref="K398:K426" si="48">IF(E398=0,"NA",J398/E398)</f>
        <v>0.7176196548945295</v>
      </c>
      <c r="L398" s="57">
        <f t="shared" ref="L398:L426" si="49">IF(E398=0,"NA",(  ( F398 - (E398/$L$6)) / (E398/$L$6)))</f>
        <v>-0.94629237091985952</v>
      </c>
      <c r="M398" s="57">
        <f t="shared" ref="M398:M426" si="50">IF(E398=0,"NA",(  ( G398 - ($M$6*(E398/12))) / ($M$6*(E398/12))))</f>
        <v>-0.71008457155574534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387</v>
      </c>
      <c r="C399" s="51" t="s">
        <v>388</v>
      </c>
      <c r="D399" s="56">
        <v>450000</v>
      </c>
      <c r="E399" s="56">
        <v>450000</v>
      </c>
      <c r="F399" s="56">
        <v>0</v>
      </c>
      <c r="G399" s="56">
        <v>0</v>
      </c>
      <c r="H399" s="56">
        <v>0</v>
      </c>
      <c r="I399" s="56">
        <f t="shared" si="46"/>
        <v>0</v>
      </c>
      <c r="J399" s="56">
        <f t="shared" si="47"/>
        <v>450000</v>
      </c>
      <c r="K399" s="57">
        <f t="shared" si="48"/>
        <v>1</v>
      </c>
      <c r="L399" s="57">
        <f t="shared" si="49"/>
        <v>-1</v>
      </c>
      <c r="M399" s="57">
        <f t="shared" si="50"/>
        <v>-1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389</v>
      </c>
      <c r="C400" s="51" t="s">
        <v>390</v>
      </c>
      <c r="D400" s="56">
        <v>450000</v>
      </c>
      <c r="E400" s="56">
        <v>450000</v>
      </c>
      <c r="F400" s="56">
        <v>0</v>
      </c>
      <c r="G400" s="56">
        <v>33941.449999999997</v>
      </c>
      <c r="H400" s="56">
        <v>0</v>
      </c>
      <c r="I400" s="56">
        <f t="shared" si="46"/>
        <v>33941.449999999997</v>
      </c>
      <c r="J400" s="56">
        <f t="shared" si="47"/>
        <v>416058.55</v>
      </c>
      <c r="K400" s="57">
        <f t="shared" si="48"/>
        <v>0.92457455555555557</v>
      </c>
      <c r="L400" s="57">
        <f t="shared" si="49"/>
        <v>-1</v>
      </c>
      <c r="M400" s="57">
        <f t="shared" si="50"/>
        <v>-0.90948946666666663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222</v>
      </c>
      <c r="C401" s="51" t="s">
        <v>223</v>
      </c>
      <c r="D401" s="56">
        <v>2880000</v>
      </c>
      <c r="E401" s="56">
        <v>1154773</v>
      </c>
      <c r="F401" s="56">
        <v>0</v>
      </c>
      <c r="G401" s="56">
        <v>48239.96</v>
      </c>
      <c r="H401" s="56">
        <v>864561</v>
      </c>
      <c r="I401" s="56">
        <f t="shared" si="46"/>
        <v>912800.96</v>
      </c>
      <c r="J401" s="56">
        <f t="shared" si="47"/>
        <v>241972.04000000004</v>
      </c>
      <c r="K401" s="57">
        <f t="shared" si="48"/>
        <v>0.20954078420607344</v>
      </c>
      <c r="L401" s="57">
        <f t="shared" si="49"/>
        <v>-1</v>
      </c>
      <c r="M401" s="57">
        <f t="shared" si="50"/>
        <v>-0.94987070878865376</v>
      </c>
      <c r="R401" s="53"/>
      <c r="S401" s="53"/>
      <c r="T401" s="53"/>
      <c r="U401" s="53"/>
      <c r="V401" s="53"/>
    </row>
    <row r="402" spans="1:22" s="51" customFormat="1" x14ac:dyDescent="0.2">
      <c r="B402" s="66" t="s">
        <v>224</v>
      </c>
      <c r="C402" s="51" t="s">
        <v>225</v>
      </c>
      <c r="D402" s="56">
        <v>148500</v>
      </c>
      <c r="E402" s="56">
        <v>147500</v>
      </c>
      <c r="F402" s="56">
        <v>1673.04</v>
      </c>
      <c r="G402" s="56">
        <v>35298.03</v>
      </c>
      <c r="H402" s="56">
        <v>40481.46</v>
      </c>
      <c r="I402" s="56">
        <f t="shared" si="46"/>
        <v>75779.489999999991</v>
      </c>
      <c r="J402" s="56">
        <f t="shared" si="47"/>
        <v>71720.510000000009</v>
      </c>
      <c r="K402" s="57">
        <f t="shared" si="48"/>
        <v>0.48624074576271192</v>
      </c>
      <c r="L402" s="57">
        <f t="shared" si="49"/>
        <v>-0.98865735593220339</v>
      </c>
      <c r="M402" s="57">
        <f t="shared" si="50"/>
        <v>-0.71282958644067795</v>
      </c>
      <c r="R402" s="53"/>
      <c r="S402" s="53"/>
      <c r="T402" s="53"/>
      <c r="U402" s="53"/>
      <c r="V402" s="53"/>
    </row>
    <row r="403" spans="1:22" s="51" customFormat="1" x14ac:dyDescent="0.2">
      <c r="B403" s="66" t="s">
        <v>226</v>
      </c>
      <c r="C403" s="51" t="s">
        <v>227</v>
      </c>
      <c r="D403" s="56">
        <v>900000</v>
      </c>
      <c r="E403" s="56">
        <v>900000</v>
      </c>
      <c r="F403" s="56">
        <v>0</v>
      </c>
      <c r="G403" s="56">
        <v>0</v>
      </c>
      <c r="H403" s="56">
        <v>0</v>
      </c>
      <c r="I403" s="56">
        <f t="shared" si="46"/>
        <v>0</v>
      </c>
      <c r="J403" s="56">
        <f t="shared" si="47"/>
        <v>900000</v>
      </c>
      <c r="K403" s="57">
        <f t="shared" si="48"/>
        <v>1</v>
      </c>
      <c r="L403" s="57">
        <f t="shared" si="49"/>
        <v>-1</v>
      </c>
      <c r="M403" s="57">
        <f t="shared" si="50"/>
        <v>-1</v>
      </c>
      <c r="R403" s="53"/>
      <c r="S403" s="53"/>
      <c r="T403" s="53"/>
      <c r="U403" s="53"/>
      <c r="V403" s="53"/>
    </row>
    <row r="404" spans="1:22" s="51" customFormat="1" x14ac:dyDescent="0.2">
      <c r="A404" s="63" t="s">
        <v>391</v>
      </c>
      <c r="B404" s="71"/>
      <c r="C404" s="63"/>
      <c r="D404" s="64">
        <v>221490060.35000002</v>
      </c>
      <c r="E404" s="64">
        <v>217281457.92000005</v>
      </c>
      <c r="F404" s="64">
        <v>11511222.819999998</v>
      </c>
      <c r="G404" s="64">
        <v>126199871.5</v>
      </c>
      <c r="H404" s="64">
        <v>16122126.960000001</v>
      </c>
      <c r="I404" s="64">
        <f t="shared" si="46"/>
        <v>142321998.46000001</v>
      </c>
      <c r="J404" s="64">
        <f t="shared" si="47"/>
        <v>74959459.460000038</v>
      </c>
      <c r="K404" s="65">
        <f t="shared" si="48"/>
        <v>0.3449878336493814</v>
      </c>
      <c r="L404" s="65">
        <f t="shared" si="49"/>
        <v>-0.94702160538595859</v>
      </c>
      <c r="M404" s="65">
        <f t="shared" si="50"/>
        <v>-0.30302453209901592</v>
      </c>
      <c r="R404" s="53"/>
      <c r="S404" s="53"/>
      <c r="T404" s="53"/>
      <c r="U404" s="53"/>
      <c r="V404" s="53"/>
    </row>
    <row r="405" spans="1:22" s="51" customFormat="1" x14ac:dyDescent="0.2">
      <c r="A405" s="51" t="s">
        <v>392</v>
      </c>
      <c r="B405" s="66" t="s">
        <v>105</v>
      </c>
      <c r="C405" s="51" t="s">
        <v>106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46"/>
        <v>0</v>
      </c>
      <c r="J405" s="56">
        <f t="shared" si="47"/>
        <v>0</v>
      </c>
      <c r="K405" s="57" t="str">
        <f t="shared" si="48"/>
        <v>NA</v>
      </c>
      <c r="L405" s="57" t="str">
        <f t="shared" si="49"/>
        <v>NA</v>
      </c>
      <c r="M405" s="57" t="str">
        <f t="shared" si="50"/>
        <v>NA</v>
      </c>
      <c r="R405" s="53"/>
      <c r="S405" s="53"/>
      <c r="T405" s="53"/>
      <c r="U405" s="53"/>
      <c r="V405" s="53"/>
    </row>
    <row r="406" spans="1:22" s="51" customFormat="1" x14ac:dyDescent="0.2">
      <c r="B406" s="66" t="s">
        <v>112</v>
      </c>
      <c r="C406" s="51" t="s">
        <v>113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46"/>
        <v>0</v>
      </c>
      <c r="J406" s="56">
        <f t="shared" si="47"/>
        <v>0</v>
      </c>
      <c r="K406" s="57" t="str">
        <f t="shared" si="48"/>
        <v>NA</v>
      </c>
      <c r="L406" s="57" t="str">
        <f t="shared" si="49"/>
        <v>NA</v>
      </c>
      <c r="M406" s="57" t="str">
        <f t="shared" si="50"/>
        <v>NA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122</v>
      </c>
      <c r="C407" s="51" t="s">
        <v>123</v>
      </c>
      <c r="D407" s="56">
        <v>100464.32000000001</v>
      </c>
      <c r="E407" s="56">
        <v>100464.32000000001</v>
      </c>
      <c r="F407" s="56">
        <v>0</v>
      </c>
      <c r="G407" s="56">
        <v>0</v>
      </c>
      <c r="H407" s="56">
        <v>0</v>
      </c>
      <c r="I407" s="56">
        <f t="shared" si="46"/>
        <v>0</v>
      </c>
      <c r="J407" s="56">
        <f t="shared" si="47"/>
        <v>100464.32000000001</v>
      </c>
      <c r="K407" s="57">
        <f t="shared" si="48"/>
        <v>1</v>
      </c>
      <c r="L407" s="57">
        <f t="shared" si="49"/>
        <v>-1</v>
      </c>
      <c r="M407" s="57">
        <f t="shared" si="50"/>
        <v>-1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260</v>
      </c>
      <c r="C408" s="51" t="s">
        <v>261</v>
      </c>
      <c r="D408" s="56">
        <v>22863212.399999999</v>
      </c>
      <c r="E408" s="56">
        <v>20988582.550000001</v>
      </c>
      <c r="F408" s="56">
        <v>1841344.9300000002</v>
      </c>
      <c r="G408" s="56">
        <v>16655652.679999998</v>
      </c>
      <c r="H408" s="56">
        <v>22842.880000000001</v>
      </c>
      <c r="I408" s="56">
        <f t="shared" si="46"/>
        <v>16678495.559999999</v>
      </c>
      <c r="J408" s="56">
        <f t="shared" si="47"/>
        <v>4310086.9900000021</v>
      </c>
      <c r="K408" s="57">
        <f t="shared" si="48"/>
        <v>0.20535388608222149</v>
      </c>
      <c r="L408" s="57">
        <f t="shared" si="49"/>
        <v>-0.91226920990907989</v>
      </c>
      <c r="M408" s="57">
        <f t="shared" si="50"/>
        <v>-4.7730680793401432E-2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325</v>
      </c>
      <c r="C409" s="51" t="s">
        <v>326</v>
      </c>
      <c r="D409" s="56">
        <v>6352581.2000000002</v>
      </c>
      <c r="E409" s="56">
        <v>6352581.2000000002</v>
      </c>
      <c r="F409" s="56">
        <v>1628945.88</v>
      </c>
      <c r="G409" s="56">
        <v>15754767.959999999</v>
      </c>
      <c r="H409" s="56">
        <v>0</v>
      </c>
      <c r="I409" s="56">
        <f t="shared" si="46"/>
        <v>15754767.959999999</v>
      </c>
      <c r="J409" s="56">
        <f t="shared" si="47"/>
        <v>-9402186.7599999979</v>
      </c>
      <c r="K409" s="57">
        <f t="shared" si="48"/>
        <v>-1.480057706306847</v>
      </c>
      <c r="L409" s="57">
        <f t="shared" si="49"/>
        <v>-0.74357732255354725</v>
      </c>
      <c r="M409" s="57">
        <f t="shared" si="50"/>
        <v>1.9760692475682167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134</v>
      </c>
      <c r="C410" s="51" t="s">
        <v>135</v>
      </c>
      <c r="D410" s="56">
        <v>1724067.78</v>
      </c>
      <c r="E410" s="56">
        <v>1897773.3</v>
      </c>
      <c r="F410" s="56">
        <v>143960.22</v>
      </c>
      <c r="G410" s="56">
        <v>1817396.27</v>
      </c>
      <c r="H410" s="56">
        <v>0</v>
      </c>
      <c r="I410" s="56">
        <f t="shared" si="46"/>
        <v>1817396.27</v>
      </c>
      <c r="J410" s="56">
        <f t="shared" si="47"/>
        <v>80377.030000000028</v>
      </c>
      <c r="K410" s="57">
        <f t="shared" si="48"/>
        <v>4.2353335880529051E-2</v>
      </c>
      <c r="L410" s="57">
        <f t="shared" si="49"/>
        <v>-0.92414256223332891</v>
      </c>
      <c r="M410" s="57">
        <f t="shared" si="50"/>
        <v>0.14917599694336517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136</v>
      </c>
      <c r="C411" s="51" t="s">
        <v>137</v>
      </c>
      <c r="D411" s="56">
        <v>186456.07</v>
      </c>
      <c r="E411" s="56">
        <v>186456.07</v>
      </c>
      <c r="F411" s="56">
        <v>16081.82</v>
      </c>
      <c r="G411" s="56">
        <v>149606.38</v>
      </c>
      <c r="H411" s="56">
        <v>0</v>
      </c>
      <c r="I411" s="56">
        <f t="shared" si="46"/>
        <v>149606.38</v>
      </c>
      <c r="J411" s="56">
        <f t="shared" si="47"/>
        <v>36849.69</v>
      </c>
      <c r="K411" s="57">
        <f t="shared" si="48"/>
        <v>0.19763202131204419</v>
      </c>
      <c r="L411" s="57">
        <f t="shared" si="49"/>
        <v>-0.91375008601221719</v>
      </c>
      <c r="M411" s="57">
        <f t="shared" si="50"/>
        <v>-3.715842557445307E-2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138</v>
      </c>
      <c r="C412" s="51" t="s">
        <v>139</v>
      </c>
      <c r="D412" s="56">
        <v>1015507.37</v>
      </c>
      <c r="E412" s="56">
        <v>1015507.37</v>
      </c>
      <c r="F412" s="56">
        <v>11026.25</v>
      </c>
      <c r="G412" s="56">
        <v>47362.5</v>
      </c>
      <c r="H412" s="56">
        <v>0</v>
      </c>
      <c r="I412" s="56">
        <f t="shared" si="46"/>
        <v>47362.5</v>
      </c>
      <c r="J412" s="56">
        <f t="shared" si="47"/>
        <v>968144.87</v>
      </c>
      <c r="K412" s="57">
        <f t="shared" si="48"/>
        <v>0.95336075207410853</v>
      </c>
      <c r="L412" s="57">
        <f t="shared" si="49"/>
        <v>-0.98914212705319904</v>
      </c>
      <c r="M412" s="57">
        <f t="shared" si="50"/>
        <v>-0.94403290248893024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140</v>
      </c>
      <c r="C413" s="51" t="s">
        <v>141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46"/>
        <v>0</v>
      </c>
      <c r="J413" s="56">
        <f t="shared" si="47"/>
        <v>0</v>
      </c>
      <c r="K413" s="57" t="str">
        <f t="shared" si="48"/>
        <v>NA</v>
      </c>
      <c r="L413" s="57" t="str">
        <f t="shared" si="49"/>
        <v>NA</v>
      </c>
      <c r="M413" s="57" t="str">
        <f t="shared" si="50"/>
        <v>NA</v>
      </c>
      <c r="R413" s="53"/>
      <c r="S413" s="53"/>
      <c r="T413" s="53"/>
      <c r="U413" s="53"/>
      <c r="V413" s="53"/>
    </row>
    <row r="414" spans="1:22" s="51" customFormat="1" x14ac:dyDescent="0.2">
      <c r="B414" s="66" t="s">
        <v>144</v>
      </c>
      <c r="C414" s="51" t="s">
        <v>145</v>
      </c>
      <c r="D414" s="56">
        <v>13986000</v>
      </c>
      <c r="E414" s="56">
        <v>12449189.33</v>
      </c>
      <c r="F414" s="56">
        <v>613702.37</v>
      </c>
      <c r="G414" s="56">
        <v>4753603.6499999994</v>
      </c>
      <c r="H414" s="56">
        <v>0</v>
      </c>
      <c r="I414" s="56">
        <f t="shared" si="46"/>
        <v>4753603.6499999994</v>
      </c>
      <c r="J414" s="56">
        <f t="shared" si="47"/>
        <v>7695585.6800000006</v>
      </c>
      <c r="K414" s="57">
        <f t="shared" si="48"/>
        <v>0.61815958260472537</v>
      </c>
      <c r="L414" s="57">
        <f t="shared" si="49"/>
        <v>-0.95070342704796829</v>
      </c>
      <c r="M414" s="57">
        <f t="shared" si="50"/>
        <v>-0.54179149912567037</v>
      </c>
      <c r="R414" s="53"/>
      <c r="S414" s="53"/>
      <c r="T414" s="53"/>
      <c r="U414" s="53"/>
      <c r="V414" s="53"/>
    </row>
    <row r="415" spans="1:22" s="51" customFormat="1" x14ac:dyDescent="0.2">
      <c r="B415" s="66" t="s">
        <v>146</v>
      </c>
      <c r="C415" s="51" t="s">
        <v>147</v>
      </c>
      <c r="D415" s="56">
        <v>0</v>
      </c>
      <c r="E415" s="56">
        <v>0</v>
      </c>
      <c r="F415" s="56">
        <v>8189.57</v>
      </c>
      <c r="G415" s="56">
        <v>57446.500000000007</v>
      </c>
      <c r="H415" s="56">
        <v>0</v>
      </c>
      <c r="I415" s="56">
        <f t="shared" si="46"/>
        <v>57446.500000000007</v>
      </c>
      <c r="J415" s="56">
        <f t="shared" si="47"/>
        <v>-57446.500000000007</v>
      </c>
      <c r="K415" s="57" t="str">
        <f t="shared" si="48"/>
        <v>NA</v>
      </c>
      <c r="L415" s="57" t="str">
        <f t="shared" si="49"/>
        <v>NA</v>
      </c>
      <c r="M415" s="57" t="str">
        <f t="shared" si="50"/>
        <v>NA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148</v>
      </c>
      <c r="C416" s="51" t="s">
        <v>149</v>
      </c>
      <c r="D416" s="56">
        <v>6295608.3799999999</v>
      </c>
      <c r="E416" s="56">
        <v>5586679.7999999998</v>
      </c>
      <c r="F416" s="56">
        <v>128002.64</v>
      </c>
      <c r="G416" s="56">
        <v>1271448.1499999999</v>
      </c>
      <c r="H416" s="56">
        <v>0</v>
      </c>
      <c r="I416" s="56">
        <f t="shared" si="46"/>
        <v>1271448.1499999999</v>
      </c>
      <c r="J416" s="56">
        <f t="shared" si="47"/>
        <v>4315231.6500000004</v>
      </c>
      <c r="K416" s="57">
        <f t="shared" si="48"/>
        <v>0.77241435064884167</v>
      </c>
      <c r="L416" s="57">
        <f t="shared" si="49"/>
        <v>-0.97708788679816594</v>
      </c>
      <c r="M416" s="57">
        <f t="shared" si="50"/>
        <v>-0.72689722077860985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150</v>
      </c>
      <c r="C417" s="51" t="s">
        <v>151</v>
      </c>
      <c r="D417" s="56">
        <v>210000</v>
      </c>
      <c r="E417" s="56">
        <v>210000</v>
      </c>
      <c r="F417" s="56">
        <v>0</v>
      </c>
      <c r="G417" s="56">
        <v>0</v>
      </c>
      <c r="H417" s="56">
        <v>0</v>
      </c>
      <c r="I417" s="56">
        <f t="shared" si="46"/>
        <v>0</v>
      </c>
      <c r="J417" s="56">
        <f t="shared" si="47"/>
        <v>210000</v>
      </c>
      <c r="K417" s="57">
        <f t="shared" si="48"/>
        <v>1</v>
      </c>
      <c r="L417" s="57">
        <f t="shared" si="49"/>
        <v>-1</v>
      </c>
      <c r="M417" s="57">
        <f t="shared" si="50"/>
        <v>-1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282</v>
      </c>
      <c r="C418" s="51" t="s">
        <v>283</v>
      </c>
      <c r="D418" s="56">
        <v>700000</v>
      </c>
      <c r="E418" s="56">
        <v>700000</v>
      </c>
      <c r="F418" s="56">
        <v>0</v>
      </c>
      <c r="G418" s="56">
        <v>0</v>
      </c>
      <c r="H418" s="56">
        <v>0</v>
      </c>
      <c r="I418" s="56">
        <f t="shared" si="46"/>
        <v>0</v>
      </c>
      <c r="J418" s="56">
        <f t="shared" si="47"/>
        <v>700000</v>
      </c>
      <c r="K418" s="57">
        <f t="shared" si="48"/>
        <v>1</v>
      </c>
      <c r="L418" s="57">
        <f t="shared" si="49"/>
        <v>-1</v>
      </c>
      <c r="M418" s="57">
        <f t="shared" si="50"/>
        <v>-1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160</v>
      </c>
      <c r="C419" s="51" t="s">
        <v>161</v>
      </c>
      <c r="D419" s="56">
        <v>0</v>
      </c>
      <c r="E419" s="56">
        <v>0</v>
      </c>
      <c r="F419" s="56">
        <v>1301.95</v>
      </c>
      <c r="G419" s="56">
        <v>8446.61</v>
      </c>
      <c r="H419" s="56">
        <v>0</v>
      </c>
      <c r="I419" s="56">
        <f t="shared" si="46"/>
        <v>8446.61</v>
      </c>
      <c r="J419" s="56">
        <f t="shared" si="47"/>
        <v>-8446.61</v>
      </c>
      <c r="K419" s="57" t="str">
        <f t="shared" si="48"/>
        <v>NA</v>
      </c>
      <c r="L419" s="57" t="str">
        <f t="shared" si="49"/>
        <v>NA</v>
      </c>
      <c r="M419" s="57" t="str">
        <f t="shared" si="50"/>
        <v>NA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162</v>
      </c>
      <c r="C420" s="51" t="s">
        <v>163</v>
      </c>
      <c r="D420" s="56">
        <v>890627.10999999987</v>
      </c>
      <c r="E420" s="56">
        <v>890627.10999999987</v>
      </c>
      <c r="F420" s="56">
        <v>228226.17999999996</v>
      </c>
      <c r="G420" s="56">
        <v>2155533.8400000003</v>
      </c>
      <c r="H420" s="56">
        <v>0</v>
      </c>
      <c r="I420" s="56">
        <f t="shared" si="46"/>
        <v>2155533.8400000003</v>
      </c>
      <c r="J420" s="56">
        <f t="shared" si="47"/>
        <v>-1264906.7300000004</v>
      </c>
      <c r="K420" s="57">
        <f t="shared" si="48"/>
        <v>-1.4202427882528756</v>
      </c>
      <c r="L420" s="57">
        <f t="shared" si="49"/>
        <v>-0.74374665060442635</v>
      </c>
      <c r="M420" s="57">
        <f t="shared" si="50"/>
        <v>1.9042913459034505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164</v>
      </c>
      <c r="C421" s="51" t="s">
        <v>165</v>
      </c>
      <c r="D421" s="56">
        <v>1811630</v>
      </c>
      <c r="E421" s="56">
        <v>1564320</v>
      </c>
      <c r="F421" s="56">
        <v>5961</v>
      </c>
      <c r="G421" s="56">
        <v>165540</v>
      </c>
      <c r="H421" s="56">
        <v>30214</v>
      </c>
      <c r="I421" s="56">
        <f t="shared" si="46"/>
        <v>195754</v>
      </c>
      <c r="J421" s="56">
        <f t="shared" si="47"/>
        <v>1368566</v>
      </c>
      <c r="K421" s="57">
        <f t="shared" si="48"/>
        <v>0.87486319934540246</v>
      </c>
      <c r="L421" s="57">
        <f t="shared" si="49"/>
        <v>-0.99618939858852407</v>
      </c>
      <c r="M421" s="57">
        <f t="shared" si="50"/>
        <v>-0.87301319423135926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166</v>
      </c>
      <c r="C422" s="51" t="s">
        <v>167</v>
      </c>
      <c r="D422" s="56">
        <v>36000</v>
      </c>
      <c r="E422" s="56">
        <v>31400</v>
      </c>
      <c r="F422" s="56">
        <v>0</v>
      </c>
      <c r="G422" s="56">
        <v>0</v>
      </c>
      <c r="H422" s="56">
        <v>0</v>
      </c>
      <c r="I422" s="56">
        <f t="shared" si="46"/>
        <v>0</v>
      </c>
      <c r="J422" s="56">
        <f t="shared" si="47"/>
        <v>31400</v>
      </c>
      <c r="K422" s="57">
        <f t="shared" si="48"/>
        <v>1</v>
      </c>
      <c r="L422" s="57">
        <f t="shared" si="49"/>
        <v>-1</v>
      </c>
      <c r="M422" s="57">
        <f t="shared" si="50"/>
        <v>-1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285</v>
      </c>
      <c r="C423" s="51" t="s">
        <v>286</v>
      </c>
      <c r="D423" s="56">
        <v>25000</v>
      </c>
      <c r="E423" s="56">
        <v>25000</v>
      </c>
      <c r="F423" s="56">
        <v>0</v>
      </c>
      <c r="G423" s="56">
        <v>0</v>
      </c>
      <c r="H423" s="56">
        <v>0</v>
      </c>
      <c r="I423" s="56">
        <f t="shared" si="46"/>
        <v>0</v>
      </c>
      <c r="J423" s="56">
        <f t="shared" si="47"/>
        <v>25000</v>
      </c>
      <c r="K423" s="57">
        <f t="shared" si="48"/>
        <v>1</v>
      </c>
      <c r="L423" s="57">
        <f t="shared" si="49"/>
        <v>-1</v>
      </c>
      <c r="M423" s="57">
        <f t="shared" si="50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172</v>
      </c>
      <c r="C424" s="51" t="s">
        <v>173</v>
      </c>
      <c r="D424" s="56">
        <v>1948950</v>
      </c>
      <c r="E424" s="56">
        <v>1123732</v>
      </c>
      <c r="F424" s="56">
        <v>0</v>
      </c>
      <c r="G424" s="56">
        <v>-59383</v>
      </c>
      <c r="H424" s="56">
        <v>6415.97</v>
      </c>
      <c r="I424" s="56">
        <f t="shared" si="46"/>
        <v>-52967.03</v>
      </c>
      <c r="J424" s="56">
        <f t="shared" si="47"/>
        <v>1176699.03</v>
      </c>
      <c r="K424" s="57">
        <f t="shared" si="48"/>
        <v>1.0471349307486126</v>
      </c>
      <c r="L424" s="57">
        <f t="shared" si="49"/>
        <v>-1</v>
      </c>
      <c r="M424" s="57">
        <f t="shared" si="50"/>
        <v>-1.0634133405473902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176</v>
      </c>
      <c r="C425" s="51" t="s">
        <v>177</v>
      </c>
      <c r="D425" s="56">
        <v>0</v>
      </c>
      <c r="E425" s="56">
        <v>5000</v>
      </c>
      <c r="F425" s="56">
        <v>0</v>
      </c>
      <c r="G425" s="56">
        <v>0</v>
      </c>
      <c r="H425" s="56">
        <v>0</v>
      </c>
      <c r="I425" s="56">
        <f t="shared" si="46"/>
        <v>0</v>
      </c>
      <c r="J425" s="56">
        <f t="shared" si="47"/>
        <v>5000</v>
      </c>
      <c r="K425" s="57">
        <f t="shared" si="48"/>
        <v>1</v>
      </c>
      <c r="L425" s="57">
        <f t="shared" si="49"/>
        <v>-1</v>
      </c>
      <c r="M425" s="57">
        <f t="shared" si="50"/>
        <v>-1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252</v>
      </c>
      <c r="C426" s="51" t="s">
        <v>253</v>
      </c>
      <c r="D426" s="56">
        <v>832500</v>
      </c>
      <c r="E426" s="56">
        <v>1272047</v>
      </c>
      <c r="F426" s="56">
        <v>90808.3</v>
      </c>
      <c r="G426" s="56">
        <v>722923.60000000009</v>
      </c>
      <c r="H426" s="56">
        <v>222667.16</v>
      </c>
      <c r="I426" s="56">
        <f t="shared" si="46"/>
        <v>945590.76000000013</v>
      </c>
      <c r="J426" s="56">
        <f t="shared" si="47"/>
        <v>326456.23999999987</v>
      </c>
      <c r="K426" s="57">
        <f t="shared" si="48"/>
        <v>0.25663850470933847</v>
      </c>
      <c r="L426" s="57">
        <f t="shared" si="49"/>
        <v>-0.92861246479100223</v>
      </c>
      <c r="M426" s="57">
        <f t="shared" si="50"/>
        <v>-0.31802180265351826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178</v>
      </c>
      <c r="C427" s="51" t="s">
        <v>179</v>
      </c>
      <c r="D427" s="56">
        <v>167850</v>
      </c>
      <c r="E427" s="56">
        <v>168317</v>
      </c>
      <c r="F427" s="56">
        <v>327.88</v>
      </c>
      <c r="G427" s="56">
        <v>4984.7199999999993</v>
      </c>
      <c r="H427" s="56">
        <v>3770.59</v>
      </c>
      <c r="I427" s="56">
        <f t="shared" si="31"/>
        <v>8755.31</v>
      </c>
      <c r="J427" s="56">
        <f t="shared" si="32"/>
        <v>159561.69</v>
      </c>
      <c r="K427" s="57">
        <f t="shared" si="33"/>
        <v>0.94798321025208387</v>
      </c>
      <c r="L427" s="57">
        <f t="shared" si="34"/>
        <v>-0.99805200900681446</v>
      </c>
      <c r="M427" s="57">
        <f t="shared" si="35"/>
        <v>-0.96446191412632121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180</v>
      </c>
      <c r="C428" s="51" t="s">
        <v>181</v>
      </c>
      <c r="D428" s="56">
        <v>26550</v>
      </c>
      <c r="E428" s="56">
        <v>26550</v>
      </c>
      <c r="F428" s="56">
        <v>0</v>
      </c>
      <c r="G428" s="56">
        <v>10190</v>
      </c>
      <c r="H428" s="56">
        <v>0</v>
      </c>
      <c r="I428" s="56">
        <f t="shared" si="31"/>
        <v>10190</v>
      </c>
      <c r="J428" s="56">
        <f t="shared" si="32"/>
        <v>16360</v>
      </c>
      <c r="K428" s="57">
        <f t="shared" si="33"/>
        <v>0.61619585687382294</v>
      </c>
      <c r="L428" s="57">
        <f t="shared" si="34"/>
        <v>-1</v>
      </c>
      <c r="M428" s="57">
        <f t="shared" si="35"/>
        <v>-0.53943502824858758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186</v>
      </c>
      <c r="C429" s="51" t="s">
        <v>187</v>
      </c>
      <c r="D429" s="56">
        <v>130500</v>
      </c>
      <c r="E429" s="56">
        <v>127915</v>
      </c>
      <c r="F429" s="56">
        <v>1208.68</v>
      </c>
      <c r="G429" s="56">
        <v>39160.080000000002</v>
      </c>
      <c r="H429" s="56">
        <v>0</v>
      </c>
      <c r="I429" s="56">
        <f t="shared" si="31"/>
        <v>39160.080000000002</v>
      </c>
      <c r="J429" s="56">
        <f t="shared" si="32"/>
        <v>88754.92</v>
      </c>
      <c r="K429" s="57">
        <f t="shared" si="33"/>
        <v>0.69385857796192785</v>
      </c>
      <c r="L429" s="57">
        <f t="shared" si="34"/>
        <v>-0.99055091271547513</v>
      </c>
      <c r="M429" s="57">
        <f t="shared" si="35"/>
        <v>-0.63263029355431344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192</v>
      </c>
      <c r="C430" s="51" t="s">
        <v>193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31"/>
        <v>0</v>
      </c>
      <c r="J430" s="56">
        <f t="shared" si="32"/>
        <v>0</v>
      </c>
      <c r="K430" s="57" t="str">
        <f t="shared" si="33"/>
        <v>NA</v>
      </c>
      <c r="L430" s="57" t="str">
        <f t="shared" si="34"/>
        <v>NA</v>
      </c>
      <c r="M430" s="57" t="str">
        <f t="shared" si="35"/>
        <v>NA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194</v>
      </c>
      <c r="C431" s="51" t="s">
        <v>195</v>
      </c>
      <c r="D431" s="56">
        <v>517504</v>
      </c>
      <c r="E431" s="56">
        <v>533849</v>
      </c>
      <c r="F431" s="56">
        <v>6000.78</v>
      </c>
      <c r="G431" s="56">
        <v>313419.58999999997</v>
      </c>
      <c r="H431" s="56">
        <v>108719.73</v>
      </c>
      <c r="I431" s="56">
        <f t="shared" si="31"/>
        <v>422139.31999999995</v>
      </c>
      <c r="J431" s="56">
        <f t="shared" si="32"/>
        <v>111709.68000000005</v>
      </c>
      <c r="K431" s="57">
        <f t="shared" si="33"/>
        <v>0.20925332818830802</v>
      </c>
      <c r="L431" s="57">
        <f t="shared" si="34"/>
        <v>-0.98875940574956589</v>
      </c>
      <c r="M431" s="57">
        <f t="shared" si="35"/>
        <v>-0.29548709841172316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198</v>
      </c>
      <c r="C432" s="51" t="s">
        <v>199</v>
      </c>
      <c r="D432" s="56">
        <v>0</v>
      </c>
      <c r="E432" s="56">
        <v>5110</v>
      </c>
      <c r="F432" s="56">
        <v>274</v>
      </c>
      <c r="G432" s="56">
        <v>2408.7600000000002</v>
      </c>
      <c r="H432" s="56">
        <v>1890.94</v>
      </c>
      <c r="I432" s="56">
        <f t="shared" si="31"/>
        <v>4299.7000000000007</v>
      </c>
      <c r="J432" s="56">
        <f t="shared" si="32"/>
        <v>810.29999999999927</v>
      </c>
      <c r="K432" s="57">
        <f t="shared" si="33"/>
        <v>0.15857142857142842</v>
      </c>
      <c r="L432" s="57">
        <f t="shared" si="34"/>
        <v>-0.94637964774951078</v>
      </c>
      <c r="M432" s="57">
        <f t="shared" si="35"/>
        <v>-0.43434207436399208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200</v>
      </c>
      <c r="C433" s="51" t="s">
        <v>201</v>
      </c>
      <c r="D433" s="56">
        <v>884750</v>
      </c>
      <c r="E433" s="56">
        <v>891150</v>
      </c>
      <c r="F433" s="56">
        <v>0</v>
      </c>
      <c r="G433" s="56">
        <v>870817</v>
      </c>
      <c r="H433" s="56">
        <v>0</v>
      </c>
      <c r="I433" s="56">
        <f t="shared" si="31"/>
        <v>870817</v>
      </c>
      <c r="J433" s="56">
        <f t="shared" si="32"/>
        <v>20333</v>
      </c>
      <c r="K433" s="57">
        <f t="shared" si="33"/>
        <v>2.2816585311114853E-2</v>
      </c>
      <c r="L433" s="57">
        <f t="shared" si="34"/>
        <v>-1</v>
      </c>
      <c r="M433" s="57">
        <f t="shared" si="35"/>
        <v>0.17262009762666217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202</v>
      </c>
      <c r="C434" s="51" t="s">
        <v>203</v>
      </c>
      <c r="D434" s="56">
        <v>5535404.4700000007</v>
      </c>
      <c r="E434" s="56">
        <v>9045432.4700000007</v>
      </c>
      <c r="F434" s="56">
        <v>86134.05</v>
      </c>
      <c r="G434" s="56">
        <v>5234722.83</v>
      </c>
      <c r="H434" s="56">
        <v>393735.41</v>
      </c>
      <c r="I434" s="56">
        <f t="shared" si="31"/>
        <v>5628458.2400000002</v>
      </c>
      <c r="J434" s="56">
        <f t="shared" si="32"/>
        <v>3416974.2300000004</v>
      </c>
      <c r="K434" s="57">
        <f t="shared" si="33"/>
        <v>0.37775686694170857</v>
      </c>
      <c r="L434" s="57">
        <f t="shared" si="34"/>
        <v>-0.99047761947417412</v>
      </c>
      <c r="M434" s="57">
        <f t="shared" si="35"/>
        <v>-0.305542613154902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206</v>
      </c>
      <c r="C435" s="51" t="s">
        <v>207</v>
      </c>
      <c r="D435" s="56">
        <v>66400.2</v>
      </c>
      <c r="E435" s="56">
        <v>63000.2</v>
      </c>
      <c r="F435" s="56">
        <v>17356.919999999998</v>
      </c>
      <c r="G435" s="56">
        <v>26374.989999999998</v>
      </c>
      <c r="H435" s="56">
        <v>2418.59</v>
      </c>
      <c r="I435" s="56">
        <f t="shared" si="31"/>
        <v>28793.579999999998</v>
      </c>
      <c r="J435" s="56">
        <f t="shared" si="32"/>
        <v>34206.619999999995</v>
      </c>
      <c r="K435" s="57">
        <f t="shared" si="33"/>
        <v>0.5429604985380998</v>
      </c>
      <c r="L435" s="57">
        <f t="shared" si="34"/>
        <v>-0.72449420795489539</v>
      </c>
      <c r="M435" s="57">
        <f t="shared" si="35"/>
        <v>-0.49762083294973669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268</v>
      </c>
      <c r="C436" s="51" t="s">
        <v>269</v>
      </c>
      <c r="D436" s="56">
        <v>7290000</v>
      </c>
      <c r="E436" s="56">
        <v>10573276</v>
      </c>
      <c r="F436" s="56">
        <v>858041.58</v>
      </c>
      <c r="G436" s="56">
        <v>6504520.8700000001</v>
      </c>
      <c r="H436" s="56">
        <v>3806057.73</v>
      </c>
      <c r="I436" s="56">
        <f t="shared" si="31"/>
        <v>10310578.6</v>
      </c>
      <c r="J436" s="56">
        <f t="shared" si="32"/>
        <v>262697.40000000037</v>
      </c>
      <c r="K436" s="57">
        <f t="shared" si="33"/>
        <v>2.48454121504064E-2</v>
      </c>
      <c r="L436" s="57">
        <f t="shared" si="34"/>
        <v>-0.91884808643981297</v>
      </c>
      <c r="M436" s="57">
        <f t="shared" si="35"/>
        <v>-0.26177799160827736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393</v>
      </c>
      <c r="C437" s="51" t="s">
        <v>394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31"/>
        <v>0</v>
      </c>
      <c r="J437" s="56">
        <f t="shared" si="32"/>
        <v>0</v>
      </c>
      <c r="K437" s="57" t="str">
        <f t="shared" si="33"/>
        <v>NA</v>
      </c>
      <c r="L437" s="57" t="str">
        <f t="shared" si="34"/>
        <v>NA</v>
      </c>
      <c r="M437" s="57" t="str">
        <f t="shared" si="35"/>
        <v>NA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216</v>
      </c>
      <c r="C438" s="51" t="s">
        <v>217</v>
      </c>
      <c r="D438" s="56">
        <v>675000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31"/>
        <v>0</v>
      </c>
      <c r="J438" s="56">
        <f t="shared" si="32"/>
        <v>0</v>
      </c>
      <c r="K438" s="57" t="str">
        <f t="shared" si="33"/>
        <v>NA</v>
      </c>
      <c r="L438" s="57" t="str">
        <f t="shared" si="34"/>
        <v>NA</v>
      </c>
      <c r="M438" s="57" t="str">
        <f t="shared" si="35"/>
        <v>NA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220</v>
      </c>
      <c r="C439" s="51" t="s">
        <v>221</v>
      </c>
      <c r="D439" s="56">
        <v>1611737.7</v>
      </c>
      <c r="E439" s="56">
        <v>7321737.7000000002</v>
      </c>
      <c r="F439" s="56">
        <v>63455</v>
      </c>
      <c r="G439" s="56">
        <v>1245165</v>
      </c>
      <c r="H439" s="56">
        <v>4457585</v>
      </c>
      <c r="I439" s="56">
        <f t="shared" si="31"/>
        <v>5702750</v>
      </c>
      <c r="J439" s="56">
        <f t="shared" si="32"/>
        <v>1618987.7000000002</v>
      </c>
      <c r="K439" s="57">
        <f t="shared" si="33"/>
        <v>0.2211206910621778</v>
      </c>
      <c r="L439" s="57">
        <f t="shared" si="34"/>
        <v>-0.99133334153721464</v>
      </c>
      <c r="M439" s="57">
        <f t="shared" si="35"/>
        <v>-0.795923036139358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395</v>
      </c>
      <c r="C440" s="51" t="s">
        <v>396</v>
      </c>
      <c r="D440" s="56">
        <v>2925000</v>
      </c>
      <c r="E440" s="56">
        <v>2925000</v>
      </c>
      <c r="F440" s="56">
        <v>0</v>
      </c>
      <c r="G440" s="56">
        <v>0</v>
      </c>
      <c r="H440" s="56">
        <v>1958990</v>
      </c>
      <c r="I440" s="56">
        <f t="shared" ref="I440:I525" si="51">SUM(G440:H440)</f>
        <v>1958990</v>
      </c>
      <c r="J440" s="56">
        <f t="shared" ref="J440:J525" si="52">E440-I440</f>
        <v>966010</v>
      </c>
      <c r="K440" s="57">
        <f t="shared" ref="K440:K525" si="53">IF(E440=0,"NA",J440/E440)</f>
        <v>0.33025982905982904</v>
      </c>
      <c r="L440" s="57">
        <f t="shared" ref="L440:L525" si="54">IF(E440=0,"NA",(  ( F440 - (E440/$L$6)) / (E440/$L$6)))</f>
        <v>-1</v>
      </c>
      <c r="M440" s="57">
        <f t="shared" ref="M440:M525" si="55">IF(E440=0,"NA",(  ( G440 - ($M$6*(E440/12))) / ($M$6*(E440/12))))</f>
        <v>-1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222</v>
      </c>
      <c r="C441" s="51" t="s">
        <v>223</v>
      </c>
      <c r="D441" s="56">
        <v>27000</v>
      </c>
      <c r="E441" s="56">
        <v>18033</v>
      </c>
      <c r="F441" s="56">
        <v>0</v>
      </c>
      <c r="G441" s="56">
        <v>0</v>
      </c>
      <c r="H441" s="56">
        <v>0</v>
      </c>
      <c r="I441" s="56">
        <f t="shared" si="51"/>
        <v>0</v>
      </c>
      <c r="J441" s="56">
        <f t="shared" si="52"/>
        <v>18033</v>
      </c>
      <c r="K441" s="57">
        <f t="shared" si="53"/>
        <v>1</v>
      </c>
      <c r="L441" s="57">
        <f t="shared" si="54"/>
        <v>-1</v>
      </c>
      <c r="M441" s="57">
        <f t="shared" si="55"/>
        <v>-1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224</v>
      </c>
      <c r="C442" s="51" t="s">
        <v>225</v>
      </c>
      <c r="D442" s="56">
        <v>150300</v>
      </c>
      <c r="E442" s="56">
        <v>153850</v>
      </c>
      <c r="F442" s="56">
        <v>42</v>
      </c>
      <c r="G442" s="56">
        <v>18354.240000000002</v>
      </c>
      <c r="H442" s="56">
        <v>3154</v>
      </c>
      <c r="I442" s="56">
        <f t="shared" si="51"/>
        <v>21508.240000000002</v>
      </c>
      <c r="J442" s="56">
        <f t="shared" si="52"/>
        <v>132341.76000000001</v>
      </c>
      <c r="K442" s="57">
        <f t="shared" si="53"/>
        <v>0.86019993500162506</v>
      </c>
      <c r="L442" s="57">
        <f t="shared" si="54"/>
        <v>-0.9997270068248294</v>
      </c>
      <c r="M442" s="57">
        <f t="shared" si="55"/>
        <v>-0.85684050698732528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226</v>
      </c>
      <c r="C443" s="51" t="s">
        <v>227</v>
      </c>
      <c r="D443" s="56">
        <v>900000</v>
      </c>
      <c r="E443" s="56">
        <v>900000</v>
      </c>
      <c r="F443" s="56">
        <v>0</v>
      </c>
      <c r="G443" s="56">
        <v>0</v>
      </c>
      <c r="H443" s="56">
        <v>0</v>
      </c>
      <c r="I443" s="56">
        <f t="shared" si="51"/>
        <v>0</v>
      </c>
      <c r="J443" s="56">
        <f t="shared" si="52"/>
        <v>900000</v>
      </c>
      <c r="K443" s="57">
        <f t="shared" si="53"/>
        <v>1</v>
      </c>
      <c r="L443" s="57">
        <f t="shared" si="54"/>
        <v>-1</v>
      </c>
      <c r="M443" s="57">
        <f t="shared" si="55"/>
        <v>-1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397</v>
      </c>
      <c r="C444" s="51" t="s">
        <v>398</v>
      </c>
      <c r="D444" s="56">
        <v>0</v>
      </c>
      <c r="E444" s="56">
        <v>0</v>
      </c>
      <c r="F444" s="56">
        <v>0</v>
      </c>
      <c r="G444" s="56">
        <v>0</v>
      </c>
      <c r="H444" s="56">
        <v>0</v>
      </c>
      <c r="I444" s="56">
        <f t="shared" si="51"/>
        <v>0</v>
      </c>
      <c r="J444" s="56">
        <f t="shared" si="52"/>
        <v>0</v>
      </c>
      <c r="K444" s="57" t="str">
        <f t="shared" si="53"/>
        <v>NA</v>
      </c>
      <c r="L444" s="57" t="str">
        <f t="shared" si="54"/>
        <v>NA</v>
      </c>
      <c r="M444" s="57" t="str">
        <f t="shared" si="55"/>
        <v>NA</v>
      </c>
      <c r="R444" s="53"/>
      <c r="S444" s="53"/>
      <c r="T444" s="53"/>
      <c r="U444" s="53"/>
      <c r="V444" s="53"/>
    </row>
    <row r="445" spans="1:22" s="51" customFormat="1" x14ac:dyDescent="0.2">
      <c r="A445" s="63" t="s">
        <v>399</v>
      </c>
      <c r="B445" s="71"/>
      <c r="C445" s="63"/>
      <c r="D445" s="64">
        <v>79886601.000000015</v>
      </c>
      <c r="E445" s="64">
        <v>87152580.420000002</v>
      </c>
      <c r="F445" s="64">
        <v>5750391.9999999991</v>
      </c>
      <c r="G445" s="64">
        <v>57770463.219999999</v>
      </c>
      <c r="H445" s="64">
        <v>11018462</v>
      </c>
      <c r="I445" s="64">
        <f t="shared" si="51"/>
        <v>68788925.219999999</v>
      </c>
      <c r="J445" s="64">
        <f t="shared" si="52"/>
        <v>18363655.200000003</v>
      </c>
      <c r="K445" s="65">
        <f t="shared" si="53"/>
        <v>0.21070695912276011</v>
      </c>
      <c r="L445" s="65">
        <f t="shared" si="54"/>
        <v>-0.9340192571202357</v>
      </c>
      <c r="M445" s="65">
        <f t="shared" si="55"/>
        <v>-0.20456106371244948</v>
      </c>
      <c r="R445" s="53"/>
      <c r="S445" s="53"/>
      <c r="T445" s="53"/>
      <c r="U445" s="53"/>
      <c r="V445" s="53"/>
    </row>
    <row r="446" spans="1:22" s="51" customFormat="1" x14ac:dyDescent="0.2">
      <c r="A446" s="51" t="s">
        <v>400</v>
      </c>
      <c r="B446" s="66" t="s">
        <v>109</v>
      </c>
      <c r="C446" s="51" t="s">
        <v>108</v>
      </c>
      <c r="D446" s="56">
        <v>853353.84</v>
      </c>
      <c r="E446" s="56">
        <v>853353.84</v>
      </c>
      <c r="F446" s="56">
        <v>60112.06</v>
      </c>
      <c r="G446" s="56">
        <v>618312.27</v>
      </c>
      <c r="H446" s="56">
        <v>0</v>
      </c>
      <c r="I446" s="56">
        <f t="shared" si="51"/>
        <v>618312.27</v>
      </c>
      <c r="J446" s="56">
        <f t="shared" si="52"/>
        <v>235041.56999999995</v>
      </c>
      <c r="K446" s="57">
        <f t="shared" si="53"/>
        <v>0.27543272085117698</v>
      </c>
      <c r="L446" s="57">
        <f t="shared" si="54"/>
        <v>-0.92955787249987654</v>
      </c>
      <c r="M446" s="57">
        <f t="shared" si="55"/>
        <v>-0.13051926502141237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112</v>
      </c>
      <c r="C447" s="51" t="s">
        <v>113</v>
      </c>
      <c r="D447" s="56">
        <v>0</v>
      </c>
      <c r="E447" s="56">
        <v>0</v>
      </c>
      <c r="F447" s="56">
        <v>0</v>
      </c>
      <c r="G447" s="56">
        <v>107012.5</v>
      </c>
      <c r="H447" s="56">
        <v>0</v>
      </c>
      <c r="I447" s="56">
        <f t="shared" si="51"/>
        <v>107012.5</v>
      </c>
      <c r="J447" s="56">
        <f t="shared" si="52"/>
        <v>-107012.5</v>
      </c>
      <c r="K447" s="57" t="str">
        <f t="shared" si="53"/>
        <v>NA</v>
      </c>
      <c r="L447" s="57" t="str">
        <f t="shared" si="54"/>
        <v>NA</v>
      </c>
      <c r="M447" s="57" t="str">
        <f t="shared" si="55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258</v>
      </c>
      <c r="C448" s="51" t="s">
        <v>259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51"/>
        <v>0</v>
      </c>
      <c r="J448" s="56">
        <f t="shared" si="52"/>
        <v>0</v>
      </c>
      <c r="K448" s="57" t="str">
        <f t="shared" si="53"/>
        <v>NA</v>
      </c>
      <c r="L448" s="57" t="str">
        <f t="shared" si="54"/>
        <v>NA</v>
      </c>
      <c r="M448" s="57" t="str">
        <f t="shared" si="55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122</v>
      </c>
      <c r="C449" s="51" t="s">
        <v>123</v>
      </c>
      <c r="D449" s="56">
        <v>1558934.17</v>
      </c>
      <c r="E449" s="56">
        <v>1558934.17</v>
      </c>
      <c r="F449" s="56">
        <v>135917.85999999999</v>
      </c>
      <c r="G449" s="56">
        <v>1299964.6000000001</v>
      </c>
      <c r="H449" s="56">
        <v>0</v>
      </c>
      <c r="I449" s="56">
        <f t="shared" si="51"/>
        <v>1299964.6000000001</v>
      </c>
      <c r="J449" s="56">
        <f t="shared" si="52"/>
        <v>258969.56999999983</v>
      </c>
      <c r="K449" s="57">
        <f t="shared" si="53"/>
        <v>0.16611963159419352</v>
      </c>
      <c r="L449" s="57">
        <f t="shared" si="54"/>
        <v>-0.91281359879359125</v>
      </c>
      <c r="M449" s="57">
        <f t="shared" si="55"/>
        <v>6.5644208696772179E-4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401</v>
      </c>
      <c r="C450" s="51" t="s">
        <v>402</v>
      </c>
      <c r="D450" s="56">
        <v>0</v>
      </c>
      <c r="E450" s="56">
        <v>0</v>
      </c>
      <c r="F450" s="56">
        <v>10318.379999999999</v>
      </c>
      <c r="G450" s="56">
        <v>73228.66</v>
      </c>
      <c r="H450" s="56">
        <v>0</v>
      </c>
      <c r="I450" s="56">
        <f t="shared" si="51"/>
        <v>73228.66</v>
      </c>
      <c r="J450" s="56">
        <f t="shared" si="52"/>
        <v>-73228.66</v>
      </c>
      <c r="K450" s="57" t="str">
        <f t="shared" si="53"/>
        <v>NA</v>
      </c>
      <c r="L450" s="57" t="str">
        <f t="shared" si="54"/>
        <v>NA</v>
      </c>
      <c r="M450" s="57" t="str">
        <f t="shared" si="55"/>
        <v>NA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134</v>
      </c>
      <c r="C451" s="51" t="s">
        <v>135</v>
      </c>
      <c r="D451" s="56">
        <v>3278490.53</v>
      </c>
      <c r="E451" s="56">
        <v>3374193.4699999997</v>
      </c>
      <c r="F451" s="56">
        <v>246769.96000000002</v>
      </c>
      <c r="G451" s="56">
        <v>2420222.4</v>
      </c>
      <c r="H451" s="56">
        <v>0</v>
      </c>
      <c r="I451" s="56">
        <f t="shared" si="51"/>
        <v>2420222.4</v>
      </c>
      <c r="J451" s="56">
        <f t="shared" si="52"/>
        <v>953971.06999999983</v>
      </c>
      <c r="K451" s="57">
        <f t="shared" si="53"/>
        <v>0.28272565828894214</v>
      </c>
      <c r="L451" s="57">
        <f t="shared" si="54"/>
        <v>-0.92686549772737248</v>
      </c>
      <c r="M451" s="57">
        <f t="shared" si="55"/>
        <v>-0.13927078994673045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136</v>
      </c>
      <c r="C452" s="51" t="s">
        <v>137</v>
      </c>
      <c r="D452" s="56">
        <v>12540690.380000001</v>
      </c>
      <c r="E452" s="56">
        <v>13523014.41</v>
      </c>
      <c r="F452" s="56">
        <v>1038546.4200000002</v>
      </c>
      <c r="G452" s="56">
        <v>9895487.370000001</v>
      </c>
      <c r="H452" s="56">
        <v>0</v>
      </c>
      <c r="I452" s="56">
        <f t="shared" si="51"/>
        <v>9895487.370000001</v>
      </c>
      <c r="J452" s="56">
        <f t="shared" si="52"/>
        <v>3627527.0399999991</v>
      </c>
      <c r="K452" s="57">
        <f t="shared" si="53"/>
        <v>0.26824840453601195</v>
      </c>
      <c r="L452" s="57">
        <f t="shared" si="54"/>
        <v>-0.92320155931860759</v>
      </c>
      <c r="M452" s="57">
        <f t="shared" si="55"/>
        <v>-0.12189808544321425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138</v>
      </c>
      <c r="C453" s="51" t="s">
        <v>139</v>
      </c>
      <c r="D453" s="56">
        <v>611260.42000000004</v>
      </c>
      <c r="E453" s="56">
        <v>611260.42000000004</v>
      </c>
      <c r="F453" s="56">
        <v>52695</v>
      </c>
      <c r="G453" s="56">
        <v>853946.39</v>
      </c>
      <c r="H453" s="56">
        <v>0</v>
      </c>
      <c r="I453" s="56">
        <f t="shared" si="51"/>
        <v>853946.39</v>
      </c>
      <c r="J453" s="56">
        <f t="shared" si="52"/>
        <v>-242685.96999999997</v>
      </c>
      <c r="K453" s="57">
        <f t="shared" si="53"/>
        <v>-0.39702549365129836</v>
      </c>
      <c r="L453" s="57">
        <f t="shared" si="54"/>
        <v>-0.91379288061870589</v>
      </c>
      <c r="M453" s="57">
        <f t="shared" si="55"/>
        <v>0.67643059238155789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140</v>
      </c>
      <c r="C454" s="51" t="s">
        <v>141</v>
      </c>
      <c r="D454" s="56">
        <v>0</v>
      </c>
      <c r="E454" s="56">
        <v>10000</v>
      </c>
      <c r="F454" s="56">
        <v>0</v>
      </c>
      <c r="G454" s="56">
        <v>1666.66</v>
      </c>
      <c r="H454" s="56">
        <v>0</v>
      </c>
      <c r="I454" s="56">
        <f t="shared" si="51"/>
        <v>1666.66</v>
      </c>
      <c r="J454" s="56">
        <f t="shared" si="52"/>
        <v>8333.34</v>
      </c>
      <c r="K454" s="57">
        <f t="shared" si="53"/>
        <v>0.83333400000000002</v>
      </c>
      <c r="L454" s="57">
        <f t="shared" si="54"/>
        <v>-1</v>
      </c>
      <c r="M454" s="57">
        <f t="shared" si="55"/>
        <v>-0.80000080000000007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144</v>
      </c>
      <c r="C455" s="51" t="s">
        <v>145</v>
      </c>
      <c r="D455" s="56">
        <v>2614950</v>
      </c>
      <c r="E455" s="56">
        <v>2628450</v>
      </c>
      <c r="F455" s="56">
        <v>196669.81</v>
      </c>
      <c r="G455" s="56">
        <v>1771154.6999999997</v>
      </c>
      <c r="H455" s="56">
        <v>0</v>
      </c>
      <c r="I455" s="56">
        <f t="shared" si="51"/>
        <v>1771154.6999999997</v>
      </c>
      <c r="J455" s="56">
        <f t="shared" si="52"/>
        <v>857295.30000000028</v>
      </c>
      <c r="K455" s="57">
        <f t="shared" si="53"/>
        <v>0.32616001826171326</v>
      </c>
      <c r="L455" s="57">
        <f t="shared" si="54"/>
        <v>-0.92517650706690258</v>
      </c>
      <c r="M455" s="57">
        <f t="shared" si="55"/>
        <v>-0.19139202191405594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146</v>
      </c>
      <c r="C456" s="51" t="s">
        <v>147</v>
      </c>
      <c r="D456" s="56">
        <v>0</v>
      </c>
      <c r="E456" s="56">
        <v>0</v>
      </c>
      <c r="F456" s="56">
        <v>19814.79</v>
      </c>
      <c r="G456" s="56">
        <v>130840.71999999997</v>
      </c>
      <c r="H456" s="56">
        <v>0</v>
      </c>
      <c r="I456" s="56">
        <f t="shared" si="51"/>
        <v>130840.71999999997</v>
      </c>
      <c r="J456" s="56">
        <f t="shared" si="52"/>
        <v>-130840.71999999997</v>
      </c>
      <c r="K456" s="57" t="str">
        <f t="shared" si="53"/>
        <v>NA</v>
      </c>
      <c r="L456" s="57" t="str">
        <f t="shared" si="54"/>
        <v>NA</v>
      </c>
      <c r="M456" s="57" t="str">
        <f t="shared" si="55"/>
        <v>NA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148</v>
      </c>
      <c r="C457" s="51" t="s">
        <v>149</v>
      </c>
      <c r="D457" s="56">
        <v>3519320.8699999996</v>
      </c>
      <c r="E457" s="56">
        <v>3531408.5799999996</v>
      </c>
      <c r="F457" s="56">
        <v>279601.68999999994</v>
      </c>
      <c r="G457" s="56">
        <v>2603452.7099999995</v>
      </c>
      <c r="H457" s="56">
        <v>0</v>
      </c>
      <c r="I457" s="56">
        <f t="shared" si="51"/>
        <v>2603452.7099999995</v>
      </c>
      <c r="J457" s="56">
        <f t="shared" si="52"/>
        <v>927955.87000000011</v>
      </c>
      <c r="K457" s="57">
        <f t="shared" si="53"/>
        <v>0.26277216271587589</v>
      </c>
      <c r="L457" s="57">
        <f t="shared" si="54"/>
        <v>-0.92082431594477243</v>
      </c>
      <c r="M457" s="57">
        <f t="shared" si="55"/>
        <v>-0.11532659525905105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327</v>
      </c>
      <c r="C458" s="51" t="s">
        <v>328</v>
      </c>
      <c r="D458" s="56">
        <v>0</v>
      </c>
      <c r="E458" s="56">
        <v>0</v>
      </c>
      <c r="F458" s="56">
        <v>7330.18</v>
      </c>
      <c r="G458" s="56">
        <v>76362.19</v>
      </c>
      <c r="H458" s="56">
        <v>0</v>
      </c>
      <c r="I458" s="56">
        <f t="shared" si="51"/>
        <v>76362.19</v>
      </c>
      <c r="J458" s="56">
        <f t="shared" si="52"/>
        <v>-76362.19</v>
      </c>
      <c r="K458" s="57" t="str">
        <f t="shared" si="53"/>
        <v>NA</v>
      </c>
      <c r="L458" s="57" t="str">
        <f t="shared" si="54"/>
        <v>NA</v>
      </c>
      <c r="M458" s="57" t="str">
        <f t="shared" si="55"/>
        <v>NA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150</v>
      </c>
      <c r="C459" s="51" t="s">
        <v>151</v>
      </c>
      <c r="D459" s="56">
        <v>6250</v>
      </c>
      <c r="E459" s="56">
        <v>6250</v>
      </c>
      <c r="F459" s="56">
        <v>0</v>
      </c>
      <c r="G459" s="56">
        <v>0</v>
      </c>
      <c r="H459" s="56">
        <v>0</v>
      </c>
      <c r="I459" s="56">
        <f t="shared" si="51"/>
        <v>0</v>
      </c>
      <c r="J459" s="56">
        <f t="shared" si="52"/>
        <v>6250</v>
      </c>
      <c r="K459" s="57">
        <f t="shared" si="53"/>
        <v>1</v>
      </c>
      <c r="L459" s="57">
        <f t="shared" si="54"/>
        <v>-1</v>
      </c>
      <c r="M459" s="57">
        <f t="shared" si="55"/>
        <v>-1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282</v>
      </c>
      <c r="C460" s="51" t="s">
        <v>283</v>
      </c>
      <c r="D460" s="56">
        <v>185000</v>
      </c>
      <c r="E460" s="56">
        <v>185000</v>
      </c>
      <c r="F460" s="56">
        <v>0</v>
      </c>
      <c r="G460" s="56">
        <v>0</v>
      </c>
      <c r="H460" s="56">
        <v>0</v>
      </c>
      <c r="I460" s="56">
        <f t="shared" si="51"/>
        <v>0</v>
      </c>
      <c r="J460" s="56">
        <f t="shared" si="52"/>
        <v>185000</v>
      </c>
      <c r="K460" s="57">
        <f t="shared" si="53"/>
        <v>1</v>
      </c>
      <c r="L460" s="57">
        <f t="shared" si="54"/>
        <v>-1</v>
      </c>
      <c r="M460" s="57">
        <f t="shared" si="55"/>
        <v>-1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162</v>
      </c>
      <c r="C461" s="51" t="s">
        <v>163</v>
      </c>
      <c r="D461" s="56">
        <v>557432.24999999977</v>
      </c>
      <c r="E461" s="56">
        <v>559035.47999999986</v>
      </c>
      <c r="F461" s="56">
        <v>28911.140000000003</v>
      </c>
      <c r="G461" s="56">
        <v>370562.11000000004</v>
      </c>
      <c r="H461" s="56">
        <v>0</v>
      </c>
      <c r="I461" s="56">
        <f t="shared" si="51"/>
        <v>370562.11000000004</v>
      </c>
      <c r="J461" s="56">
        <f t="shared" si="52"/>
        <v>188473.36999999982</v>
      </c>
      <c r="K461" s="57">
        <f t="shared" si="53"/>
        <v>0.33714026522967711</v>
      </c>
      <c r="L461" s="57">
        <f t="shared" si="54"/>
        <v>-0.9482838906754183</v>
      </c>
      <c r="M461" s="57">
        <f t="shared" si="55"/>
        <v>-0.2045683182756125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164</v>
      </c>
      <c r="C462" s="51" t="s">
        <v>165</v>
      </c>
      <c r="D462" s="56">
        <v>1028904.26</v>
      </c>
      <c r="E462" s="56">
        <v>3636730.0100000002</v>
      </c>
      <c r="F462" s="56">
        <v>90141.89</v>
      </c>
      <c r="G462" s="56">
        <v>2454165.02</v>
      </c>
      <c r="H462" s="56">
        <v>717768.72</v>
      </c>
      <c r="I462" s="56">
        <f t="shared" si="51"/>
        <v>3171933.74</v>
      </c>
      <c r="J462" s="56">
        <f t="shared" si="52"/>
        <v>464796.27</v>
      </c>
      <c r="K462" s="57">
        <f t="shared" si="53"/>
        <v>0.12780609743421673</v>
      </c>
      <c r="L462" s="57">
        <f t="shared" si="54"/>
        <v>-0.97521347756029875</v>
      </c>
      <c r="M462" s="57">
        <f t="shared" si="55"/>
        <v>-0.19020713225835539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168</v>
      </c>
      <c r="C463" s="51" t="s">
        <v>169</v>
      </c>
      <c r="D463" s="56">
        <v>54000</v>
      </c>
      <c r="E463" s="56">
        <v>29000</v>
      </c>
      <c r="F463" s="56">
        <v>0</v>
      </c>
      <c r="G463" s="56">
        <v>6330.44</v>
      </c>
      <c r="H463" s="56">
        <v>4245</v>
      </c>
      <c r="I463" s="56">
        <f t="shared" si="51"/>
        <v>10575.439999999999</v>
      </c>
      <c r="J463" s="56">
        <f t="shared" si="52"/>
        <v>18424.560000000001</v>
      </c>
      <c r="K463" s="57">
        <f t="shared" si="53"/>
        <v>0.6353296551724138</v>
      </c>
      <c r="L463" s="57">
        <f t="shared" si="54"/>
        <v>-1</v>
      </c>
      <c r="M463" s="57">
        <f t="shared" si="55"/>
        <v>-0.7380507586206897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172</v>
      </c>
      <c r="C464" s="51" t="s">
        <v>173</v>
      </c>
      <c r="D464" s="56">
        <v>0</v>
      </c>
      <c r="E464" s="56">
        <v>0</v>
      </c>
      <c r="F464" s="56">
        <v>0</v>
      </c>
      <c r="G464" s="56">
        <v>795</v>
      </c>
      <c r="H464" s="56">
        <v>0</v>
      </c>
      <c r="I464" s="56">
        <f t="shared" si="51"/>
        <v>795</v>
      </c>
      <c r="J464" s="56">
        <f t="shared" si="52"/>
        <v>-795</v>
      </c>
      <c r="K464" s="57" t="str">
        <f t="shared" si="53"/>
        <v>NA</v>
      </c>
      <c r="L464" s="57" t="str">
        <f t="shared" si="54"/>
        <v>NA</v>
      </c>
      <c r="M464" s="57" t="str">
        <f t="shared" si="55"/>
        <v>NA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248</v>
      </c>
      <c r="C465" s="51" t="s">
        <v>249</v>
      </c>
      <c r="D465" s="56">
        <v>1811457.27</v>
      </c>
      <c r="E465" s="56">
        <v>2091246.27</v>
      </c>
      <c r="F465" s="56">
        <v>0</v>
      </c>
      <c r="G465" s="56">
        <v>1721898.4</v>
      </c>
      <c r="H465" s="56">
        <v>363539.5</v>
      </c>
      <c r="I465" s="56">
        <f t="shared" si="51"/>
        <v>2085437.9</v>
      </c>
      <c r="J465" s="56">
        <f t="shared" si="52"/>
        <v>5808.3700000001118</v>
      </c>
      <c r="K465" s="57">
        <f t="shared" si="53"/>
        <v>2.7774681936432633E-3</v>
      </c>
      <c r="L465" s="57">
        <f t="shared" si="54"/>
        <v>-1</v>
      </c>
      <c r="M465" s="57">
        <f t="shared" si="55"/>
        <v>-1.1939382921170708E-2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174</v>
      </c>
      <c r="C466" s="51" t="s">
        <v>175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51"/>
        <v>0</v>
      </c>
      <c r="J466" s="56">
        <f t="shared" si="52"/>
        <v>0</v>
      </c>
      <c r="K466" s="57" t="str">
        <f t="shared" si="53"/>
        <v>NA</v>
      </c>
      <c r="L466" s="57" t="str">
        <f t="shared" si="54"/>
        <v>NA</v>
      </c>
      <c r="M466" s="57" t="str">
        <f t="shared" si="55"/>
        <v>NA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176</v>
      </c>
      <c r="C467" s="51" t="s">
        <v>177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1"/>
        <v>0</v>
      </c>
      <c r="J467" s="56">
        <f t="shared" si="52"/>
        <v>0</v>
      </c>
      <c r="K467" s="57" t="str">
        <f t="shared" si="53"/>
        <v>NA</v>
      </c>
      <c r="L467" s="57" t="str">
        <f t="shared" si="54"/>
        <v>NA</v>
      </c>
      <c r="M467" s="57" t="str">
        <f t="shared" si="55"/>
        <v>NA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287</v>
      </c>
      <c r="C468" s="51" t="s">
        <v>288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51"/>
        <v>0</v>
      </c>
      <c r="J468" s="56">
        <f t="shared" si="52"/>
        <v>0</v>
      </c>
      <c r="K468" s="57" t="str">
        <f t="shared" si="53"/>
        <v>NA</v>
      </c>
      <c r="L468" s="57" t="str">
        <f t="shared" si="54"/>
        <v>NA</v>
      </c>
      <c r="M468" s="57" t="str">
        <f t="shared" si="55"/>
        <v>NA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178</v>
      </c>
      <c r="C469" s="51" t="s">
        <v>179</v>
      </c>
      <c r="D469" s="56">
        <v>2676531.5499999998</v>
      </c>
      <c r="E469" s="56">
        <v>1858788.55</v>
      </c>
      <c r="F469" s="56">
        <v>79134.94</v>
      </c>
      <c r="G469" s="56">
        <v>1574299.5599999998</v>
      </c>
      <c r="H469" s="56">
        <v>157643.65000000002</v>
      </c>
      <c r="I469" s="56">
        <f t="shared" si="51"/>
        <v>1731943.21</v>
      </c>
      <c r="J469" s="56">
        <f t="shared" si="52"/>
        <v>126845.34000000008</v>
      </c>
      <c r="K469" s="57">
        <f t="shared" si="53"/>
        <v>6.8240865804773801E-2</v>
      </c>
      <c r="L469" s="57">
        <f t="shared" si="54"/>
        <v>-0.9574266045484302</v>
      </c>
      <c r="M469" s="57">
        <f t="shared" si="55"/>
        <v>1.6339094621601578E-2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180</v>
      </c>
      <c r="C470" s="51" t="s">
        <v>181</v>
      </c>
      <c r="D470" s="56">
        <v>1134</v>
      </c>
      <c r="E470" s="56">
        <v>81619.399999999994</v>
      </c>
      <c r="F470" s="56">
        <v>1678.72</v>
      </c>
      <c r="G470" s="56">
        <v>23249.05</v>
      </c>
      <c r="H470" s="56">
        <v>1953</v>
      </c>
      <c r="I470" s="56">
        <f t="shared" si="51"/>
        <v>25202.05</v>
      </c>
      <c r="J470" s="56">
        <f t="shared" si="52"/>
        <v>56417.349999999991</v>
      </c>
      <c r="K470" s="57">
        <f t="shared" si="53"/>
        <v>0.69122475783943516</v>
      </c>
      <c r="L470" s="57">
        <f t="shared" si="54"/>
        <v>-0.97943234084053543</v>
      </c>
      <c r="M470" s="57">
        <f t="shared" si="55"/>
        <v>-0.65818347108653086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186</v>
      </c>
      <c r="C471" s="51" t="s">
        <v>187</v>
      </c>
      <c r="D471" s="56">
        <v>189000</v>
      </c>
      <c r="E471" s="56">
        <v>237200</v>
      </c>
      <c r="F471" s="56">
        <v>6898.42</v>
      </c>
      <c r="G471" s="56">
        <v>75248.91</v>
      </c>
      <c r="H471" s="56">
        <v>0</v>
      </c>
      <c r="I471" s="56">
        <f t="shared" si="51"/>
        <v>75248.91</v>
      </c>
      <c r="J471" s="56">
        <f t="shared" si="52"/>
        <v>161951.09</v>
      </c>
      <c r="K471" s="57">
        <f t="shared" si="53"/>
        <v>0.68276176222596963</v>
      </c>
      <c r="L471" s="57">
        <f t="shared" si="54"/>
        <v>-0.97091728499156826</v>
      </c>
      <c r="M471" s="57">
        <f t="shared" si="55"/>
        <v>-0.6193141146711636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194</v>
      </c>
      <c r="C472" s="51" t="s">
        <v>195</v>
      </c>
      <c r="D472" s="56">
        <v>588190</v>
      </c>
      <c r="E472" s="56">
        <v>614945.6</v>
      </c>
      <c r="F472" s="56">
        <v>23789.629999999997</v>
      </c>
      <c r="G472" s="56">
        <v>71498.89</v>
      </c>
      <c r="H472" s="56">
        <v>190092.36</v>
      </c>
      <c r="I472" s="56">
        <f t="shared" si="51"/>
        <v>261591.25</v>
      </c>
      <c r="J472" s="56">
        <f t="shared" si="52"/>
        <v>353354.35</v>
      </c>
      <c r="K472" s="57">
        <f t="shared" si="53"/>
        <v>0.57461074605623652</v>
      </c>
      <c r="L472" s="57">
        <f t="shared" si="54"/>
        <v>-0.96131425283797456</v>
      </c>
      <c r="M472" s="57">
        <f t="shared" si="55"/>
        <v>-0.86047762924070026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196</v>
      </c>
      <c r="C473" s="51" t="s">
        <v>197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51"/>
        <v>0</v>
      </c>
      <c r="J473" s="56">
        <f t="shared" si="52"/>
        <v>0</v>
      </c>
      <c r="K473" s="57" t="str">
        <f t="shared" si="53"/>
        <v>NA</v>
      </c>
      <c r="L473" s="57" t="str">
        <f t="shared" si="54"/>
        <v>NA</v>
      </c>
      <c r="M473" s="57" t="str">
        <f t="shared" si="55"/>
        <v>NA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198</v>
      </c>
      <c r="C474" s="51" t="s">
        <v>199</v>
      </c>
      <c r="D474" s="56">
        <v>450</v>
      </c>
      <c r="E474" s="56">
        <v>9584</v>
      </c>
      <c r="F474" s="56">
        <v>4031.64</v>
      </c>
      <c r="G474" s="56">
        <v>6487.22</v>
      </c>
      <c r="H474" s="56">
        <v>0</v>
      </c>
      <c r="I474" s="56">
        <f t="shared" si="51"/>
        <v>6487.22</v>
      </c>
      <c r="J474" s="56">
        <f t="shared" si="52"/>
        <v>3096.7799999999997</v>
      </c>
      <c r="K474" s="57">
        <f t="shared" si="53"/>
        <v>0.32311978297161936</v>
      </c>
      <c r="L474" s="57">
        <f t="shared" si="54"/>
        <v>-0.57933639398998338</v>
      </c>
      <c r="M474" s="57">
        <f t="shared" si="55"/>
        <v>-0.18774373956594315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200</v>
      </c>
      <c r="C475" s="51" t="s">
        <v>201</v>
      </c>
      <c r="D475" s="56">
        <v>586459.67000000004</v>
      </c>
      <c r="E475" s="56">
        <v>385005.67</v>
      </c>
      <c r="F475" s="56">
        <v>0</v>
      </c>
      <c r="G475" s="56">
        <v>344542</v>
      </c>
      <c r="H475" s="56">
        <v>0</v>
      </c>
      <c r="I475" s="56">
        <f t="shared" si="51"/>
        <v>344542</v>
      </c>
      <c r="J475" s="56">
        <f t="shared" si="52"/>
        <v>40463.669999999984</v>
      </c>
      <c r="K475" s="57">
        <f t="shared" si="53"/>
        <v>0.1050988937383701</v>
      </c>
      <c r="L475" s="57">
        <f t="shared" si="54"/>
        <v>-1</v>
      </c>
      <c r="M475" s="57">
        <f t="shared" si="55"/>
        <v>7.3881327513955777E-2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202</v>
      </c>
      <c r="C476" s="51" t="s">
        <v>203</v>
      </c>
      <c r="D476" s="56">
        <v>119700</v>
      </c>
      <c r="E476" s="56">
        <v>127916.56</v>
      </c>
      <c r="F476" s="56">
        <v>925.38</v>
      </c>
      <c r="G476" s="56">
        <v>25632.059999999998</v>
      </c>
      <c r="H476" s="56">
        <v>994.83</v>
      </c>
      <c r="I476" s="56">
        <f t="shared" si="51"/>
        <v>26626.89</v>
      </c>
      <c r="J476" s="56">
        <f t="shared" si="52"/>
        <v>101289.67</v>
      </c>
      <c r="K476" s="57">
        <f t="shared" si="53"/>
        <v>0.79184172870189751</v>
      </c>
      <c r="L476" s="57">
        <f t="shared" si="54"/>
        <v>-0.99276575292518809</v>
      </c>
      <c r="M476" s="57">
        <f t="shared" si="55"/>
        <v>-0.75954268939064651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204</v>
      </c>
      <c r="C477" s="51" t="s">
        <v>205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51"/>
        <v>0</v>
      </c>
      <c r="J477" s="56">
        <f t="shared" si="52"/>
        <v>0</v>
      </c>
      <c r="K477" s="57" t="str">
        <f t="shared" si="53"/>
        <v>NA</v>
      </c>
      <c r="L477" s="57" t="str">
        <f t="shared" si="54"/>
        <v>NA</v>
      </c>
      <c r="M477" s="57" t="str">
        <f t="shared" si="55"/>
        <v>NA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206</v>
      </c>
      <c r="C478" s="51" t="s">
        <v>207</v>
      </c>
      <c r="D478" s="56">
        <v>37620</v>
      </c>
      <c r="E478" s="56">
        <v>63520</v>
      </c>
      <c r="F478" s="56">
        <v>2389.9499999999998</v>
      </c>
      <c r="G478" s="56">
        <v>31878.720000000001</v>
      </c>
      <c r="H478" s="56">
        <v>10129.620000000001</v>
      </c>
      <c r="I478" s="56">
        <f t="shared" si="51"/>
        <v>42008.340000000004</v>
      </c>
      <c r="J478" s="56">
        <f t="shared" si="52"/>
        <v>21511.659999999996</v>
      </c>
      <c r="K478" s="57">
        <f t="shared" si="53"/>
        <v>0.33865963476070521</v>
      </c>
      <c r="L478" s="57">
        <f t="shared" si="54"/>
        <v>-0.96237484256926953</v>
      </c>
      <c r="M478" s="57">
        <f t="shared" si="55"/>
        <v>-0.39775717884130973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208</v>
      </c>
      <c r="C479" s="51" t="s">
        <v>209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51"/>
        <v>0</v>
      </c>
      <c r="J479" s="56">
        <f t="shared" si="52"/>
        <v>0</v>
      </c>
      <c r="K479" s="57" t="str">
        <f t="shared" si="53"/>
        <v>NA</v>
      </c>
      <c r="L479" s="57" t="str">
        <f t="shared" si="54"/>
        <v>NA</v>
      </c>
      <c r="M479" s="57" t="str">
        <f t="shared" si="55"/>
        <v>NA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214</v>
      </c>
      <c r="C480" s="51" t="s">
        <v>215</v>
      </c>
      <c r="D480" s="56">
        <v>2250</v>
      </c>
      <c r="E480" s="56">
        <v>2250</v>
      </c>
      <c r="F480" s="56">
        <v>0</v>
      </c>
      <c r="G480" s="56">
        <v>70.45</v>
      </c>
      <c r="H480" s="56">
        <v>0</v>
      </c>
      <c r="I480" s="56">
        <f t="shared" si="51"/>
        <v>70.45</v>
      </c>
      <c r="J480" s="56">
        <f t="shared" si="52"/>
        <v>2179.5500000000002</v>
      </c>
      <c r="K480" s="57">
        <f t="shared" si="53"/>
        <v>0.96868888888888893</v>
      </c>
      <c r="L480" s="57">
        <f t="shared" si="54"/>
        <v>-1</v>
      </c>
      <c r="M480" s="57">
        <f t="shared" si="55"/>
        <v>-0.96242666666666665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220</v>
      </c>
      <c r="C481" s="51" t="s">
        <v>221</v>
      </c>
      <c r="D481" s="56">
        <v>40500</v>
      </c>
      <c r="E481" s="56">
        <v>54985.4</v>
      </c>
      <c r="F481" s="56">
        <v>0</v>
      </c>
      <c r="G481" s="56">
        <v>29188.81</v>
      </c>
      <c r="H481" s="56">
        <v>0</v>
      </c>
      <c r="I481" s="56">
        <f t="shared" si="51"/>
        <v>29188.81</v>
      </c>
      <c r="J481" s="56">
        <f t="shared" si="52"/>
        <v>25796.59</v>
      </c>
      <c r="K481" s="57">
        <f t="shared" si="53"/>
        <v>0.46915344800619802</v>
      </c>
      <c r="L481" s="57">
        <f t="shared" si="54"/>
        <v>-1</v>
      </c>
      <c r="M481" s="57">
        <f t="shared" si="55"/>
        <v>-0.36298413760743764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254</v>
      </c>
      <c r="C482" s="51" t="s">
        <v>255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51"/>
        <v>0</v>
      </c>
      <c r="J482" s="56">
        <f t="shared" si="52"/>
        <v>0</v>
      </c>
      <c r="K482" s="57" t="str">
        <f t="shared" si="53"/>
        <v>NA</v>
      </c>
      <c r="L482" s="57" t="str">
        <f t="shared" si="54"/>
        <v>NA</v>
      </c>
      <c r="M482" s="57" t="str">
        <f t="shared" si="55"/>
        <v>NA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224</v>
      </c>
      <c r="C483" s="51" t="s">
        <v>225</v>
      </c>
      <c r="D483" s="56">
        <v>279782.08999999997</v>
      </c>
      <c r="E483" s="56">
        <v>298132.08999999997</v>
      </c>
      <c r="F483" s="56">
        <v>0</v>
      </c>
      <c r="G483" s="56">
        <v>62089.89</v>
      </c>
      <c r="H483" s="56">
        <v>11242.5</v>
      </c>
      <c r="I483" s="56">
        <f t="shared" si="51"/>
        <v>73332.39</v>
      </c>
      <c r="J483" s="56">
        <f t="shared" si="52"/>
        <v>224799.69999999995</v>
      </c>
      <c r="K483" s="57">
        <f t="shared" si="53"/>
        <v>0.75402718305164662</v>
      </c>
      <c r="L483" s="57">
        <f t="shared" si="54"/>
        <v>-1</v>
      </c>
      <c r="M483" s="57">
        <f t="shared" si="55"/>
        <v>-0.75008437367476943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226</v>
      </c>
      <c r="C484" s="51" t="s">
        <v>227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51"/>
        <v>0</v>
      </c>
      <c r="J484" s="56">
        <f t="shared" si="52"/>
        <v>0</v>
      </c>
      <c r="K484" s="57" t="str">
        <f t="shared" si="53"/>
        <v>NA</v>
      </c>
      <c r="L484" s="57" t="str">
        <f t="shared" si="54"/>
        <v>NA</v>
      </c>
      <c r="M484" s="57" t="str">
        <f t="shared" si="55"/>
        <v>NA</v>
      </c>
      <c r="R484" s="53"/>
      <c r="S484" s="53"/>
      <c r="T484" s="53"/>
      <c r="U484" s="53"/>
      <c r="V484" s="53"/>
    </row>
    <row r="485" spans="1:22" s="51" customFormat="1" x14ac:dyDescent="0.2">
      <c r="A485" s="63" t="s">
        <v>403</v>
      </c>
      <c r="B485" s="71"/>
      <c r="C485" s="63"/>
      <c r="D485" s="64">
        <v>33141661.300000008</v>
      </c>
      <c r="E485" s="64">
        <v>36331823.920000009</v>
      </c>
      <c r="F485" s="64">
        <v>2285677.8600000003</v>
      </c>
      <c r="G485" s="64">
        <v>26649587.699999996</v>
      </c>
      <c r="H485" s="64">
        <v>1457609.1800000002</v>
      </c>
      <c r="I485" s="64">
        <f t="shared" si="51"/>
        <v>28107196.879999995</v>
      </c>
      <c r="J485" s="64">
        <f t="shared" si="52"/>
        <v>8224627.040000014</v>
      </c>
      <c r="K485" s="65">
        <f t="shared" si="53"/>
        <v>0.22637528625345194</v>
      </c>
      <c r="L485" s="65">
        <f t="shared" si="54"/>
        <v>-0.93708882149619321</v>
      </c>
      <c r="M485" s="65">
        <f t="shared" si="55"/>
        <v>-0.11979356416522051</v>
      </c>
      <c r="R485" s="53"/>
      <c r="S485" s="53"/>
      <c r="T485" s="53"/>
      <c r="U485" s="53"/>
      <c r="V485" s="53"/>
    </row>
    <row r="486" spans="1:22" s="51" customFormat="1" x14ac:dyDescent="0.2">
      <c r="A486" s="51" t="s">
        <v>404</v>
      </c>
      <c r="B486" s="66" t="s">
        <v>122</v>
      </c>
      <c r="C486" s="51" t="s">
        <v>123</v>
      </c>
      <c r="D486" s="56">
        <v>38508.870000000003</v>
      </c>
      <c r="E486" s="56">
        <v>38508.870000000003</v>
      </c>
      <c r="F486" s="56">
        <v>0</v>
      </c>
      <c r="G486" s="56">
        <v>0</v>
      </c>
      <c r="H486" s="56">
        <v>0</v>
      </c>
      <c r="I486" s="56">
        <f t="shared" si="51"/>
        <v>0</v>
      </c>
      <c r="J486" s="56">
        <f t="shared" si="52"/>
        <v>38508.870000000003</v>
      </c>
      <c r="K486" s="57">
        <f t="shared" si="53"/>
        <v>1</v>
      </c>
      <c r="L486" s="57">
        <f t="shared" si="54"/>
        <v>-1</v>
      </c>
      <c r="M486" s="57">
        <f t="shared" si="55"/>
        <v>-1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240</v>
      </c>
      <c r="C487" s="51" t="s">
        <v>241</v>
      </c>
      <c r="D487" s="56">
        <v>0</v>
      </c>
      <c r="E487" s="56">
        <v>0</v>
      </c>
      <c r="F487" s="56">
        <v>0</v>
      </c>
      <c r="G487" s="56">
        <v>22010.51</v>
      </c>
      <c r="H487" s="56">
        <v>0</v>
      </c>
      <c r="I487" s="56">
        <f t="shared" si="51"/>
        <v>22010.51</v>
      </c>
      <c r="J487" s="56">
        <f t="shared" si="52"/>
        <v>-22010.51</v>
      </c>
      <c r="K487" s="57" t="str">
        <f t="shared" si="53"/>
        <v>NA</v>
      </c>
      <c r="L487" s="57" t="str">
        <f t="shared" si="54"/>
        <v>NA</v>
      </c>
      <c r="M487" s="57" t="str">
        <f t="shared" si="55"/>
        <v>NA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134</v>
      </c>
      <c r="C488" s="51" t="s">
        <v>135</v>
      </c>
      <c r="D488" s="56">
        <v>1013901.27</v>
      </c>
      <c r="E488" s="56">
        <v>1013901.27</v>
      </c>
      <c r="F488" s="56">
        <v>0</v>
      </c>
      <c r="G488" s="56">
        <v>0</v>
      </c>
      <c r="H488" s="56">
        <v>0</v>
      </c>
      <c r="I488" s="56">
        <f t="shared" si="51"/>
        <v>0</v>
      </c>
      <c r="J488" s="56">
        <f t="shared" si="52"/>
        <v>1013901.27</v>
      </c>
      <c r="K488" s="57">
        <f t="shared" si="53"/>
        <v>1</v>
      </c>
      <c r="L488" s="57">
        <f t="shared" si="54"/>
        <v>-1</v>
      </c>
      <c r="M488" s="57">
        <f t="shared" si="55"/>
        <v>-1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138</v>
      </c>
      <c r="C489" s="51" t="s">
        <v>139</v>
      </c>
      <c r="D489" s="56">
        <v>1261655.8599999999</v>
      </c>
      <c r="E489" s="56">
        <v>1201030.1099999999</v>
      </c>
      <c r="F489" s="56">
        <v>96914.52</v>
      </c>
      <c r="G489" s="56">
        <v>962825.75</v>
      </c>
      <c r="H489" s="56">
        <v>0</v>
      </c>
      <c r="I489" s="56">
        <f t="shared" si="51"/>
        <v>962825.75</v>
      </c>
      <c r="J489" s="56">
        <f t="shared" si="52"/>
        <v>238204.35999999987</v>
      </c>
      <c r="K489" s="57">
        <f t="shared" si="53"/>
        <v>0.19833337900246306</v>
      </c>
      <c r="L489" s="57">
        <f t="shared" si="54"/>
        <v>-0.91930716874367124</v>
      </c>
      <c r="M489" s="57">
        <f t="shared" si="55"/>
        <v>-3.8000054802955596E-2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140</v>
      </c>
      <c r="C490" s="51" t="s">
        <v>141</v>
      </c>
      <c r="D490" s="56">
        <v>0</v>
      </c>
      <c r="E490" s="56">
        <v>30000</v>
      </c>
      <c r="F490" s="56">
        <v>0</v>
      </c>
      <c r="G490" s="56">
        <v>24888</v>
      </c>
      <c r="H490" s="56">
        <v>0</v>
      </c>
      <c r="I490" s="56">
        <f t="shared" si="51"/>
        <v>24888</v>
      </c>
      <c r="J490" s="56">
        <f t="shared" si="52"/>
        <v>5112</v>
      </c>
      <c r="K490" s="57">
        <f t="shared" si="53"/>
        <v>0.1704</v>
      </c>
      <c r="L490" s="57">
        <f t="shared" si="54"/>
        <v>-1</v>
      </c>
      <c r="M490" s="57">
        <f t="shared" si="55"/>
        <v>-4.4799999999999996E-3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144</v>
      </c>
      <c r="C491" s="51" t="s">
        <v>145</v>
      </c>
      <c r="D491" s="56">
        <v>13500</v>
      </c>
      <c r="E491" s="56">
        <v>13500</v>
      </c>
      <c r="F491" s="56">
        <v>690.29</v>
      </c>
      <c r="G491" s="56">
        <v>12641.279999999999</v>
      </c>
      <c r="H491" s="56">
        <v>0</v>
      </c>
      <c r="I491" s="56">
        <f t="shared" si="51"/>
        <v>12641.279999999999</v>
      </c>
      <c r="J491" s="56">
        <f t="shared" si="52"/>
        <v>858.72000000000116</v>
      </c>
      <c r="K491" s="57">
        <f t="shared" si="53"/>
        <v>6.3608888888888979E-2</v>
      </c>
      <c r="L491" s="57">
        <f t="shared" si="54"/>
        <v>-0.94886740740740738</v>
      </c>
      <c r="M491" s="57">
        <f t="shared" si="55"/>
        <v>0.12366933333333323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146</v>
      </c>
      <c r="C492" s="51" t="s">
        <v>147</v>
      </c>
      <c r="D492" s="56">
        <v>0</v>
      </c>
      <c r="E492" s="56">
        <v>0</v>
      </c>
      <c r="F492" s="56">
        <v>286.97000000000003</v>
      </c>
      <c r="G492" s="56">
        <v>2103.35</v>
      </c>
      <c r="H492" s="56">
        <v>0</v>
      </c>
      <c r="I492" s="56">
        <f t="shared" si="51"/>
        <v>2103.35</v>
      </c>
      <c r="J492" s="56">
        <f t="shared" si="52"/>
        <v>-2103.35</v>
      </c>
      <c r="K492" s="57" t="str">
        <f t="shared" si="53"/>
        <v>NA</v>
      </c>
      <c r="L492" s="57" t="str">
        <f t="shared" si="54"/>
        <v>NA</v>
      </c>
      <c r="M492" s="57" t="str">
        <f t="shared" si="55"/>
        <v>NA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148</v>
      </c>
      <c r="C493" s="51" t="s">
        <v>149</v>
      </c>
      <c r="D493" s="56">
        <v>7962.75</v>
      </c>
      <c r="E493" s="56">
        <v>7962.75</v>
      </c>
      <c r="F493" s="56">
        <v>4363.78</v>
      </c>
      <c r="G493" s="56">
        <v>32710.06</v>
      </c>
      <c r="H493" s="56">
        <v>0</v>
      </c>
      <c r="I493" s="56">
        <f t="shared" si="51"/>
        <v>32710.06</v>
      </c>
      <c r="J493" s="56">
        <f t="shared" si="52"/>
        <v>-24747.31</v>
      </c>
      <c r="K493" s="57">
        <f t="shared" si="53"/>
        <v>-3.1078848387805724</v>
      </c>
      <c r="L493" s="57">
        <f t="shared" si="54"/>
        <v>-0.45197576214247592</v>
      </c>
      <c r="M493" s="57">
        <f t="shared" si="55"/>
        <v>3.9294618065366866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282</v>
      </c>
      <c r="C494" s="51" t="s">
        <v>283</v>
      </c>
      <c r="D494" s="56">
        <v>14000</v>
      </c>
      <c r="E494" s="56">
        <v>14000</v>
      </c>
      <c r="F494" s="56">
        <v>0</v>
      </c>
      <c r="G494" s="56">
        <v>0</v>
      </c>
      <c r="H494" s="56">
        <v>0</v>
      </c>
      <c r="I494" s="56">
        <f t="shared" si="51"/>
        <v>0</v>
      </c>
      <c r="J494" s="56">
        <f t="shared" si="52"/>
        <v>14000</v>
      </c>
      <c r="K494" s="57">
        <f t="shared" si="53"/>
        <v>1</v>
      </c>
      <c r="L494" s="57">
        <f t="shared" si="54"/>
        <v>-1</v>
      </c>
      <c r="M494" s="57">
        <f t="shared" si="55"/>
        <v>-1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162</v>
      </c>
      <c r="C495" s="51" t="s">
        <v>163</v>
      </c>
      <c r="D495" s="56">
        <v>127887.72</v>
      </c>
      <c r="E495" s="56">
        <v>127887.72</v>
      </c>
      <c r="F495" s="56">
        <v>6241.08</v>
      </c>
      <c r="G495" s="56">
        <v>65701.680000000008</v>
      </c>
      <c r="H495" s="56">
        <v>0</v>
      </c>
      <c r="I495" s="56">
        <f t="shared" si="51"/>
        <v>65701.680000000008</v>
      </c>
      <c r="J495" s="56">
        <f t="shared" si="52"/>
        <v>62186.039999999994</v>
      </c>
      <c r="K495" s="57">
        <f t="shared" si="53"/>
        <v>0.48625497428525577</v>
      </c>
      <c r="L495" s="57">
        <f t="shared" si="54"/>
        <v>-0.95119875465760118</v>
      </c>
      <c r="M495" s="57">
        <f t="shared" si="55"/>
        <v>-0.38350596914230689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164</v>
      </c>
      <c r="C496" s="51" t="s">
        <v>165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51"/>
        <v>0</v>
      </c>
      <c r="J496" s="56">
        <f t="shared" si="52"/>
        <v>0</v>
      </c>
      <c r="K496" s="57" t="str">
        <f t="shared" si="53"/>
        <v>NA</v>
      </c>
      <c r="L496" s="57" t="str">
        <f t="shared" si="54"/>
        <v>NA</v>
      </c>
      <c r="M496" s="57" t="str">
        <f t="shared" si="55"/>
        <v>NA</v>
      </c>
      <c r="R496" s="53"/>
      <c r="S496" s="53"/>
      <c r="T496" s="53"/>
      <c r="U496" s="53"/>
      <c r="V496" s="53"/>
    </row>
    <row r="497" spans="1:22" s="51" customFormat="1" x14ac:dyDescent="0.2">
      <c r="B497" s="66" t="s">
        <v>194</v>
      </c>
      <c r="C497" s="51" t="s">
        <v>195</v>
      </c>
      <c r="D497" s="56">
        <v>54000</v>
      </c>
      <c r="E497" s="56">
        <v>54000</v>
      </c>
      <c r="F497" s="56">
        <v>0</v>
      </c>
      <c r="G497" s="56">
        <v>0</v>
      </c>
      <c r="H497" s="56">
        <v>0</v>
      </c>
      <c r="I497" s="56">
        <f t="shared" si="51"/>
        <v>0</v>
      </c>
      <c r="J497" s="56">
        <f t="shared" si="52"/>
        <v>54000</v>
      </c>
      <c r="K497" s="57">
        <f t="shared" si="53"/>
        <v>1</v>
      </c>
      <c r="L497" s="57">
        <f t="shared" si="54"/>
        <v>-1</v>
      </c>
      <c r="M497" s="57">
        <f t="shared" si="55"/>
        <v>-1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226</v>
      </c>
      <c r="C498" s="51" t="s">
        <v>227</v>
      </c>
      <c r="D498" s="56">
        <v>900000</v>
      </c>
      <c r="E498" s="56">
        <v>789000</v>
      </c>
      <c r="F498" s="56">
        <v>0</v>
      </c>
      <c r="G498" s="56">
        <v>0</v>
      </c>
      <c r="H498" s="56">
        <v>0</v>
      </c>
      <c r="I498" s="56">
        <f t="shared" si="51"/>
        <v>0</v>
      </c>
      <c r="J498" s="56">
        <f t="shared" si="52"/>
        <v>789000</v>
      </c>
      <c r="K498" s="57">
        <f t="shared" si="53"/>
        <v>1</v>
      </c>
      <c r="L498" s="57">
        <f t="shared" si="54"/>
        <v>-1</v>
      </c>
      <c r="M498" s="57">
        <f t="shared" si="55"/>
        <v>-1</v>
      </c>
      <c r="R498" s="53"/>
      <c r="S498" s="53"/>
      <c r="T498" s="53"/>
      <c r="U498" s="53"/>
      <c r="V498" s="53"/>
    </row>
    <row r="499" spans="1:22" s="51" customFormat="1" x14ac:dyDescent="0.2">
      <c r="A499" s="63" t="s">
        <v>405</v>
      </c>
      <c r="B499" s="71"/>
      <c r="C499" s="63"/>
      <c r="D499" s="64">
        <v>3431416.47</v>
      </c>
      <c r="E499" s="64">
        <v>3289790.72</v>
      </c>
      <c r="F499" s="64">
        <v>108496.64</v>
      </c>
      <c r="G499" s="64">
        <v>1122880.6299999999</v>
      </c>
      <c r="H499" s="64">
        <v>0</v>
      </c>
      <c r="I499" s="64">
        <f t="shared" si="51"/>
        <v>1122880.6299999999</v>
      </c>
      <c r="J499" s="64">
        <f t="shared" si="52"/>
        <v>2166910.0900000003</v>
      </c>
      <c r="K499" s="65">
        <f t="shared" si="53"/>
        <v>0.65867718479064841</v>
      </c>
      <c r="L499" s="65">
        <f t="shared" si="54"/>
        <v>-0.96702019999618694</v>
      </c>
      <c r="M499" s="65">
        <f t="shared" si="55"/>
        <v>-0.59041262174877807</v>
      </c>
      <c r="R499" s="53"/>
      <c r="S499" s="53"/>
      <c r="T499" s="53"/>
      <c r="U499" s="53"/>
      <c r="V499" s="53"/>
    </row>
    <row r="500" spans="1:22" s="51" customFormat="1" x14ac:dyDescent="0.2">
      <c r="A500" s="51" t="s">
        <v>406</v>
      </c>
      <c r="B500" s="66" t="s">
        <v>138</v>
      </c>
      <c r="C500" s="51" t="s">
        <v>139</v>
      </c>
      <c r="D500" s="56">
        <v>0</v>
      </c>
      <c r="E500" s="56">
        <v>0</v>
      </c>
      <c r="F500" s="56">
        <v>0</v>
      </c>
      <c r="G500" s="56">
        <v>4500</v>
      </c>
      <c r="H500" s="56">
        <v>0</v>
      </c>
      <c r="I500" s="56">
        <f t="shared" si="51"/>
        <v>4500</v>
      </c>
      <c r="J500" s="56">
        <f t="shared" si="52"/>
        <v>-4500</v>
      </c>
      <c r="K500" s="57" t="str">
        <f t="shared" si="53"/>
        <v>NA</v>
      </c>
      <c r="L500" s="57" t="str">
        <f t="shared" si="54"/>
        <v>NA</v>
      </c>
      <c r="M500" s="57" t="str">
        <f t="shared" si="55"/>
        <v>NA</v>
      </c>
      <c r="R500" s="53"/>
      <c r="S500" s="53"/>
      <c r="T500" s="53"/>
      <c r="U500" s="53"/>
      <c r="V500" s="53"/>
    </row>
    <row r="501" spans="1:22" s="51" customFormat="1" x14ac:dyDescent="0.2">
      <c r="B501" s="66" t="s">
        <v>282</v>
      </c>
      <c r="C501" s="51" t="s">
        <v>283</v>
      </c>
      <c r="D501" s="56">
        <v>335000</v>
      </c>
      <c r="E501" s="56">
        <v>335000</v>
      </c>
      <c r="F501" s="56">
        <v>0</v>
      </c>
      <c r="G501" s="56">
        <v>0</v>
      </c>
      <c r="H501" s="56">
        <v>0</v>
      </c>
      <c r="I501" s="56">
        <f t="shared" si="51"/>
        <v>0</v>
      </c>
      <c r="J501" s="56">
        <f t="shared" si="52"/>
        <v>335000</v>
      </c>
      <c r="K501" s="57">
        <f t="shared" si="53"/>
        <v>1</v>
      </c>
      <c r="L501" s="57">
        <f t="shared" si="54"/>
        <v>-1</v>
      </c>
      <c r="M501" s="57">
        <f t="shared" si="55"/>
        <v>-1</v>
      </c>
      <c r="R501" s="53"/>
      <c r="S501" s="53"/>
      <c r="T501" s="53"/>
      <c r="U501" s="53"/>
      <c r="V501" s="53"/>
    </row>
    <row r="502" spans="1:22" s="51" customFormat="1" x14ac:dyDescent="0.2">
      <c r="B502" s="66" t="s">
        <v>162</v>
      </c>
      <c r="C502" s="51" t="s">
        <v>163</v>
      </c>
      <c r="D502" s="56">
        <v>0</v>
      </c>
      <c r="E502" s="56">
        <v>0</v>
      </c>
      <c r="F502" s="56">
        <v>0</v>
      </c>
      <c r="G502" s="56">
        <v>299.24999999999994</v>
      </c>
      <c r="H502" s="56">
        <v>0</v>
      </c>
      <c r="I502" s="56">
        <f t="shared" si="51"/>
        <v>299.24999999999994</v>
      </c>
      <c r="J502" s="56">
        <f t="shared" si="52"/>
        <v>-299.24999999999994</v>
      </c>
      <c r="K502" s="57" t="str">
        <f t="shared" si="53"/>
        <v>NA</v>
      </c>
      <c r="L502" s="57" t="str">
        <f t="shared" si="54"/>
        <v>NA</v>
      </c>
      <c r="M502" s="57" t="str">
        <f t="shared" si="55"/>
        <v>NA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220</v>
      </c>
      <c r="C503" s="51" t="s">
        <v>221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f t="shared" si="51"/>
        <v>0</v>
      </c>
      <c r="J503" s="56">
        <f t="shared" si="52"/>
        <v>0</v>
      </c>
      <c r="K503" s="57" t="str">
        <f t="shared" si="53"/>
        <v>NA</v>
      </c>
      <c r="L503" s="57" t="str">
        <f t="shared" si="54"/>
        <v>NA</v>
      </c>
      <c r="M503" s="57" t="str">
        <f t="shared" si="55"/>
        <v>NA</v>
      </c>
      <c r="R503" s="53"/>
      <c r="S503" s="53"/>
      <c r="T503" s="53"/>
      <c r="U503" s="53"/>
      <c r="V503" s="53"/>
    </row>
    <row r="504" spans="1:22" s="51" customFormat="1" x14ac:dyDescent="0.2">
      <c r="A504" s="63" t="s">
        <v>407</v>
      </c>
      <c r="B504" s="71"/>
      <c r="C504" s="63"/>
      <c r="D504" s="64">
        <v>335000</v>
      </c>
      <c r="E504" s="64">
        <v>335000</v>
      </c>
      <c r="F504" s="64">
        <v>0</v>
      </c>
      <c r="G504" s="64">
        <v>4799.25</v>
      </c>
      <c r="H504" s="64">
        <v>0</v>
      </c>
      <c r="I504" s="64">
        <f t="shared" si="51"/>
        <v>4799.25</v>
      </c>
      <c r="J504" s="64">
        <f t="shared" si="52"/>
        <v>330200.75</v>
      </c>
      <c r="K504" s="65">
        <f t="shared" si="53"/>
        <v>0.98567388059701488</v>
      </c>
      <c r="L504" s="65">
        <f t="shared" si="54"/>
        <v>-1</v>
      </c>
      <c r="M504" s="65">
        <f t="shared" si="55"/>
        <v>-0.98280865671641793</v>
      </c>
      <c r="R504" s="53"/>
      <c r="S504" s="53"/>
      <c r="T504" s="53"/>
      <c r="U504" s="53"/>
      <c r="V504" s="53"/>
    </row>
    <row r="505" spans="1:22" s="51" customFormat="1" x14ac:dyDescent="0.2">
      <c r="A505" s="51" t="s">
        <v>408</v>
      </c>
      <c r="B505" s="66" t="s">
        <v>325</v>
      </c>
      <c r="C505" s="51" t="s">
        <v>326</v>
      </c>
      <c r="D505" s="56">
        <v>39282.44</v>
      </c>
      <c r="E505" s="56">
        <v>39282.44</v>
      </c>
      <c r="F505" s="56">
        <v>0</v>
      </c>
      <c r="G505" s="56">
        <v>0</v>
      </c>
      <c r="H505" s="56">
        <v>0</v>
      </c>
      <c r="I505" s="56">
        <f t="shared" si="51"/>
        <v>0</v>
      </c>
      <c r="J505" s="56">
        <f t="shared" si="52"/>
        <v>39282.44</v>
      </c>
      <c r="K505" s="57">
        <f t="shared" si="53"/>
        <v>1</v>
      </c>
      <c r="L505" s="57">
        <f t="shared" si="54"/>
        <v>-1</v>
      </c>
      <c r="M505" s="57">
        <f t="shared" si="55"/>
        <v>-1</v>
      </c>
      <c r="R505" s="53"/>
      <c r="S505" s="53"/>
      <c r="T505" s="53"/>
      <c r="U505" s="53"/>
      <c r="V505" s="53"/>
    </row>
    <row r="506" spans="1:22" s="51" customFormat="1" x14ac:dyDescent="0.2">
      <c r="B506" s="66" t="s">
        <v>138</v>
      </c>
      <c r="C506" s="51" t="s">
        <v>139</v>
      </c>
      <c r="D506" s="56">
        <v>0</v>
      </c>
      <c r="E506" s="56">
        <v>0</v>
      </c>
      <c r="F506" s="56">
        <v>53538.75</v>
      </c>
      <c r="G506" s="56">
        <v>455462.18</v>
      </c>
      <c r="H506" s="56">
        <v>0</v>
      </c>
      <c r="I506" s="56">
        <f t="shared" si="51"/>
        <v>455462.18</v>
      </c>
      <c r="J506" s="56">
        <f t="shared" si="52"/>
        <v>-455462.18</v>
      </c>
      <c r="K506" s="57" t="str">
        <f t="shared" si="53"/>
        <v>NA</v>
      </c>
      <c r="L506" s="57" t="str">
        <f t="shared" si="54"/>
        <v>NA</v>
      </c>
      <c r="M506" s="57" t="str">
        <f t="shared" si="55"/>
        <v>NA</v>
      </c>
      <c r="R506" s="53"/>
      <c r="S506" s="53"/>
      <c r="T506" s="53"/>
      <c r="U506" s="53"/>
      <c r="V506" s="53"/>
    </row>
    <row r="507" spans="1:22" s="51" customFormat="1" x14ac:dyDescent="0.2">
      <c r="B507" s="66" t="s">
        <v>144</v>
      </c>
      <c r="C507" s="51" t="s">
        <v>145</v>
      </c>
      <c r="D507" s="56">
        <v>13500</v>
      </c>
      <c r="E507" s="56">
        <v>13500</v>
      </c>
      <c r="F507" s="56">
        <v>9047.83</v>
      </c>
      <c r="G507" s="56">
        <v>51283.51</v>
      </c>
      <c r="H507" s="56">
        <v>0</v>
      </c>
      <c r="I507" s="56">
        <f t="shared" si="51"/>
        <v>51283.51</v>
      </c>
      <c r="J507" s="56">
        <f t="shared" si="52"/>
        <v>-37783.51</v>
      </c>
      <c r="K507" s="57">
        <f t="shared" si="53"/>
        <v>-2.7987785185185188</v>
      </c>
      <c r="L507" s="57">
        <f t="shared" si="54"/>
        <v>-0.3297903703703704</v>
      </c>
      <c r="M507" s="57">
        <f t="shared" si="55"/>
        <v>3.5585342222222223</v>
      </c>
      <c r="R507" s="53"/>
      <c r="S507" s="53"/>
      <c r="T507" s="53"/>
      <c r="U507" s="53"/>
      <c r="V507" s="53"/>
    </row>
    <row r="508" spans="1:22" s="51" customFormat="1" x14ac:dyDescent="0.2">
      <c r="B508" s="66" t="s">
        <v>146</v>
      </c>
      <c r="C508" s="51" t="s">
        <v>147</v>
      </c>
      <c r="D508" s="56">
        <v>0</v>
      </c>
      <c r="E508" s="56">
        <v>0</v>
      </c>
      <c r="F508" s="56">
        <v>739.26</v>
      </c>
      <c r="G508" s="56">
        <v>6364.61</v>
      </c>
      <c r="H508" s="56">
        <v>0</v>
      </c>
      <c r="I508" s="56">
        <f t="shared" si="51"/>
        <v>6364.61</v>
      </c>
      <c r="J508" s="56">
        <f t="shared" si="52"/>
        <v>-6364.61</v>
      </c>
      <c r="K508" s="57" t="str">
        <f t="shared" si="53"/>
        <v>NA</v>
      </c>
      <c r="L508" s="57" t="str">
        <f t="shared" si="54"/>
        <v>NA</v>
      </c>
      <c r="M508" s="57" t="str">
        <f t="shared" si="55"/>
        <v>NA</v>
      </c>
      <c r="R508" s="53"/>
      <c r="S508" s="53"/>
      <c r="T508" s="53"/>
      <c r="U508" s="53"/>
      <c r="V508" s="53"/>
    </row>
    <row r="509" spans="1:22" s="51" customFormat="1" x14ac:dyDescent="0.2">
      <c r="B509" s="66" t="s">
        <v>148</v>
      </c>
      <c r="C509" s="51" t="s">
        <v>149</v>
      </c>
      <c r="D509" s="56">
        <v>7848.63</v>
      </c>
      <c r="E509" s="56">
        <v>7848.63</v>
      </c>
      <c r="F509" s="56">
        <v>0</v>
      </c>
      <c r="G509" s="56">
        <v>5061.18</v>
      </c>
      <c r="H509" s="56">
        <v>0</v>
      </c>
      <c r="I509" s="56">
        <f t="shared" si="51"/>
        <v>5061.18</v>
      </c>
      <c r="J509" s="56">
        <f t="shared" si="52"/>
        <v>2787.45</v>
      </c>
      <c r="K509" s="57">
        <f t="shared" si="53"/>
        <v>0.35515115376823725</v>
      </c>
      <c r="L509" s="57">
        <f t="shared" si="54"/>
        <v>-1</v>
      </c>
      <c r="M509" s="57">
        <f t="shared" si="55"/>
        <v>-0.22618138452188463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162</v>
      </c>
      <c r="C510" s="51" t="s">
        <v>163</v>
      </c>
      <c r="D510" s="56">
        <v>1040.98</v>
      </c>
      <c r="E510" s="56">
        <v>1040.98</v>
      </c>
      <c r="F510" s="56">
        <v>165.57</v>
      </c>
      <c r="G510" s="56">
        <v>1798.71</v>
      </c>
      <c r="H510" s="56">
        <v>0</v>
      </c>
      <c r="I510" s="56">
        <f t="shared" si="51"/>
        <v>1798.71</v>
      </c>
      <c r="J510" s="56">
        <f t="shared" si="52"/>
        <v>-757.73</v>
      </c>
      <c r="K510" s="57">
        <f t="shared" si="53"/>
        <v>-0.7279006320966781</v>
      </c>
      <c r="L510" s="57">
        <f t="shared" si="54"/>
        <v>-0.84094795289054547</v>
      </c>
      <c r="M510" s="57">
        <f t="shared" si="55"/>
        <v>1.0734807585160138</v>
      </c>
      <c r="R510" s="53"/>
      <c r="S510" s="53"/>
      <c r="T510" s="53"/>
      <c r="U510" s="53"/>
      <c r="V510" s="53"/>
    </row>
    <row r="511" spans="1:22" s="51" customFormat="1" x14ac:dyDescent="0.2">
      <c r="A511" s="63" t="s">
        <v>409</v>
      </c>
      <c r="B511" s="71"/>
      <c r="C511" s="63"/>
      <c r="D511" s="64">
        <v>61672.05</v>
      </c>
      <c r="E511" s="64">
        <v>61672.05</v>
      </c>
      <c r="F511" s="64">
        <v>63491.41</v>
      </c>
      <c r="G511" s="64">
        <v>519970.19</v>
      </c>
      <c r="H511" s="64">
        <v>0</v>
      </c>
      <c r="I511" s="64">
        <f t="shared" si="51"/>
        <v>519970.19</v>
      </c>
      <c r="J511" s="64">
        <f t="shared" si="52"/>
        <v>-458298.14</v>
      </c>
      <c r="K511" s="65">
        <f t="shared" si="53"/>
        <v>-7.4312130049187592</v>
      </c>
      <c r="L511" s="65">
        <f t="shared" si="54"/>
        <v>2.9500559815994448E-2</v>
      </c>
      <c r="M511" s="65">
        <f t="shared" si="55"/>
        <v>9.11745560590251</v>
      </c>
      <c r="R511" s="53"/>
      <c r="S511" s="53"/>
      <c r="T511" s="53"/>
      <c r="U511" s="53"/>
      <c r="V511" s="53"/>
    </row>
    <row r="512" spans="1:22" s="51" customFormat="1" x14ac:dyDescent="0.2">
      <c r="A512" s="51" t="s">
        <v>410</v>
      </c>
      <c r="B512" s="66" t="s">
        <v>138</v>
      </c>
      <c r="C512" s="51" t="s">
        <v>139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51"/>
        <v>0</v>
      </c>
      <c r="J512" s="56">
        <f t="shared" si="52"/>
        <v>0</v>
      </c>
      <c r="K512" s="57" t="str">
        <f t="shared" si="53"/>
        <v>NA</v>
      </c>
      <c r="L512" s="57" t="str">
        <f t="shared" si="54"/>
        <v>NA</v>
      </c>
      <c r="M512" s="57" t="str">
        <f t="shared" si="55"/>
        <v>NA</v>
      </c>
      <c r="R512" s="53"/>
      <c r="S512" s="53"/>
      <c r="T512" s="53"/>
      <c r="U512" s="53"/>
      <c r="V512" s="53"/>
    </row>
    <row r="513" spans="1:25" s="51" customFormat="1" x14ac:dyDescent="0.2">
      <c r="B513" s="66" t="s">
        <v>162</v>
      </c>
      <c r="C513" s="51" t="s">
        <v>163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51"/>
        <v>0</v>
      </c>
      <c r="J513" s="56">
        <f t="shared" si="52"/>
        <v>0</v>
      </c>
      <c r="K513" s="57" t="str">
        <f t="shared" si="53"/>
        <v>NA</v>
      </c>
      <c r="L513" s="57" t="str">
        <f t="shared" si="54"/>
        <v>NA</v>
      </c>
      <c r="M513" s="57" t="str">
        <f t="shared" si="55"/>
        <v>NA</v>
      </c>
      <c r="R513" s="53"/>
      <c r="S513" s="53"/>
      <c r="T513" s="53"/>
      <c r="U513" s="53"/>
      <c r="V513" s="53"/>
    </row>
    <row r="514" spans="1:25" s="51" customFormat="1" x14ac:dyDescent="0.2">
      <c r="B514" s="66" t="s">
        <v>411</v>
      </c>
      <c r="C514" s="51" t="s">
        <v>412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51"/>
        <v>0</v>
      </c>
      <c r="J514" s="56">
        <f t="shared" si="52"/>
        <v>0</v>
      </c>
      <c r="K514" s="57" t="str">
        <f t="shared" si="53"/>
        <v>NA</v>
      </c>
      <c r="L514" s="57" t="str">
        <f t="shared" si="54"/>
        <v>NA</v>
      </c>
      <c r="M514" s="57" t="str">
        <f t="shared" si="55"/>
        <v>NA</v>
      </c>
      <c r="R514" s="53"/>
      <c r="S514" s="53"/>
      <c r="T514" s="53"/>
      <c r="U514" s="53"/>
      <c r="V514" s="53"/>
    </row>
    <row r="515" spans="1:25" s="51" customFormat="1" x14ac:dyDescent="0.2">
      <c r="B515" s="66" t="s">
        <v>216</v>
      </c>
      <c r="C515" s="51" t="s">
        <v>217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51"/>
        <v>0</v>
      </c>
      <c r="J515" s="56">
        <f t="shared" si="52"/>
        <v>0</v>
      </c>
      <c r="K515" s="57" t="str">
        <f t="shared" si="53"/>
        <v>NA</v>
      </c>
      <c r="L515" s="57" t="str">
        <f t="shared" si="54"/>
        <v>NA</v>
      </c>
      <c r="M515" s="57" t="str">
        <f t="shared" si="55"/>
        <v>NA</v>
      </c>
      <c r="R515" s="53"/>
      <c r="S515" s="53"/>
      <c r="T515" s="53"/>
      <c r="U515" s="53"/>
      <c r="V515" s="53"/>
    </row>
    <row r="516" spans="1:25" s="51" customFormat="1" x14ac:dyDescent="0.2">
      <c r="B516" s="66" t="s">
        <v>218</v>
      </c>
      <c r="C516" s="51" t="s">
        <v>219</v>
      </c>
      <c r="D516" s="56">
        <v>0</v>
      </c>
      <c r="E516" s="56">
        <v>0</v>
      </c>
      <c r="F516" s="56">
        <v>0</v>
      </c>
      <c r="G516" s="56">
        <v>0</v>
      </c>
      <c r="H516" s="56">
        <v>0</v>
      </c>
      <c r="I516" s="56">
        <f t="shared" si="51"/>
        <v>0</v>
      </c>
      <c r="J516" s="56">
        <f t="shared" si="52"/>
        <v>0</v>
      </c>
      <c r="K516" s="57" t="str">
        <f t="shared" si="53"/>
        <v>NA</v>
      </c>
      <c r="L516" s="57" t="str">
        <f t="shared" si="54"/>
        <v>NA</v>
      </c>
      <c r="M516" s="57" t="str">
        <f t="shared" si="55"/>
        <v>NA</v>
      </c>
      <c r="R516" s="53"/>
      <c r="S516" s="53"/>
      <c r="T516" s="53"/>
      <c r="U516" s="53"/>
      <c r="V516" s="53"/>
    </row>
    <row r="517" spans="1:25" s="51" customFormat="1" x14ac:dyDescent="0.2">
      <c r="B517" s="66" t="s">
        <v>220</v>
      </c>
      <c r="C517" s="51" t="s">
        <v>221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f t="shared" si="51"/>
        <v>0</v>
      </c>
      <c r="J517" s="56">
        <f t="shared" si="52"/>
        <v>0</v>
      </c>
      <c r="K517" s="57" t="str">
        <f t="shared" si="53"/>
        <v>NA</v>
      </c>
      <c r="L517" s="57" t="str">
        <f t="shared" si="54"/>
        <v>NA</v>
      </c>
      <c r="M517" s="57" t="str">
        <f t="shared" si="55"/>
        <v>NA</v>
      </c>
      <c r="R517" s="53"/>
      <c r="S517" s="53"/>
      <c r="T517" s="53"/>
      <c r="U517" s="53"/>
      <c r="V517" s="53"/>
    </row>
    <row r="518" spans="1:25" s="51" customFormat="1" x14ac:dyDescent="0.2">
      <c r="A518" s="63" t="s">
        <v>413</v>
      </c>
      <c r="B518" s="71"/>
      <c r="C518" s="63"/>
      <c r="D518" s="64">
        <v>0</v>
      </c>
      <c r="E518" s="64">
        <v>0</v>
      </c>
      <c r="F518" s="64">
        <v>0</v>
      </c>
      <c r="G518" s="64">
        <v>0</v>
      </c>
      <c r="H518" s="64">
        <v>0</v>
      </c>
      <c r="I518" s="64">
        <f t="shared" si="51"/>
        <v>0</v>
      </c>
      <c r="J518" s="64">
        <f t="shared" si="52"/>
        <v>0</v>
      </c>
      <c r="K518" s="65" t="str">
        <f t="shared" si="53"/>
        <v>NA</v>
      </c>
      <c r="L518" s="65" t="str">
        <f t="shared" si="54"/>
        <v>NA</v>
      </c>
      <c r="M518" s="65" t="str">
        <f t="shared" si="55"/>
        <v>NA</v>
      </c>
      <c r="R518" s="53"/>
      <c r="S518" s="53"/>
      <c r="T518" s="53"/>
      <c r="U518" s="53"/>
      <c r="V518" s="53"/>
    </row>
    <row r="519" spans="1:25" s="51" customFormat="1" x14ac:dyDescent="0.2">
      <c r="A519" s="51" t="s">
        <v>32</v>
      </c>
      <c r="B519" s="66" t="s">
        <v>226</v>
      </c>
      <c r="C519" s="51" t="s">
        <v>227</v>
      </c>
      <c r="D519" s="56">
        <v>0</v>
      </c>
      <c r="E519" s="56">
        <v>0</v>
      </c>
      <c r="F519" s="56">
        <v>0</v>
      </c>
      <c r="G519" s="56">
        <v>0</v>
      </c>
      <c r="H519" s="56">
        <v>0</v>
      </c>
      <c r="I519" s="56">
        <f t="shared" si="51"/>
        <v>0</v>
      </c>
      <c r="J519" s="56">
        <f t="shared" si="52"/>
        <v>0</v>
      </c>
      <c r="K519" s="57" t="str">
        <f t="shared" si="53"/>
        <v>NA</v>
      </c>
      <c r="L519" s="57" t="str">
        <f t="shared" si="54"/>
        <v>NA</v>
      </c>
      <c r="M519" s="57" t="str">
        <f t="shared" si="55"/>
        <v>NA</v>
      </c>
      <c r="R519" s="53"/>
      <c r="S519" s="53"/>
      <c r="T519" s="53"/>
      <c r="U519" s="53"/>
      <c r="V519" s="53"/>
    </row>
    <row r="520" spans="1:25" s="51" customFormat="1" x14ac:dyDescent="0.2">
      <c r="B520" s="66" t="s">
        <v>33</v>
      </c>
      <c r="C520" s="51" t="s">
        <v>34</v>
      </c>
      <c r="D520" s="56">
        <v>8341293.6000000006</v>
      </c>
      <c r="E520" s="56">
        <v>7841293.6000000006</v>
      </c>
      <c r="F520" s="56">
        <v>0</v>
      </c>
      <c r="G520" s="56">
        <v>1500000</v>
      </c>
      <c r="H520" s="56">
        <v>0</v>
      </c>
      <c r="I520" s="56">
        <f t="shared" si="51"/>
        <v>1500000</v>
      </c>
      <c r="J520" s="56">
        <f t="shared" si="52"/>
        <v>6341293.6000000006</v>
      </c>
      <c r="K520" s="57">
        <f t="shared" si="53"/>
        <v>0.80870503305730068</v>
      </c>
      <c r="L520" s="57">
        <f t="shared" si="54"/>
        <v>-1</v>
      </c>
      <c r="M520" s="57">
        <f t="shared" si="55"/>
        <v>-0.7704460396687608</v>
      </c>
      <c r="R520" s="53"/>
      <c r="S520" s="53"/>
      <c r="T520" s="53"/>
      <c r="U520" s="53"/>
      <c r="V520" s="53"/>
    </row>
    <row r="521" spans="1:25" s="51" customFormat="1" x14ac:dyDescent="0.2">
      <c r="B521" s="66" t="s">
        <v>397</v>
      </c>
      <c r="C521" s="51" t="s">
        <v>398</v>
      </c>
      <c r="D521" s="56">
        <v>0</v>
      </c>
      <c r="E521" s="56">
        <v>0</v>
      </c>
      <c r="F521" s="56">
        <v>0</v>
      </c>
      <c r="G521" s="56">
        <v>0</v>
      </c>
      <c r="H521" s="56">
        <v>0</v>
      </c>
      <c r="I521" s="56">
        <f t="shared" si="51"/>
        <v>0</v>
      </c>
      <c r="J521" s="56">
        <f t="shared" si="52"/>
        <v>0</v>
      </c>
      <c r="K521" s="57" t="str">
        <f t="shared" si="53"/>
        <v>NA</v>
      </c>
      <c r="L521" s="57" t="str">
        <f t="shared" si="54"/>
        <v>NA</v>
      </c>
      <c r="M521" s="57" t="str">
        <f t="shared" si="55"/>
        <v>NA</v>
      </c>
      <c r="R521" s="53"/>
      <c r="S521" s="53"/>
      <c r="T521" s="53"/>
      <c r="U521" s="53"/>
      <c r="V521" s="53"/>
    </row>
    <row r="522" spans="1:25" s="51" customFormat="1" x14ac:dyDescent="0.2">
      <c r="A522" s="63" t="s">
        <v>35</v>
      </c>
      <c r="B522" s="71"/>
      <c r="C522" s="63"/>
      <c r="D522" s="64">
        <v>8341293.6000000006</v>
      </c>
      <c r="E522" s="64">
        <v>7841293.6000000006</v>
      </c>
      <c r="F522" s="64">
        <v>0</v>
      </c>
      <c r="G522" s="64">
        <v>1500000</v>
      </c>
      <c r="H522" s="64">
        <v>0</v>
      </c>
      <c r="I522" s="64">
        <f t="shared" si="51"/>
        <v>1500000</v>
      </c>
      <c r="J522" s="64">
        <f t="shared" si="52"/>
        <v>6341293.6000000006</v>
      </c>
      <c r="K522" s="65">
        <f t="shared" si="53"/>
        <v>0.80870503305730068</v>
      </c>
      <c r="L522" s="65">
        <f t="shared" si="54"/>
        <v>-1</v>
      </c>
      <c r="M522" s="65">
        <f t="shared" si="55"/>
        <v>-0.7704460396687608</v>
      </c>
      <c r="R522" s="53"/>
      <c r="S522" s="53"/>
      <c r="T522" s="53"/>
      <c r="U522" s="53"/>
      <c r="V522" s="53"/>
    </row>
    <row r="523" spans="1:25" s="51" customFormat="1" x14ac:dyDescent="0.2">
      <c r="A523" s="51" t="s">
        <v>36</v>
      </c>
      <c r="B523" s="66" t="s">
        <v>30</v>
      </c>
      <c r="C523" s="51" t="s">
        <v>31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f t="shared" si="51"/>
        <v>0</v>
      </c>
      <c r="J523" s="56">
        <f t="shared" si="52"/>
        <v>0</v>
      </c>
      <c r="K523" s="57" t="str">
        <f t="shared" si="53"/>
        <v>NA</v>
      </c>
      <c r="L523" s="57" t="str">
        <f t="shared" si="54"/>
        <v>NA</v>
      </c>
      <c r="M523" s="57" t="str">
        <f t="shared" si="55"/>
        <v>NA</v>
      </c>
      <c r="R523" s="53"/>
      <c r="S523" s="53"/>
      <c r="T523" s="53"/>
      <c r="U523" s="53"/>
      <c r="V523" s="53"/>
    </row>
    <row r="524" spans="1:25" s="51" customFormat="1" x14ac:dyDescent="0.2">
      <c r="B524" s="66" t="s">
        <v>37</v>
      </c>
      <c r="C524" s="51" t="s">
        <v>38</v>
      </c>
      <c r="D524" s="56">
        <v>0</v>
      </c>
      <c r="E524" s="56">
        <v>0</v>
      </c>
      <c r="F524" s="56">
        <v>0</v>
      </c>
      <c r="G524" s="56">
        <v>0</v>
      </c>
      <c r="H524" s="56">
        <v>0</v>
      </c>
      <c r="I524" s="56">
        <f t="shared" si="51"/>
        <v>0</v>
      </c>
      <c r="J524" s="56">
        <f t="shared" si="52"/>
        <v>0</v>
      </c>
      <c r="K524" s="57" t="str">
        <f t="shared" si="53"/>
        <v>NA</v>
      </c>
      <c r="L524" s="57" t="str">
        <f t="shared" si="54"/>
        <v>NA</v>
      </c>
      <c r="M524" s="57" t="str">
        <f t="shared" si="55"/>
        <v>NA</v>
      </c>
      <c r="R524" s="53"/>
      <c r="S524" s="53"/>
      <c r="T524" s="53"/>
      <c r="U524" s="53"/>
      <c r="V524" s="53"/>
    </row>
    <row r="525" spans="1:25" s="51" customFormat="1" x14ac:dyDescent="0.2">
      <c r="A525" s="63" t="s">
        <v>39</v>
      </c>
      <c r="B525" s="71"/>
      <c r="C525" s="63"/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f t="shared" si="51"/>
        <v>0</v>
      </c>
      <c r="J525" s="64">
        <f t="shared" si="52"/>
        <v>0</v>
      </c>
      <c r="K525" s="65" t="str">
        <f t="shared" si="53"/>
        <v>NA</v>
      </c>
      <c r="L525" s="65" t="str">
        <f t="shared" si="54"/>
        <v>NA</v>
      </c>
      <c r="M525" s="65" t="str">
        <f t="shared" si="55"/>
        <v>NA</v>
      </c>
      <c r="R525" s="53"/>
      <c r="S525" s="53"/>
      <c r="T525" s="53"/>
      <c r="U525" s="53"/>
      <c r="V525" s="53"/>
    </row>
    <row r="526" spans="1:25" s="17" customFormat="1" x14ac:dyDescent="0.2">
      <c r="A526" s="23"/>
      <c r="B526" s="31"/>
      <c r="C526" s="23"/>
      <c r="D526" s="18"/>
      <c r="E526" s="18"/>
      <c r="F526" s="18"/>
      <c r="G526" s="18"/>
      <c r="H526" s="18"/>
      <c r="I526" s="18"/>
      <c r="J526" s="18"/>
      <c r="K526" s="37"/>
      <c r="L526" s="37"/>
      <c r="M526" s="37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</row>
    <row r="527" spans="1:25" ht="15.75" x14ac:dyDescent="0.25">
      <c r="A527" s="25" t="s">
        <v>11</v>
      </c>
      <c r="B527" s="32"/>
      <c r="C527" s="25"/>
      <c r="D527" s="6">
        <f>+D106+D156+D194+D208+D230+D280+D300+D332+D404+D445+D485+D499+D504+D511+D518+D522+D525</f>
        <v>1474367167.4399989</v>
      </c>
      <c r="E527" s="6">
        <f t="shared" ref="E527:J527" si="56">+E106+E156+E194+E208+E230+E280+E300+E332+E404+E445+E485+E499+E504+E511+E518+E522+E525</f>
        <v>1479780991.3599994</v>
      </c>
      <c r="F527" s="6">
        <f t="shared" si="56"/>
        <v>120022213.24999994</v>
      </c>
      <c r="G527" s="6">
        <f t="shared" si="56"/>
        <v>1108433756.6999998</v>
      </c>
      <c r="H527" s="6">
        <f t="shared" si="56"/>
        <v>36824369.060000002</v>
      </c>
      <c r="I527" s="6">
        <f t="shared" si="56"/>
        <v>1145258125.7600002</v>
      </c>
      <c r="J527" s="6">
        <f t="shared" si="56"/>
        <v>334522865.59999955</v>
      </c>
      <c r="K527" s="38">
        <f>IF(E527=0,"NA",J527/E527)</f>
        <v>0.22606241569068594</v>
      </c>
      <c r="L527" s="38">
        <f>IF(E527=0,"NA",(  ( F527 - (E527/$L$6)) / (E527/$L$6)))</f>
        <v>-0.91889190768716855</v>
      </c>
      <c r="M527" s="38">
        <f>IF(E527=0,"NA",(  ( G527 - ($M$6*(E527/12))) / ($M$6*(E527/12))))</f>
        <v>-0.10113691430949749</v>
      </c>
    </row>
    <row r="529" spans="1:25" x14ac:dyDescent="0.2">
      <c r="B529" s="67" t="s">
        <v>20</v>
      </c>
      <c r="C529" s="52" t="s">
        <v>21</v>
      </c>
    </row>
    <row r="532" spans="1:25" s="19" customFormat="1" x14ac:dyDescent="0.2">
      <c r="A532" s="24"/>
      <c r="B532" s="33"/>
      <c r="D532" s="33"/>
      <c r="L532" s="68"/>
      <c r="M532" s="68"/>
      <c r="O532" s="53"/>
      <c r="P532" s="53"/>
      <c r="Q532" s="53"/>
      <c r="R532" s="53"/>
      <c r="S532" s="53"/>
      <c r="T532" s="53"/>
      <c r="U532" s="53"/>
      <c r="V532" s="53"/>
      <c r="W532" s="69"/>
      <c r="X532" s="69"/>
      <c r="Y532" s="69"/>
    </row>
    <row r="533" spans="1:25" s="19" customFormat="1" x14ac:dyDescent="0.2">
      <c r="A533" s="24"/>
      <c r="B533" s="33"/>
      <c r="D533" s="33"/>
      <c r="L533" s="68"/>
      <c r="M533" s="68"/>
      <c r="O533" s="53"/>
      <c r="P533" s="53"/>
      <c r="Q533" s="53"/>
      <c r="R533" s="53"/>
      <c r="S533" s="53"/>
      <c r="T533" s="53"/>
      <c r="U533" s="53"/>
      <c r="V533" s="53"/>
      <c r="W533" s="69"/>
      <c r="X533" s="69"/>
      <c r="Y533" s="69"/>
    </row>
    <row r="534" spans="1:25" s="19" customFormat="1" x14ac:dyDescent="0.2">
      <c r="A534" s="24"/>
      <c r="B534" s="33"/>
      <c r="K534" s="70"/>
      <c r="L534" s="68"/>
      <c r="M534" s="68"/>
      <c r="O534" s="53"/>
      <c r="P534" s="53"/>
      <c r="Q534" s="53"/>
      <c r="R534" s="53"/>
      <c r="S534" s="53"/>
      <c r="T534" s="53"/>
      <c r="U534" s="53"/>
      <c r="V534" s="53"/>
      <c r="W534" s="69"/>
      <c r="X534" s="69"/>
      <c r="Y534" s="69"/>
    </row>
    <row r="535" spans="1:25" s="19" customFormat="1" x14ac:dyDescent="0.2">
      <c r="A535" s="24"/>
      <c r="B535" s="33"/>
      <c r="K535" s="70"/>
      <c r="L535" s="68"/>
      <c r="M535" s="68"/>
      <c r="O535" s="53"/>
      <c r="P535" s="53"/>
      <c r="Q535" s="53"/>
      <c r="R535" s="53"/>
      <c r="S535" s="53"/>
      <c r="T535" s="53"/>
      <c r="U535" s="53"/>
      <c r="V535" s="53"/>
      <c r="W535" s="69"/>
      <c r="X535" s="69"/>
      <c r="Y535" s="69"/>
    </row>
    <row r="536" spans="1:25" s="19" customFormat="1" x14ac:dyDescent="0.2">
      <c r="A536" s="24"/>
      <c r="B536" s="33"/>
      <c r="K536" s="70"/>
      <c r="L536" s="68"/>
      <c r="M536" s="68"/>
      <c r="O536" s="53"/>
      <c r="P536" s="53"/>
      <c r="Q536" s="53"/>
      <c r="R536" s="53"/>
      <c r="S536" s="53"/>
      <c r="T536" s="53"/>
      <c r="U536" s="53"/>
      <c r="V536" s="53"/>
      <c r="W536" s="69"/>
      <c r="X536" s="69"/>
      <c r="Y536" s="69"/>
    </row>
    <row r="537" spans="1:25" s="19" customFormat="1" x14ac:dyDescent="0.2">
      <c r="A537" s="24"/>
      <c r="B537" s="33"/>
      <c r="K537" s="70"/>
      <c r="L537" s="68"/>
      <c r="M537" s="68"/>
      <c r="O537" s="53"/>
      <c r="P537" s="53"/>
      <c r="Q537" s="53"/>
      <c r="R537" s="53"/>
      <c r="S537" s="53"/>
      <c r="T537" s="53"/>
      <c r="U537" s="53"/>
      <c r="V537" s="53"/>
      <c r="W537" s="69"/>
      <c r="X537" s="69"/>
      <c r="Y537" s="69"/>
    </row>
    <row r="538" spans="1:25" x14ac:dyDescent="0.2">
      <c r="K538" s="14"/>
    </row>
    <row r="539" spans="1:25" x14ac:dyDescent="0.2">
      <c r="K539" s="14"/>
    </row>
  </sheetData>
  <autoFilter ref="A7:M527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10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45412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414</v>
      </c>
      <c r="C8" s="51" t="s">
        <v>415</v>
      </c>
      <c r="D8" s="56">
        <v>0</v>
      </c>
      <c r="E8" s="56">
        <v>0</v>
      </c>
      <c r="F8" s="56">
        <v>26908.58</v>
      </c>
      <c r="G8" s="56">
        <v>175299.85</v>
      </c>
      <c r="H8" s="56">
        <v>0</v>
      </c>
      <c r="I8" s="56">
        <f t="shared" ref="I8" si="0">SUM(G8:H8)</f>
        <v>175299.85</v>
      </c>
      <c r="J8" s="56">
        <f t="shared" ref="J8" si="1">E8-I8</f>
        <v>-175299.85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416</v>
      </c>
      <c r="C9" s="51" t="s">
        <v>417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39" si="2">SUM(G9:H9)</f>
        <v>0</v>
      </c>
      <c r="J9" s="56">
        <f t="shared" ref="J9:J39" si="3">E9-I9</f>
        <v>0</v>
      </c>
      <c r="K9" s="57" t="str">
        <f t="shared" ref="K9:K39" si="4">IF(E9=0,"NA",J9/E9)</f>
        <v>NA</v>
      </c>
      <c r="L9" s="57" t="str">
        <f t="shared" ref="L9:L39" si="5">IF(E9=0,"NA",(  ( F9 - (E9/$L$6)) / (E9/$L$6)))</f>
        <v>NA</v>
      </c>
      <c r="M9" s="57" t="str">
        <f t="shared" ref="M9:M39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58038.68</v>
      </c>
      <c r="E10" s="56">
        <v>122682.41</v>
      </c>
      <c r="F10" s="56">
        <v>40377.19</v>
      </c>
      <c r="G10" s="56">
        <v>345447.91</v>
      </c>
      <c r="H10" s="56">
        <v>0</v>
      </c>
      <c r="I10" s="56">
        <f t="shared" si="2"/>
        <v>345447.91</v>
      </c>
      <c r="J10" s="56">
        <f t="shared" si="3"/>
        <v>-222765.49999999997</v>
      </c>
      <c r="K10" s="57">
        <f t="shared" si="4"/>
        <v>-1.8157900549883228</v>
      </c>
      <c r="L10" s="57">
        <f t="shared" si="5"/>
        <v>-0.67088036500098103</v>
      </c>
      <c r="M10" s="57">
        <f t="shared" si="6"/>
        <v>3.2236850824824845</v>
      </c>
      <c r="R10" s="53"/>
      <c r="S10" s="53"/>
      <c r="T10" s="53"/>
      <c r="U10" s="53"/>
      <c r="V10" s="53"/>
    </row>
    <row r="11" spans="1:22" s="51" customFormat="1" x14ac:dyDescent="0.2">
      <c r="B11" s="51" t="s">
        <v>418</v>
      </c>
      <c r="C11" s="51" t="s">
        <v>419</v>
      </c>
      <c r="D11" s="56">
        <v>0</v>
      </c>
      <c r="E11" s="56">
        <v>0</v>
      </c>
      <c r="F11" s="56">
        <v>119910.39</v>
      </c>
      <c r="G11" s="56">
        <v>630845.49</v>
      </c>
      <c r="H11" s="56">
        <v>0</v>
      </c>
      <c r="I11" s="56">
        <f t="shared" si="2"/>
        <v>630845.49</v>
      </c>
      <c r="J11" s="56">
        <f t="shared" si="3"/>
        <v>-630845.49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420</v>
      </c>
      <c r="C12" s="51" t="s">
        <v>421</v>
      </c>
      <c r="D12" s="56">
        <v>0</v>
      </c>
      <c r="E12" s="56">
        <v>0</v>
      </c>
      <c r="F12" s="56">
        <v>1081.47</v>
      </c>
      <c r="G12" s="56">
        <v>45812.81</v>
      </c>
      <c r="H12" s="56">
        <v>0</v>
      </c>
      <c r="I12" s="56">
        <f t="shared" si="2"/>
        <v>45812.81</v>
      </c>
      <c r="J12" s="56">
        <f t="shared" si="3"/>
        <v>-45812.81</v>
      </c>
      <c r="K12" s="57" t="str">
        <f t="shared" si="4"/>
        <v>NA</v>
      </c>
      <c r="L12" s="57" t="str">
        <f t="shared" si="5"/>
        <v>NA</v>
      </c>
      <c r="M12" s="57" t="str">
        <f t="shared" si="6"/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57</v>
      </c>
      <c r="C13" s="51" t="s">
        <v>58</v>
      </c>
      <c r="D13" s="56">
        <v>0</v>
      </c>
      <c r="E13" s="56">
        <v>0</v>
      </c>
      <c r="F13" s="56">
        <v>10624</v>
      </c>
      <c r="G13" s="56">
        <v>233675.16</v>
      </c>
      <c r="H13" s="56">
        <v>0</v>
      </c>
      <c r="I13" s="56">
        <f t="shared" si="2"/>
        <v>233675.16</v>
      </c>
      <c r="J13" s="56">
        <f t="shared" si="3"/>
        <v>-233675.16</v>
      </c>
      <c r="K13" s="57" t="str">
        <f t="shared" si="4"/>
        <v>NA</v>
      </c>
      <c r="L13" s="57" t="str">
        <f t="shared" si="5"/>
        <v>NA</v>
      </c>
      <c r="M13" s="57" t="str">
        <f t="shared" si="6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422</v>
      </c>
      <c r="C14" s="51" t="s">
        <v>423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"/>
        <v>0</v>
      </c>
      <c r="J14" s="56">
        <f t="shared" si="3"/>
        <v>0</v>
      </c>
      <c r="K14" s="57" t="str">
        <f t="shared" si="4"/>
        <v>NA</v>
      </c>
      <c r="L14" s="57" t="str">
        <f t="shared" si="5"/>
        <v>NA</v>
      </c>
      <c r="M14" s="57" t="str">
        <f t="shared" si="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424</v>
      </c>
      <c r="C15" s="51" t="s">
        <v>425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2"/>
        <v>0</v>
      </c>
      <c r="J15" s="56">
        <f t="shared" si="3"/>
        <v>5650</v>
      </c>
      <c r="K15" s="57">
        <f t="shared" si="4"/>
        <v>1</v>
      </c>
      <c r="L15" s="57">
        <f t="shared" si="5"/>
        <v>-1</v>
      </c>
      <c r="M15" s="57">
        <f t="shared" si="6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59</v>
      </c>
      <c r="C16" s="51" t="s">
        <v>60</v>
      </c>
      <c r="D16" s="56">
        <v>0</v>
      </c>
      <c r="E16" s="56">
        <v>0</v>
      </c>
      <c r="F16" s="56">
        <v>4226.3999999999996</v>
      </c>
      <c r="G16" s="56">
        <v>27316.7</v>
      </c>
      <c r="H16" s="56">
        <v>0</v>
      </c>
      <c r="I16" s="56">
        <f t="shared" si="2"/>
        <v>27316.7</v>
      </c>
      <c r="J16" s="56">
        <f t="shared" si="3"/>
        <v>-27316.7</v>
      </c>
      <c r="K16" s="57" t="str">
        <f t="shared" si="4"/>
        <v>NA</v>
      </c>
      <c r="L16" s="57" t="str">
        <f t="shared" si="5"/>
        <v>NA</v>
      </c>
      <c r="M16" s="57" t="str">
        <f t="shared" si="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426</v>
      </c>
      <c r="C17" s="51" t="s">
        <v>427</v>
      </c>
      <c r="D17" s="56">
        <v>0</v>
      </c>
      <c r="E17" s="56">
        <v>0</v>
      </c>
      <c r="F17" s="56">
        <v>35561</v>
      </c>
      <c r="G17" s="56">
        <v>140298.4</v>
      </c>
      <c r="H17" s="56">
        <v>0</v>
      </c>
      <c r="I17" s="56">
        <f t="shared" si="2"/>
        <v>140298.4</v>
      </c>
      <c r="J17" s="56">
        <f t="shared" si="3"/>
        <v>-140298.4</v>
      </c>
      <c r="K17" s="57" t="str">
        <f t="shared" si="4"/>
        <v>NA</v>
      </c>
      <c r="L17" s="57" t="str">
        <f t="shared" si="5"/>
        <v>NA</v>
      </c>
      <c r="M17" s="57" t="str">
        <f t="shared" si="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428</v>
      </c>
      <c r="C18" s="51" t="s">
        <v>429</v>
      </c>
      <c r="D18" s="56">
        <v>0</v>
      </c>
      <c r="E18" s="56">
        <v>0</v>
      </c>
      <c r="F18" s="56">
        <v>0</v>
      </c>
      <c r="G18" s="56">
        <v>925</v>
      </c>
      <c r="H18" s="56">
        <v>0</v>
      </c>
      <c r="I18" s="56">
        <f t="shared" si="2"/>
        <v>925</v>
      </c>
      <c r="J18" s="56">
        <f t="shared" si="3"/>
        <v>-925</v>
      </c>
      <c r="K18" s="57" t="str">
        <f t="shared" si="4"/>
        <v>NA</v>
      </c>
      <c r="L18" s="57" t="str">
        <f t="shared" si="5"/>
        <v>NA</v>
      </c>
      <c r="M18" s="57" t="str">
        <f t="shared" si="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430</v>
      </c>
      <c r="C19" s="51" t="s">
        <v>431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"/>
        <v>0</v>
      </c>
      <c r="J19" s="56">
        <f t="shared" si="3"/>
        <v>0</v>
      </c>
      <c r="K19" s="57" t="str">
        <f t="shared" si="4"/>
        <v>NA</v>
      </c>
      <c r="L19" s="57" t="str">
        <f t="shared" si="5"/>
        <v>NA</v>
      </c>
      <c r="M19" s="57" t="str">
        <f t="shared" si="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61</v>
      </c>
      <c r="C20" s="51" t="s">
        <v>62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2"/>
        <v>0</v>
      </c>
      <c r="J20" s="56">
        <f t="shared" si="3"/>
        <v>16800</v>
      </c>
      <c r="K20" s="57">
        <f t="shared" si="4"/>
        <v>1</v>
      </c>
      <c r="L20" s="57">
        <f t="shared" si="5"/>
        <v>-1</v>
      </c>
      <c r="M20" s="57">
        <f t="shared" si="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432</v>
      </c>
      <c r="C21" s="51" t="s">
        <v>433</v>
      </c>
      <c r="D21" s="56">
        <v>0</v>
      </c>
      <c r="E21" s="56">
        <v>0</v>
      </c>
      <c r="F21" s="56">
        <v>20583.63</v>
      </c>
      <c r="G21" s="56">
        <v>47281.99</v>
      </c>
      <c r="H21" s="56">
        <v>0</v>
      </c>
      <c r="I21" s="56">
        <f t="shared" si="2"/>
        <v>47281.99</v>
      </c>
      <c r="J21" s="56">
        <f t="shared" si="3"/>
        <v>-47281.99</v>
      </c>
      <c r="K21" s="57" t="str">
        <f t="shared" si="4"/>
        <v>NA</v>
      </c>
      <c r="L21" s="57" t="str">
        <f t="shared" si="5"/>
        <v>NA</v>
      </c>
      <c r="M21" s="57" t="str">
        <f t="shared" si="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69</v>
      </c>
      <c r="C22" s="51" t="s">
        <v>70</v>
      </c>
      <c r="D22" s="56">
        <v>10355671.550000001</v>
      </c>
      <c r="E22" s="56">
        <v>11621192.58</v>
      </c>
      <c r="F22" s="56">
        <v>3168285.4099999992</v>
      </c>
      <c r="G22" s="56">
        <v>28577410.869999997</v>
      </c>
      <c r="H22" s="56">
        <v>0</v>
      </c>
      <c r="I22" s="56">
        <f t="shared" si="2"/>
        <v>28577410.869999997</v>
      </c>
      <c r="J22" s="56">
        <f t="shared" si="3"/>
        <v>-16956218.289999999</v>
      </c>
      <c r="K22" s="57">
        <f t="shared" si="4"/>
        <v>-1.4590772997929271</v>
      </c>
      <c r="L22" s="57">
        <f t="shared" si="5"/>
        <v>-0.72737002780139814</v>
      </c>
      <c r="M22" s="57">
        <f t="shared" si="6"/>
        <v>2.6886159496893907</v>
      </c>
      <c r="R22" s="53"/>
      <c r="S22" s="53"/>
      <c r="T22" s="53"/>
      <c r="U22" s="53"/>
      <c r="V22" s="53"/>
    </row>
    <row r="23" spans="1:22" s="51" customFormat="1" x14ac:dyDescent="0.2">
      <c r="B23" s="51" t="s">
        <v>434</v>
      </c>
      <c r="C23" s="51" t="s">
        <v>435</v>
      </c>
      <c r="D23" s="56">
        <v>412268</v>
      </c>
      <c r="E23" s="56">
        <v>412268</v>
      </c>
      <c r="F23" s="56">
        <v>29993.989999999998</v>
      </c>
      <c r="G23" s="56">
        <v>452946.33999999997</v>
      </c>
      <c r="H23" s="56">
        <v>0</v>
      </c>
      <c r="I23" s="56">
        <f t="shared" si="2"/>
        <v>452946.33999999997</v>
      </c>
      <c r="J23" s="56">
        <f t="shared" si="3"/>
        <v>-40678.339999999967</v>
      </c>
      <c r="K23" s="57">
        <f t="shared" si="4"/>
        <v>-9.8669651779910078E-2</v>
      </c>
      <c r="L23" s="57">
        <f t="shared" si="5"/>
        <v>-0.92724637856928016</v>
      </c>
      <c r="M23" s="57">
        <f t="shared" si="6"/>
        <v>0.64800447766986524</v>
      </c>
      <c r="R23" s="53"/>
      <c r="S23" s="53"/>
      <c r="T23" s="53"/>
      <c r="U23" s="53"/>
      <c r="V23" s="53"/>
    </row>
    <row r="24" spans="1:22" s="51" customFormat="1" x14ac:dyDescent="0.2">
      <c r="A24" s="63" t="s">
        <v>73</v>
      </c>
      <c r="B24" s="63"/>
      <c r="C24" s="63"/>
      <c r="D24" s="64">
        <v>10833428.23</v>
      </c>
      <c r="E24" s="64">
        <v>12178592.99</v>
      </c>
      <c r="F24" s="64">
        <v>3457552.0599999996</v>
      </c>
      <c r="G24" s="64">
        <v>30677260.519999996</v>
      </c>
      <c r="H24" s="64">
        <v>0</v>
      </c>
      <c r="I24" s="64">
        <f t="shared" si="2"/>
        <v>30677260.519999996</v>
      </c>
      <c r="J24" s="64">
        <f t="shared" si="3"/>
        <v>-18498667.529999994</v>
      </c>
      <c r="K24" s="65">
        <f t="shared" si="4"/>
        <v>-1.5189494833425741</v>
      </c>
      <c r="L24" s="65">
        <f t="shared" si="5"/>
        <v>-0.71609593465854049</v>
      </c>
      <c r="M24" s="65">
        <f t="shared" si="6"/>
        <v>2.7784242250138615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1358.01</v>
      </c>
      <c r="G25" s="56">
        <v>13481.73</v>
      </c>
      <c r="H25" s="56">
        <v>0</v>
      </c>
      <c r="I25" s="56">
        <f t="shared" ref="I25:I37" si="7">SUM(G25:H25)</f>
        <v>13481.73</v>
      </c>
      <c r="J25" s="56">
        <f t="shared" ref="J25:J37" si="8">E25-I25</f>
        <v>-13481.73</v>
      </c>
      <c r="K25" s="57" t="str">
        <f t="shared" ref="K25:K37" si="9">IF(E25=0,"NA",J25/E25)</f>
        <v>NA</v>
      </c>
      <c r="L25" s="57" t="str">
        <f t="shared" ref="L25:L37" si="10">IF(E25=0,"NA",(  ( F25 - (E25/$L$6)) / (E25/$L$6)))</f>
        <v>NA</v>
      </c>
      <c r="M25" s="57" t="str">
        <f t="shared" ref="M25:M37" si="11">IF(E25=0,"NA",(  ( G25 - ($M$6*(E25/12))) / ($M$6*(E25/12))))</f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1358.01</v>
      </c>
      <c r="G26" s="64">
        <v>13481.73</v>
      </c>
      <c r="H26" s="64">
        <v>0</v>
      </c>
      <c r="I26" s="64">
        <f t="shared" si="7"/>
        <v>13481.73</v>
      </c>
      <c r="J26" s="64">
        <f t="shared" si="8"/>
        <v>-13481.73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74</v>
      </c>
      <c r="B27" s="51" t="s">
        <v>436</v>
      </c>
      <c r="C27" s="51" t="s">
        <v>437</v>
      </c>
      <c r="D27" s="56">
        <v>13479840</v>
      </c>
      <c r="E27" s="56">
        <v>13599840</v>
      </c>
      <c r="F27" s="56">
        <v>1470530.84</v>
      </c>
      <c r="G27" s="56">
        <v>13382705.850000001</v>
      </c>
      <c r="H27" s="56">
        <v>0</v>
      </c>
      <c r="I27" s="56">
        <f t="shared" si="7"/>
        <v>13382705.850000001</v>
      </c>
      <c r="J27" s="56">
        <f t="shared" si="8"/>
        <v>217134.14999999851</v>
      </c>
      <c r="K27" s="57">
        <f t="shared" si="9"/>
        <v>1.5965934158048808E-2</v>
      </c>
      <c r="L27" s="57">
        <f t="shared" si="10"/>
        <v>-0.89187146025247355</v>
      </c>
      <c r="M27" s="57">
        <f t="shared" si="11"/>
        <v>0.47605109876292678</v>
      </c>
      <c r="R27" s="53"/>
      <c r="S27" s="53"/>
      <c r="T27" s="53"/>
      <c r="U27" s="53"/>
      <c r="V27" s="53"/>
    </row>
    <row r="28" spans="1:22" s="51" customFormat="1" x14ac:dyDescent="0.2">
      <c r="B28" s="51" t="s">
        <v>85</v>
      </c>
      <c r="C28" s="51" t="s">
        <v>86</v>
      </c>
      <c r="D28" s="56">
        <v>1648756</v>
      </c>
      <c r="E28" s="56">
        <v>9136117</v>
      </c>
      <c r="F28" s="56">
        <v>879038.92</v>
      </c>
      <c r="G28" s="56">
        <v>2252684.06</v>
      </c>
      <c r="H28" s="56">
        <v>0</v>
      </c>
      <c r="I28" s="56">
        <f t="shared" si="7"/>
        <v>2252684.06</v>
      </c>
      <c r="J28" s="56">
        <f t="shared" si="8"/>
        <v>6883432.9399999995</v>
      </c>
      <c r="K28" s="57">
        <f t="shared" si="9"/>
        <v>0.75343090943340585</v>
      </c>
      <c r="L28" s="57">
        <f t="shared" si="10"/>
        <v>-0.90378418752737077</v>
      </c>
      <c r="M28" s="57">
        <f t="shared" si="11"/>
        <v>-0.63014636415010883</v>
      </c>
      <c r="R28" s="53"/>
      <c r="S28" s="53"/>
      <c r="T28" s="53"/>
      <c r="U28" s="53"/>
      <c r="V28" s="53"/>
    </row>
    <row r="29" spans="1:22" s="51" customFormat="1" x14ac:dyDescent="0.2">
      <c r="B29" s="51" t="s">
        <v>91</v>
      </c>
      <c r="C29" s="51" t="s">
        <v>92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93</v>
      </c>
      <c r="B30" s="63"/>
      <c r="C30" s="63"/>
      <c r="D30" s="64">
        <v>15128596</v>
      </c>
      <c r="E30" s="64">
        <v>22735957</v>
      </c>
      <c r="F30" s="64">
        <v>2349569.7600000002</v>
      </c>
      <c r="G30" s="64">
        <v>15635389.910000002</v>
      </c>
      <c r="H30" s="64">
        <v>0</v>
      </c>
      <c r="I30" s="64">
        <f t="shared" si="7"/>
        <v>15635389.910000002</v>
      </c>
      <c r="J30" s="64">
        <f t="shared" si="8"/>
        <v>7100567.089999998</v>
      </c>
      <c r="K30" s="65">
        <f t="shared" si="9"/>
        <v>0.31230561748511393</v>
      </c>
      <c r="L30" s="65">
        <f t="shared" si="10"/>
        <v>-0.89665841820513636</v>
      </c>
      <c r="M30" s="65">
        <f t="shared" si="11"/>
        <v>3.1541573772329176E-2</v>
      </c>
      <c r="R30" s="53"/>
      <c r="S30" s="53"/>
      <c r="T30" s="53"/>
      <c r="U30" s="53"/>
      <c r="V30" s="53"/>
    </row>
    <row r="31" spans="1:22" s="51" customFormat="1" x14ac:dyDescent="0.2">
      <c r="A31" s="51" t="s">
        <v>94</v>
      </c>
      <c r="B31" s="51" t="s">
        <v>438</v>
      </c>
      <c r="C31" s="51" t="s">
        <v>439</v>
      </c>
      <c r="D31" s="56">
        <v>0</v>
      </c>
      <c r="E31" s="56">
        <v>548976</v>
      </c>
      <c r="F31" s="56">
        <v>0</v>
      </c>
      <c r="G31" s="56">
        <v>289752.51</v>
      </c>
      <c r="H31" s="56">
        <v>0</v>
      </c>
      <c r="I31" s="56">
        <f t="shared" si="7"/>
        <v>289752.51</v>
      </c>
      <c r="J31" s="56">
        <f t="shared" si="8"/>
        <v>259223.49</v>
      </c>
      <c r="K31" s="57">
        <f t="shared" si="9"/>
        <v>0.47219457681210109</v>
      </c>
      <c r="L31" s="57">
        <f t="shared" si="10"/>
        <v>-1</v>
      </c>
      <c r="M31" s="57">
        <f t="shared" si="11"/>
        <v>-0.2082918652181516</v>
      </c>
      <c r="R31" s="53"/>
      <c r="S31" s="53"/>
      <c r="T31" s="53"/>
      <c r="U31" s="53"/>
      <c r="V31" s="53"/>
    </row>
    <row r="32" spans="1:22" s="51" customFormat="1" x14ac:dyDescent="0.2">
      <c r="B32" s="51" t="s">
        <v>440</v>
      </c>
      <c r="C32" s="51" t="s">
        <v>441</v>
      </c>
      <c r="D32" s="56">
        <v>78283360.379999995</v>
      </c>
      <c r="E32" s="56">
        <v>149497404.82000002</v>
      </c>
      <c r="F32" s="56">
        <v>5454409.8499999996</v>
      </c>
      <c r="G32" s="56">
        <v>64812324.600000001</v>
      </c>
      <c r="H32" s="56">
        <v>0</v>
      </c>
      <c r="I32" s="56">
        <f t="shared" si="7"/>
        <v>64812324.600000001</v>
      </c>
      <c r="J32" s="56">
        <f t="shared" si="8"/>
        <v>84685080.220000029</v>
      </c>
      <c r="K32" s="57">
        <f t="shared" si="9"/>
        <v>0.56646521939269623</v>
      </c>
      <c r="L32" s="57">
        <f t="shared" si="10"/>
        <v>-0.96351501983216836</v>
      </c>
      <c r="M32" s="57">
        <f t="shared" si="11"/>
        <v>-0.34969782908904418</v>
      </c>
      <c r="R32" s="53"/>
      <c r="S32" s="53"/>
      <c r="T32" s="53"/>
      <c r="U32" s="53"/>
      <c r="V32" s="53"/>
    </row>
    <row r="33" spans="1:22" s="51" customFormat="1" x14ac:dyDescent="0.2">
      <c r="B33" s="51" t="s">
        <v>442</v>
      </c>
      <c r="C33" s="51" t="s">
        <v>443</v>
      </c>
      <c r="D33" s="56">
        <v>2941518.77</v>
      </c>
      <c r="E33" s="56">
        <v>3298073.97</v>
      </c>
      <c r="F33" s="56">
        <v>340896.81</v>
      </c>
      <c r="G33" s="56">
        <v>1652168.5099999998</v>
      </c>
      <c r="H33" s="56">
        <v>0</v>
      </c>
      <c r="I33" s="56">
        <f t="shared" si="7"/>
        <v>1652168.5099999998</v>
      </c>
      <c r="J33" s="56">
        <f t="shared" si="8"/>
        <v>1645905.4600000004</v>
      </c>
      <c r="K33" s="57">
        <f t="shared" si="9"/>
        <v>0.49905049885827768</v>
      </c>
      <c r="L33" s="57">
        <f t="shared" si="10"/>
        <v>-0.89663760937417669</v>
      </c>
      <c r="M33" s="57">
        <f t="shared" si="11"/>
        <v>-0.24857574828741646</v>
      </c>
      <c r="R33" s="53"/>
      <c r="S33" s="53"/>
      <c r="T33" s="53"/>
      <c r="U33" s="53"/>
      <c r="V33" s="53"/>
    </row>
    <row r="34" spans="1:22" s="51" customFormat="1" x14ac:dyDescent="0.2">
      <c r="B34" s="51" t="s">
        <v>95</v>
      </c>
      <c r="C34" s="51" t="s">
        <v>96</v>
      </c>
      <c r="D34" s="56">
        <v>351554915</v>
      </c>
      <c r="E34" s="56">
        <v>543374030.8599999</v>
      </c>
      <c r="F34" s="56">
        <v>86473.99</v>
      </c>
      <c r="G34" s="56">
        <v>80997403.609999999</v>
      </c>
      <c r="H34" s="56">
        <v>0</v>
      </c>
      <c r="I34" s="56">
        <f t="shared" si="7"/>
        <v>80997403.609999999</v>
      </c>
      <c r="J34" s="56">
        <f t="shared" si="8"/>
        <v>462376627.24999988</v>
      </c>
      <c r="K34" s="57">
        <f t="shared" si="9"/>
        <v>0.8509361894203793</v>
      </c>
      <c r="L34" s="57">
        <f t="shared" si="10"/>
        <v>-0.99984085733750816</v>
      </c>
      <c r="M34" s="57">
        <f t="shared" si="11"/>
        <v>-0.77640428413056894</v>
      </c>
      <c r="R34" s="53"/>
      <c r="S34" s="53"/>
      <c r="T34" s="53"/>
      <c r="U34" s="53"/>
      <c r="V34" s="53"/>
    </row>
    <row r="35" spans="1:22" s="51" customFormat="1" x14ac:dyDescent="0.2">
      <c r="B35" s="51" t="s">
        <v>444</v>
      </c>
      <c r="C35" s="51" t="s">
        <v>445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1107150.6200000001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97</v>
      </c>
      <c r="B36" s="63"/>
      <c r="C36" s="63"/>
      <c r="D36" s="64">
        <v>433112761.76999998</v>
      </c>
      <c r="E36" s="64">
        <v>697825636.26999986</v>
      </c>
      <c r="F36" s="64">
        <v>5881780.6499999994</v>
      </c>
      <c r="G36" s="64">
        <v>147751649.22999999</v>
      </c>
      <c r="H36" s="64">
        <v>0</v>
      </c>
      <c r="I36" s="64">
        <f t="shared" si="7"/>
        <v>147751649.22999999</v>
      </c>
      <c r="J36" s="64">
        <f t="shared" si="8"/>
        <v>550073987.03999984</v>
      </c>
      <c r="K36" s="65">
        <f t="shared" si="9"/>
        <v>0.78826852790940949</v>
      </c>
      <c r="L36" s="65">
        <f t="shared" si="10"/>
        <v>-0.99157127462178218</v>
      </c>
      <c r="M36" s="65">
        <f t="shared" si="11"/>
        <v>-0.68240279186411423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5498766</v>
      </c>
      <c r="F37" s="56">
        <v>29993.99</v>
      </c>
      <c r="G37" s="56">
        <v>1958799.37</v>
      </c>
      <c r="H37" s="56">
        <v>0</v>
      </c>
      <c r="I37" s="56">
        <f t="shared" si="7"/>
        <v>1958799.37</v>
      </c>
      <c r="J37" s="56">
        <f t="shared" si="8"/>
        <v>3539966.63</v>
      </c>
      <c r="K37" s="57">
        <f t="shared" si="9"/>
        <v>0.64377473600440538</v>
      </c>
      <c r="L37" s="57">
        <f t="shared" si="10"/>
        <v>-0.99454532344165947</v>
      </c>
      <c r="M37" s="57">
        <f t="shared" si="11"/>
        <v>-0.46566210400660801</v>
      </c>
      <c r="R37" s="53"/>
      <c r="S37" s="53"/>
      <c r="T37" s="53"/>
      <c r="U37" s="53"/>
      <c r="V37" s="53"/>
    </row>
    <row r="38" spans="1:22" s="51" customFormat="1" x14ac:dyDescent="0.2">
      <c r="B38" s="51" t="s">
        <v>100</v>
      </c>
      <c r="C38" s="51" t="s">
        <v>101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2"/>
        <v>0</v>
      </c>
      <c r="J38" s="56">
        <f t="shared" si="3"/>
        <v>0</v>
      </c>
      <c r="K38" s="57" t="str">
        <f t="shared" si="4"/>
        <v>NA</v>
      </c>
      <c r="L38" s="57" t="str">
        <f t="shared" si="5"/>
        <v>NA</v>
      </c>
      <c r="M38" s="57" t="str">
        <f t="shared" si="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5498766</v>
      </c>
      <c r="F39" s="64">
        <v>29993.99</v>
      </c>
      <c r="G39" s="64">
        <v>1958799.37</v>
      </c>
      <c r="H39" s="64">
        <v>0</v>
      </c>
      <c r="I39" s="64">
        <f t="shared" si="2"/>
        <v>1958799.37</v>
      </c>
      <c r="J39" s="64">
        <f t="shared" si="3"/>
        <v>3539966.63</v>
      </c>
      <c r="K39" s="65">
        <f t="shared" si="4"/>
        <v>0.64377473600440538</v>
      </c>
      <c r="L39" s="65">
        <f t="shared" si="5"/>
        <v>-0.99454532344165947</v>
      </c>
      <c r="M39" s="65">
        <f t="shared" si="6"/>
        <v>-0.46566210400660801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464073552</v>
      </c>
      <c r="E41" s="6">
        <f t="shared" ref="E41:J41" si="12">+E24+E26+E30+E36+E39</f>
        <v>738238952.25999987</v>
      </c>
      <c r="F41" s="6">
        <f t="shared" si="12"/>
        <v>11720254.470000001</v>
      </c>
      <c r="G41" s="6">
        <f t="shared" si="12"/>
        <v>196036580.75999999</v>
      </c>
      <c r="H41" s="6">
        <f t="shared" si="12"/>
        <v>0</v>
      </c>
      <c r="I41" s="6">
        <f t="shared" si="12"/>
        <v>196036580.75999999</v>
      </c>
      <c r="J41" s="6">
        <f t="shared" si="12"/>
        <v>542202371.49999988</v>
      </c>
      <c r="K41" s="38">
        <f t="shared" ref="K41" si="13">IF(E41=0,"NA",J41/E41)</f>
        <v>0.73445375625349285</v>
      </c>
      <c r="L41" s="38">
        <f t="shared" ref="L41" si="14">IF(E41=0,"NA",(  ( F41 - (E41/$L$6)) / (E41/$L$6)))</f>
        <v>-0.98412403675785409</v>
      </c>
      <c r="M41" s="38">
        <f t="shared" ref="M41" si="15">IF(E41=0,"NA",(  ( G41 - ($M$6*(E41/12))) / ($M$6*(E41/12))))</f>
        <v>-0.60168063438023922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104</v>
      </c>
      <c r="B43" s="51" t="s">
        <v>105</v>
      </c>
      <c r="C43" s="51" t="s">
        <v>106</v>
      </c>
      <c r="D43" s="56">
        <v>15983462.780000001</v>
      </c>
      <c r="E43" s="56">
        <v>22755609.420000006</v>
      </c>
      <c r="F43" s="56">
        <v>1338483.9600000002</v>
      </c>
      <c r="G43" s="56">
        <v>11357152.519999996</v>
      </c>
      <c r="H43" s="56">
        <v>0</v>
      </c>
      <c r="I43" s="56">
        <f t="shared" ref="I43" si="16">SUM(G43:H43)</f>
        <v>11357152.519999996</v>
      </c>
      <c r="J43" s="56">
        <f t="shared" ref="J43" si="17">E43-I43</f>
        <v>11398456.90000001</v>
      </c>
      <c r="K43" s="57">
        <f t="shared" ref="K43" si="18">IF(E43=0,"NA",J43/E43)</f>
        <v>0.50090756479507226</v>
      </c>
      <c r="L43" s="57">
        <f t="shared" ref="L43" si="19">IF(E43=0,"NA",(  ( F43 - (E43/$L$6)) / (E43/$L$6)))</f>
        <v>-0.94118004333368455</v>
      </c>
      <c r="M43" s="57">
        <f t="shared" ref="M43" si="20">IF(E43=0,"NA",(  ( G43 - ($M$6*(E43/12))) / ($M$6*(E43/12))))</f>
        <v>-0.25136134719260839</v>
      </c>
      <c r="R43" s="53"/>
      <c r="S43" s="53"/>
      <c r="T43" s="53"/>
      <c r="U43" s="53"/>
      <c r="V43" s="53"/>
    </row>
    <row r="44" spans="1:22" s="51" customFormat="1" x14ac:dyDescent="0.2">
      <c r="B44" s="51" t="s">
        <v>446</v>
      </c>
      <c r="C44" s="51" t="s">
        <v>447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21">SUM(G44:H44)</f>
        <v>0</v>
      </c>
      <c r="J44" s="56">
        <f t="shared" ref="J44:J73" si="22">E44-I44</f>
        <v>0</v>
      </c>
      <c r="K44" s="57" t="str">
        <f t="shared" ref="K44:K73" si="23">IF(E44=0,"NA",J44/E44)</f>
        <v>NA</v>
      </c>
      <c r="L44" s="57" t="str">
        <f t="shared" ref="L44:L73" si="24">IF(E44=0,"NA",(  ( F44 - (E44/$L$6)) / (E44/$L$6)))</f>
        <v>NA</v>
      </c>
      <c r="M44" s="57" t="str">
        <f t="shared" ref="M44:M73" si="25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107</v>
      </c>
      <c r="C45" s="51" t="s">
        <v>108</v>
      </c>
      <c r="D45" s="56">
        <v>76000</v>
      </c>
      <c r="E45" s="56">
        <v>17695.75</v>
      </c>
      <c r="F45" s="56">
        <v>11235.58</v>
      </c>
      <c r="G45" s="56">
        <v>184187.04</v>
      </c>
      <c r="H45" s="56">
        <v>0</v>
      </c>
      <c r="I45" s="56">
        <f t="shared" si="21"/>
        <v>184187.04</v>
      </c>
      <c r="J45" s="56">
        <f t="shared" si="22"/>
        <v>-166491.29</v>
      </c>
      <c r="K45" s="57">
        <f t="shared" si="23"/>
        <v>-9.4085466849384751</v>
      </c>
      <c r="L45" s="57">
        <f t="shared" si="24"/>
        <v>-0.36506901374623851</v>
      </c>
      <c r="M45" s="57">
        <f t="shared" si="25"/>
        <v>14.612820027407713</v>
      </c>
      <c r="R45" s="53"/>
      <c r="S45" s="53"/>
      <c r="T45" s="53"/>
      <c r="U45" s="53"/>
      <c r="V45" s="53"/>
    </row>
    <row r="46" spans="1:22" s="51" customFormat="1" x14ac:dyDescent="0.2">
      <c r="B46" s="51" t="s">
        <v>109</v>
      </c>
      <c r="C46" s="51" t="s">
        <v>108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1"/>
        <v>0</v>
      </c>
      <c r="J46" s="56">
        <f t="shared" si="22"/>
        <v>0</v>
      </c>
      <c r="K46" s="57" t="str">
        <f t="shared" si="23"/>
        <v>NA</v>
      </c>
      <c r="L46" s="57" t="str">
        <f t="shared" si="24"/>
        <v>NA</v>
      </c>
      <c r="M46" s="57" t="str">
        <f t="shared" si="25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110</v>
      </c>
      <c r="C47" s="51" t="s">
        <v>111</v>
      </c>
      <c r="D47" s="56">
        <v>0</v>
      </c>
      <c r="E47" s="56">
        <v>66705</v>
      </c>
      <c r="F47" s="56">
        <v>0</v>
      </c>
      <c r="G47" s="56">
        <v>0</v>
      </c>
      <c r="H47" s="56">
        <v>0</v>
      </c>
      <c r="I47" s="56">
        <f t="shared" si="21"/>
        <v>0</v>
      </c>
      <c r="J47" s="56">
        <f t="shared" si="22"/>
        <v>66705</v>
      </c>
      <c r="K47" s="57">
        <f t="shared" si="23"/>
        <v>1</v>
      </c>
      <c r="L47" s="57">
        <f t="shared" si="24"/>
        <v>-1</v>
      </c>
      <c r="M47" s="57">
        <f t="shared" si="25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112</v>
      </c>
      <c r="C48" s="51" t="s">
        <v>113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1"/>
        <v>0</v>
      </c>
      <c r="J48" s="56">
        <f t="shared" si="22"/>
        <v>0</v>
      </c>
      <c r="K48" s="57" t="str">
        <f t="shared" si="23"/>
        <v>NA</v>
      </c>
      <c r="L48" s="57" t="str">
        <f t="shared" si="24"/>
        <v>NA</v>
      </c>
      <c r="M48" s="57" t="str">
        <f t="shared" si="25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114</v>
      </c>
      <c r="C49" s="51" t="s">
        <v>115</v>
      </c>
      <c r="D49" s="56">
        <v>450000</v>
      </c>
      <c r="E49" s="56">
        <v>2705341</v>
      </c>
      <c r="F49" s="56">
        <v>493</v>
      </c>
      <c r="G49" s="56">
        <v>335595.56</v>
      </c>
      <c r="H49" s="56">
        <v>0</v>
      </c>
      <c r="I49" s="56">
        <f t="shared" si="21"/>
        <v>335595.56</v>
      </c>
      <c r="J49" s="56">
        <f t="shared" si="22"/>
        <v>2369745.44</v>
      </c>
      <c r="K49" s="57">
        <f t="shared" si="23"/>
        <v>0.87595073597006812</v>
      </c>
      <c r="L49" s="57">
        <f t="shared" si="24"/>
        <v>-0.99981776788951926</v>
      </c>
      <c r="M49" s="57">
        <f t="shared" si="25"/>
        <v>-0.81392610395510212</v>
      </c>
      <c r="R49" s="53"/>
      <c r="S49" s="53"/>
      <c r="T49" s="53"/>
      <c r="U49" s="53"/>
      <c r="V49" s="53"/>
    </row>
    <row r="50" spans="2:22" s="51" customFormat="1" x14ac:dyDescent="0.2">
      <c r="B50" s="51" t="s">
        <v>116</v>
      </c>
      <c r="C50" s="51" t="s">
        <v>117</v>
      </c>
      <c r="D50" s="56">
        <v>36978.629999999997</v>
      </c>
      <c r="E50" s="56">
        <v>65652</v>
      </c>
      <c r="F50" s="56">
        <v>3116.92</v>
      </c>
      <c r="G50" s="56">
        <v>26435.360000000001</v>
      </c>
      <c r="H50" s="56">
        <v>0</v>
      </c>
      <c r="I50" s="56">
        <f t="shared" si="21"/>
        <v>26435.360000000001</v>
      </c>
      <c r="J50" s="56">
        <f t="shared" si="22"/>
        <v>39216.639999999999</v>
      </c>
      <c r="K50" s="57">
        <f t="shared" si="23"/>
        <v>0.5973411320294888</v>
      </c>
      <c r="L50" s="57">
        <f t="shared" si="24"/>
        <v>-0.95252360933406444</v>
      </c>
      <c r="M50" s="57">
        <f t="shared" si="25"/>
        <v>-0.3960116980442332</v>
      </c>
      <c r="R50" s="53"/>
      <c r="S50" s="53"/>
      <c r="T50" s="53"/>
      <c r="U50" s="53"/>
      <c r="V50" s="53"/>
    </row>
    <row r="51" spans="2:22" s="51" customFormat="1" x14ac:dyDescent="0.2">
      <c r="B51" s="51" t="s">
        <v>118</v>
      </c>
      <c r="C51" s="51" t="s">
        <v>119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1"/>
        <v>0</v>
      </c>
      <c r="J51" s="56">
        <f t="shared" si="22"/>
        <v>0</v>
      </c>
      <c r="K51" s="57" t="str">
        <f t="shared" si="23"/>
        <v>NA</v>
      </c>
      <c r="L51" s="57" t="str">
        <f t="shared" si="24"/>
        <v>NA</v>
      </c>
      <c r="M51" s="57" t="str">
        <f t="shared" si="25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120</v>
      </c>
      <c r="C52" s="51" t="s">
        <v>121</v>
      </c>
      <c r="D52" s="56">
        <v>5135538.8300000057</v>
      </c>
      <c r="E52" s="56">
        <v>6476072.1500000013</v>
      </c>
      <c r="F52" s="56">
        <v>406016.90999999957</v>
      </c>
      <c r="G52" s="56">
        <v>3791185.4899999946</v>
      </c>
      <c r="H52" s="56">
        <v>0</v>
      </c>
      <c r="I52" s="56">
        <f t="shared" si="21"/>
        <v>3791185.4899999946</v>
      </c>
      <c r="J52" s="56">
        <f t="shared" si="22"/>
        <v>2684886.6600000067</v>
      </c>
      <c r="K52" s="57">
        <f t="shared" si="23"/>
        <v>0.41458566208222464</v>
      </c>
      <c r="L52" s="57">
        <f t="shared" si="24"/>
        <v>-0.93730506693011451</v>
      </c>
      <c r="M52" s="57">
        <f t="shared" si="25"/>
        <v>-0.12187849312333705</v>
      </c>
      <c r="R52" s="53"/>
      <c r="S52" s="53"/>
      <c r="T52" s="53"/>
      <c r="U52" s="53"/>
      <c r="V52" s="53"/>
    </row>
    <row r="53" spans="2:22" s="51" customFormat="1" x14ac:dyDescent="0.2">
      <c r="B53" s="51" t="s">
        <v>124</v>
      </c>
      <c r="C53" s="51" t="s">
        <v>125</v>
      </c>
      <c r="D53" s="56">
        <v>396898.78</v>
      </c>
      <c r="E53" s="56">
        <v>329734</v>
      </c>
      <c r="F53" s="56">
        <v>33798.94</v>
      </c>
      <c r="G53" s="56">
        <v>280700.70999999996</v>
      </c>
      <c r="H53" s="56">
        <v>0</v>
      </c>
      <c r="I53" s="56">
        <f t="shared" si="21"/>
        <v>280700.70999999996</v>
      </c>
      <c r="J53" s="56">
        <f t="shared" si="22"/>
        <v>49033.290000000037</v>
      </c>
      <c r="K53" s="57">
        <f t="shared" si="23"/>
        <v>0.14870559299314004</v>
      </c>
      <c r="L53" s="57">
        <f t="shared" si="24"/>
        <v>-0.89749634553913149</v>
      </c>
      <c r="M53" s="57">
        <f t="shared" si="25"/>
        <v>0.27694161051028998</v>
      </c>
      <c r="R53" s="53"/>
      <c r="S53" s="53"/>
      <c r="T53" s="53"/>
      <c r="U53" s="53"/>
      <c r="V53" s="53"/>
    </row>
    <row r="54" spans="2:22" s="51" customFormat="1" x14ac:dyDescent="0.2">
      <c r="B54" s="51" t="s">
        <v>126</v>
      </c>
      <c r="C54" s="51" t="s">
        <v>127</v>
      </c>
      <c r="D54" s="56">
        <v>181519.54</v>
      </c>
      <c r="E54" s="56">
        <v>181520</v>
      </c>
      <c r="F54" s="56">
        <v>15325.82</v>
      </c>
      <c r="G54" s="56">
        <v>125106.57</v>
      </c>
      <c r="H54" s="56">
        <v>0</v>
      </c>
      <c r="I54" s="56">
        <f t="shared" si="21"/>
        <v>125106.57</v>
      </c>
      <c r="J54" s="56">
        <f t="shared" si="22"/>
        <v>56413.429999999993</v>
      </c>
      <c r="K54" s="57">
        <f t="shared" si="23"/>
        <v>0.31078355002203611</v>
      </c>
      <c r="L54" s="57">
        <f t="shared" si="24"/>
        <v>-0.91556952401939173</v>
      </c>
      <c r="M54" s="57">
        <f t="shared" si="25"/>
        <v>3.382467496694589E-2</v>
      </c>
      <c r="R54" s="53"/>
      <c r="S54" s="53"/>
      <c r="T54" s="53"/>
      <c r="U54" s="53"/>
      <c r="V54" s="53"/>
    </row>
    <row r="55" spans="2:22" s="51" customFormat="1" x14ac:dyDescent="0.2">
      <c r="B55" s="51" t="s">
        <v>232</v>
      </c>
      <c r="C55" s="51" t="s">
        <v>233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1"/>
        <v>0</v>
      </c>
      <c r="J55" s="56">
        <f t="shared" si="22"/>
        <v>0</v>
      </c>
      <c r="K55" s="57" t="str">
        <f t="shared" si="23"/>
        <v>NA</v>
      </c>
      <c r="L55" s="57" t="str">
        <f t="shared" si="24"/>
        <v>NA</v>
      </c>
      <c r="M55" s="57" t="str">
        <f t="shared" si="25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128</v>
      </c>
      <c r="C56" s="51" t="s">
        <v>129</v>
      </c>
      <c r="D56" s="56">
        <v>126712</v>
      </c>
      <c r="E56" s="56">
        <v>126712</v>
      </c>
      <c r="F56" s="56">
        <v>0</v>
      </c>
      <c r="G56" s="56">
        <v>0</v>
      </c>
      <c r="H56" s="56">
        <v>0</v>
      </c>
      <c r="I56" s="56">
        <f t="shared" si="21"/>
        <v>0</v>
      </c>
      <c r="J56" s="56">
        <f t="shared" si="22"/>
        <v>126712</v>
      </c>
      <c r="K56" s="57">
        <f t="shared" si="23"/>
        <v>1</v>
      </c>
      <c r="L56" s="57">
        <f t="shared" si="24"/>
        <v>-1</v>
      </c>
      <c r="M56" s="57">
        <f t="shared" si="25"/>
        <v>-1</v>
      </c>
      <c r="R56" s="53"/>
      <c r="S56" s="53"/>
      <c r="T56" s="53"/>
      <c r="U56" s="53"/>
      <c r="V56" s="53"/>
    </row>
    <row r="57" spans="2:22" s="51" customFormat="1" x14ac:dyDescent="0.2">
      <c r="B57" s="51" t="s">
        <v>130</v>
      </c>
      <c r="C57" s="51" t="s">
        <v>131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1"/>
        <v>0</v>
      </c>
      <c r="J57" s="56">
        <f t="shared" si="22"/>
        <v>0</v>
      </c>
      <c r="K57" s="57" t="str">
        <f t="shared" si="23"/>
        <v>NA</v>
      </c>
      <c r="L57" s="57" t="str">
        <f t="shared" si="24"/>
        <v>NA</v>
      </c>
      <c r="M57" s="57" t="str">
        <f t="shared" si="25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132</v>
      </c>
      <c r="C58" s="51" t="s">
        <v>133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21"/>
        <v>0</v>
      </c>
      <c r="J58" s="56">
        <f t="shared" si="22"/>
        <v>0</v>
      </c>
      <c r="K58" s="57" t="str">
        <f t="shared" si="23"/>
        <v>NA</v>
      </c>
      <c r="L58" s="57" t="str">
        <f t="shared" si="24"/>
        <v>NA</v>
      </c>
      <c r="M58" s="57" t="str">
        <f t="shared" si="25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134</v>
      </c>
      <c r="C59" s="51" t="s">
        <v>135</v>
      </c>
      <c r="D59" s="56">
        <v>0</v>
      </c>
      <c r="E59" s="56">
        <v>8000</v>
      </c>
      <c r="F59" s="56">
        <v>0</v>
      </c>
      <c r="G59" s="56">
        <v>0</v>
      </c>
      <c r="H59" s="56">
        <v>0</v>
      </c>
      <c r="I59" s="56">
        <f t="shared" si="21"/>
        <v>0</v>
      </c>
      <c r="J59" s="56">
        <f t="shared" si="22"/>
        <v>8000</v>
      </c>
      <c r="K59" s="57">
        <f t="shared" si="23"/>
        <v>1</v>
      </c>
      <c r="L59" s="57">
        <f t="shared" si="24"/>
        <v>-1</v>
      </c>
      <c r="M59" s="57">
        <f t="shared" si="25"/>
        <v>-1</v>
      </c>
      <c r="R59" s="53"/>
      <c r="S59" s="53"/>
      <c r="T59" s="53"/>
      <c r="U59" s="53"/>
      <c r="V59" s="53"/>
    </row>
    <row r="60" spans="2:22" s="51" customFormat="1" x14ac:dyDescent="0.2">
      <c r="B60" s="51" t="s">
        <v>136</v>
      </c>
      <c r="C60" s="51" t="s">
        <v>137</v>
      </c>
      <c r="D60" s="56">
        <v>0</v>
      </c>
      <c r="E60" s="56">
        <v>3677914</v>
      </c>
      <c r="F60" s="56">
        <v>305567.01</v>
      </c>
      <c r="G60" s="56">
        <v>3273312.3199999994</v>
      </c>
      <c r="H60" s="56">
        <v>0</v>
      </c>
      <c r="I60" s="56">
        <f t="shared" si="21"/>
        <v>3273312.3199999994</v>
      </c>
      <c r="J60" s="56">
        <f t="shared" si="22"/>
        <v>404601.68000000063</v>
      </c>
      <c r="K60" s="57">
        <f t="shared" si="23"/>
        <v>0.11000846675588408</v>
      </c>
      <c r="L60" s="57">
        <f t="shared" si="24"/>
        <v>-0.91691839178403856</v>
      </c>
      <c r="M60" s="57">
        <f t="shared" si="25"/>
        <v>0.33498729986617398</v>
      </c>
      <c r="R60" s="53"/>
      <c r="S60" s="53"/>
      <c r="T60" s="53"/>
      <c r="U60" s="53"/>
      <c r="V60" s="53"/>
    </row>
    <row r="61" spans="2:22" s="51" customFormat="1" x14ac:dyDescent="0.2">
      <c r="B61" s="51" t="s">
        <v>138</v>
      </c>
      <c r="C61" s="51" t="s">
        <v>139</v>
      </c>
      <c r="D61" s="56">
        <v>22451966</v>
      </c>
      <c r="E61" s="56">
        <v>69260986.829999983</v>
      </c>
      <c r="F61" s="56">
        <v>389602.50000000012</v>
      </c>
      <c r="G61" s="56">
        <v>18513167.580000002</v>
      </c>
      <c r="H61" s="56">
        <v>0</v>
      </c>
      <c r="I61" s="56">
        <f t="shared" si="21"/>
        <v>18513167.580000002</v>
      </c>
      <c r="J61" s="56">
        <f t="shared" si="22"/>
        <v>50747819.249999985</v>
      </c>
      <c r="K61" s="57">
        <f t="shared" si="23"/>
        <v>0.73270424769661047</v>
      </c>
      <c r="L61" s="57">
        <f t="shared" si="24"/>
        <v>-0.99437486357281812</v>
      </c>
      <c r="M61" s="57">
        <f t="shared" si="25"/>
        <v>-0.59905637154491564</v>
      </c>
      <c r="R61" s="53"/>
      <c r="S61" s="53"/>
      <c r="T61" s="53"/>
      <c r="U61" s="53"/>
      <c r="V61" s="53"/>
    </row>
    <row r="62" spans="2:22" s="51" customFormat="1" x14ac:dyDescent="0.2">
      <c r="B62" s="51" t="s">
        <v>140</v>
      </c>
      <c r="C62" s="51" t="s">
        <v>141</v>
      </c>
      <c r="D62" s="56">
        <v>183922.75</v>
      </c>
      <c r="E62" s="56">
        <v>183922.75</v>
      </c>
      <c r="F62" s="56">
        <v>0</v>
      </c>
      <c r="G62" s="56">
        <v>62432.649999999994</v>
      </c>
      <c r="H62" s="56">
        <v>0</v>
      </c>
      <c r="I62" s="56">
        <f t="shared" si="21"/>
        <v>62432.649999999994</v>
      </c>
      <c r="J62" s="56">
        <f t="shared" si="22"/>
        <v>121490.1</v>
      </c>
      <c r="K62" s="57">
        <f t="shared" si="23"/>
        <v>0.66054960574480326</v>
      </c>
      <c r="L62" s="57">
        <f t="shared" si="24"/>
        <v>-1</v>
      </c>
      <c r="M62" s="57">
        <f t="shared" si="25"/>
        <v>-0.49082440861720483</v>
      </c>
      <c r="R62" s="53"/>
      <c r="S62" s="53"/>
      <c r="T62" s="53"/>
      <c r="U62" s="53"/>
      <c r="V62" s="53"/>
    </row>
    <row r="63" spans="2:22" s="51" customFormat="1" x14ac:dyDescent="0.2">
      <c r="B63" s="51" t="s">
        <v>142</v>
      </c>
      <c r="C63" s="51" t="s">
        <v>143</v>
      </c>
      <c r="D63" s="56">
        <v>0</v>
      </c>
      <c r="E63" s="56">
        <v>150200</v>
      </c>
      <c r="F63" s="56">
        <v>0</v>
      </c>
      <c r="G63" s="56">
        <v>0</v>
      </c>
      <c r="H63" s="56">
        <v>0</v>
      </c>
      <c r="I63" s="56">
        <f t="shared" si="21"/>
        <v>0</v>
      </c>
      <c r="J63" s="56">
        <f t="shared" si="22"/>
        <v>150200</v>
      </c>
      <c r="K63" s="57">
        <f t="shared" si="23"/>
        <v>1</v>
      </c>
      <c r="L63" s="57">
        <f t="shared" si="24"/>
        <v>-1</v>
      </c>
      <c r="M63" s="57">
        <f t="shared" si="25"/>
        <v>-1</v>
      </c>
      <c r="R63" s="53"/>
      <c r="S63" s="53"/>
      <c r="T63" s="53"/>
      <c r="U63" s="53"/>
      <c r="V63" s="53"/>
    </row>
    <row r="64" spans="2:22" s="51" customFormat="1" x14ac:dyDescent="0.2">
      <c r="B64" s="51" t="s">
        <v>144</v>
      </c>
      <c r="C64" s="51" t="s">
        <v>145</v>
      </c>
      <c r="D64" s="56">
        <v>5435997.75</v>
      </c>
      <c r="E64" s="56">
        <v>12258835</v>
      </c>
      <c r="F64" s="56">
        <v>428104.8299999999</v>
      </c>
      <c r="G64" s="56">
        <v>3289382.6799999997</v>
      </c>
      <c r="H64" s="56">
        <v>0</v>
      </c>
      <c r="I64" s="56">
        <f t="shared" si="21"/>
        <v>3289382.6799999997</v>
      </c>
      <c r="J64" s="56">
        <f t="shared" si="22"/>
        <v>8969452.3200000003</v>
      </c>
      <c r="K64" s="57">
        <f t="shared" si="23"/>
        <v>0.73167248926998363</v>
      </c>
      <c r="L64" s="57">
        <f t="shared" si="24"/>
        <v>-0.96507785364596232</v>
      </c>
      <c r="M64" s="57">
        <f t="shared" si="25"/>
        <v>-0.5975087339049755</v>
      </c>
      <c r="R64" s="53"/>
      <c r="S64" s="53"/>
      <c r="T64" s="53"/>
      <c r="U64" s="53"/>
      <c r="V64" s="53"/>
    </row>
    <row r="65" spans="2:22" s="51" customFormat="1" x14ac:dyDescent="0.2">
      <c r="B65" s="51" t="s">
        <v>146</v>
      </c>
      <c r="C65" s="51" t="s">
        <v>147</v>
      </c>
      <c r="D65" s="56">
        <v>0</v>
      </c>
      <c r="E65" s="56">
        <v>0</v>
      </c>
      <c r="F65" s="56">
        <v>620.8900000000001</v>
      </c>
      <c r="G65" s="56">
        <v>3992.89</v>
      </c>
      <c r="H65" s="56">
        <v>0</v>
      </c>
      <c r="I65" s="56">
        <f t="shared" si="21"/>
        <v>3992.89</v>
      </c>
      <c r="J65" s="56">
        <f t="shared" si="22"/>
        <v>-3992.89</v>
      </c>
      <c r="K65" s="57" t="str">
        <f t="shared" si="23"/>
        <v>NA</v>
      </c>
      <c r="L65" s="57" t="str">
        <f t="shared" si="24"/>
        <v>NA</v>
      </c>
      <c r="M65" s="57" t="str">
        <f t="shared" si="25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148</v>
      </c>
      <c r="C66" s="51" t="s">
        <v>149</v>
      </c>
      <c r="D66" s="56">
        <v>4033819.31</v>
      </c>
      <c r="E66" s="56">
        <v>14947932.759999998</v>
      </c>
      <c r="F66" s="56">
        <v>338471.01</v>
      </c>
      <c r="G66" s="56">
        <v>3204946.5399999977</v>
      </c>
      <c r="H66" s="56">
        <v>0</v>
      </c>
      <c r="I66" s="56">
        <f t="shared" si="21"/>
        <v>3204946.5399999977</v>
      </c>
      <c r="J66" s="56">
        <f t="shared" si="22"/>
        <v>11742986.220000001</v>
      </c>
      <c r="K66" s="57">
        <f t="shared" si="23"/>
        <v>0.78559265742910678</v>
      </c>
      <c r="L66" s="57">
        <f t="shared" si="24"/>
        <v>-0.97735666761187656</v>
      </c>
      <c r="M66" s="57">
        <f t="shared" si="25"/>
        <v>-0.67838898614366017</v>
      </c>
      <c r="R66" s="53"/>
      <c r="S66" s="53"/>
      <c r="T66" s="53"/>
      <c r="U66" s="53"/>
      <c r="V66" s="53"/>
    </row>
    <row r="67" spans="2:22" s="51" customFormat="1" x14ac:dyDescent="0.2">
      <c r="B67" s="51" t="s">
        <v>162</v>
      </c>
      <c r="C67" s="51" t="s">
        <v>163</v>
      </c>
      <c r="D67" s="56">
        <v>1198734.9400000004</v>
      </c>
      <c r="E67" s="56">
        <v>4592008.5100000007</v>
      </c>
      <c r="F67" s="56">
        <v>84619.739999999947</v>
      </c>
      <c r="G67" s="56">
        <v>1138038.5100000005</v>
      </c>
      <c r="H67" s="56">
        <v>0</v>
      </c>
      <c r="I67" s="56">
        <f t="shared" si="21"/>
        <v>1138038.5100000005</v>
      </c>
      <c r="J67" s="56">
        <f t="shared" si="22"/>
        <v>3453970</v>
      </c>
      <c r="K67" s="57">
        <f t="shared" si="23"/>
        <v>0.75216977330906543</v>
      </c>
      <c r="L67" s="57">
        <f t="shared" si="24"/>
        <v>-0.98157239042224675</v>
      </c>
      <c r="M67" s="57">
        <f t="shared" si="25"/>
        <v>-0.62825465996359831</v>
      </c>
      <c r="R67" s="53"/>
      <c r="S67" s="53"/>
      <c r="T67" s="53"/>
      <c r="U67" s="53"/>
      <c r="V67" s="53"/>
    </row>
    <row r="68" spans="2:22" s="51" customFormat="1" x14ac:dyDescent="0.2">
      <c r="B68" s="51" t="s">
        <v>164</v>
      </c>
      <c r="C68" s="51" t="s">
        <v>165</v>
      </c>
      <c r="D68" s="56">
        <v>36225844.060000002</v>
      </c>
      <c r="E68" s="56">
        <v>6859858.7899999991</v>
      </c>
      <c r="F68" s="56">
        <v>49841.2</v>
      </c>
      <c r="G68" s="56">
        <v>879417.31</v>
      </c>
      <c r="H68" s="56">
        <v>492539.08</v>
      </c>
      <c r="I68" s="56">
        <f t="shared" si="21"/>
        <v>1371956.3900000001</v>
      </c>
      <c r="J68" s="56">
        <f t="shared" si="22"/>
        <v>5487902.3999999985</v>
      </c>
      <c r="K68" s="57">
        <f t="shared" si="23"/>
        <v>0.80000224027935118</v>
      </c>
      <c r="L68" s="57">
        <f t="shared" si="24"/>
        <v>-0.99273436939071447</v>
      </c>
      <c r="M68" s="57">
        <f t="shared" si="25"/>
        <v>-0.80770362694302633</v>
      </c>
      <c r="R68" s="53"/>
      <c r="S68" s="53"/>
      <c r="T68" s="53"/>
      <c r="U68" s="53"/>
      <c r="V68" s="53"/>
    </row>
    <row r="69" spans="2:22" s="51" customFormat="1" x14ac:dyDescent="0.2">
      <c r="B69" s="51" t="s">
        <v>170</v>
      </c>
      <c r="C69" s="51" t="s">
        <v>171</v>
      </c>
      <c r="D69" s="56">
        <v>2008053</v>
      </c>
      <c r="E69" s="56">
        <v>10064160.350000001</v>
      </c>
      <c r="F69" s="56">
        <v>317856.76</v>
      </c>
      <c r="G69" s="56">
        <v>1892591.25</v>
      </c>
      <c r="H69" s="56">
        <v>69792.820000000007</v>
      </c>
      <c r="I69" s="56">
        <f t="shared" si="21"/>
        <v>1962384.07</v>
      </c>
      <c r="J69" s="56">
        <f t="shared" si="22"/>
        <v>8101776.2800000012</v>
      </c>
      <c r="K69" s="57">
        <f t="shared" si="23"/>
        <v>0.80501263873443751</v>
      </c>
      <c r="L69" s="57">
        <f t="shared" si="24"/>
        <v>-0.96841696187799708</v>
      </c>
      <c r="M69" s="57">
        <f t="shared" si="25"/>
        <v>-0.71792114033636201</v>
      </c>
      <c r="R69" s="53"/>
      <c r="S69" s="53"/>
      <c r="T69" s="53"/>
      <c r="U69" s="53"/>
      <c r="V69" s="53"/>
    </row>
    <row r="70" spans="2:22" s="51" customFormat="1" x14ac:dyDescent="0.2">
      <c r="B70" s="51" t="s">
        <v>448</v>
      </c>
      <c r="C70" s="51" t="s">
        <v>449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1"/>
        <v>0</v>
      </c>
      <c r="J70" s="56">
        <f t="shared" si="22"/>
        <v>0</v>
      </c>
      <c r="K70" s="57" t="str">
        <f t="shared" si="23"/>
        <v>NA</v>
      </c>
      <c r="L70" s="57" t="str">
        <f t="shared" si="24"/>
        <v>NA</v>
      </c>
      <c r="M70" s="57" t="str">
        <f t="shared" si="25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285</v>
      </c>
      <c r="C71" s="51" t="s">
        <v>286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1"/>
        <v>0</v>
      </c>
      <c r="J71" s="56">
        <f t="shared" si="22"/>
        <v>0</v>
      </c>
      <c r="K71" s="57" t="str">
        <f t="shared" si="23"/>
        <v>NA</v>
      </c>
      <c r="L71" s="57" t="str">
        <f t="shared" si="24"/>
        <v>NA</v>
      </c>
      <c r="M71" s="57" t="str">
        <f t="shared" si="25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343</v>
      </c>
      <c r="C72" s="51" t="s">
        <v>344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1"/>
        <v>0</v>
      </c>
      <c r="J72" s="56">
        <f t="shared" si="22"/>
        <v>0</v>
      </c>
      <c r="K72" s="57" t="str">
        <f t="shared" si="23"/>
        <v>NA</v>
      </c>
      <c r="L72" s="57" t="str">
        <f t="shared" si="24"/>
        <v>NA</v>
      </c>
      <c r="M72" s="57" t="str">
        <f t="shared" si="25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172</v>
      </c>
      <c r="C73" s="51" t="s">
        <v>173</v>
      </c>
      <c r="D73" s="56">
        <v>20080</v>
      </c>
      <c r="E73" s="56">
        <v>25000</v>
      </c>
      <c r="F73" s="56">
        <v>0</v>
      </c>
      <c r="G73" s="56">
        <v>0</v>
      </c>
      <c r="H73" s="56">
        <v>0</v>
      </c>
      <c r="I73" s="56">
        <f t="shared" si="21"/>
        <v>0</v>
      </c>
      <c r="J73" s="56">
        <f t="shared" si="22"/>
        <v>25000</v>
      </c>
      <c r="K73" s="57">
        <f t="shared" si="23"/>
        <v>1</v>
      </c>
      <c r="L73" s="57">
        <f t="shared" si="24"/>
        <v>-1</v>
      </c>
      <c r="M73" s="57">
        <f t="shared" si="25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248</v>
      </c>
      <c r="C74" s="51" t="s">
        <v>249</v>
      </c>
      <c r="D74" s="56">
        <v>450000</v>
      </c>
      <c r="E74" s="56">
        <v>450000</v>
      </c>
      <c r="F74" s="56">
        <v>0</v>
      </c>
      <c r="G74" s="56">
        <v>0</v>
      </c>
      <c r="H74" s="56">
        <v>0</v>
      </c>
      <c r="I74" s="56">
        <f t="shared" ref="I74:I137" si="26">SUM(G74:H74)</f>
        <v>0</v>
      </c>
      <c r="J74" s="56">
        <f t="shared" ref="J74:J137" si="27">E74-I74</f>
        <v>450000</v>
      </c>
      <c r="K74" s="57">
        <f t="shared" ref="K74:K137" si="28">IF(E74=0,"NA",J74/E74)</f>
        <v>1</v>
      </c>
      <c r="L74" s="57">
        <f t="shared" ref="L74:L137" si="29">IF(E74=0,"NA",(  ( F74 - (E74/$L$6)) / (E74/$L$6)))</f>
        <v>-1</v>
      </c>
      <c r="M74" s="57">
        <f t="shared" ref="M74:M137" si="30">IF(E74=0,"NA",(  ( G74 - ($M$6*(E74/12))) / ($M$6*(E74/12))))</f>
        <v>-1</v>
      </c>
      <c r="R74" s="53"/>
      <c r="S74" s="53"/>
      <c r="T74" s="53"/>
      <c r="U74" s="53"/>
      <c r="V74" s="53"/>
    </row>
    <row r="75" spans="2:22" s="51" customFormat="1" x14ac:dyDescent="0.2">
      <c r="B75" s="51" t="s">
        <v>174</v>
      </c>
      <c r="C75" s="51" t="s">
        <v>175</v>
      </c>
      <c r="D75" s="56">
        <v>0</v>
      </c>
      <c r="E75" s="56">
        <v>0</v>
      </c>
      <c r="F75" s="56">
        <v>4993.5600000000004</v>
      </c>
      <c r="G75" s="56">
        <v>45346.28</v>
      </c>
      <c r="H75" s="56">
        <v>0</v>
      </c>
      <c r="I75" s="56">
        <f t="shared" si="26"/>
        <v>45346.28</v>
      </c>
      <c r="J75" s="56">
        <f t="shared" si="27"/>
        <v>-45346.28</v>
      </c>
      <c r="K75" s="57" t="str">
        <f t="shared" si="28"/>
        <v>NA</v>
      </c>
      <c r="L75" s="57" t="str">
        <f t="shared" si="29"/>
        <v>NA</v>
      </c>
      <c r="M75" s="57" t="str">
        <f t="shared" si="30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176</v>
      </c>
      <c r="C76" s="51" t="s">
        <v>177</v>
      </c>
      <c r="D76" s="56">
        <v>0</v>
      </c>
      <c r="E76" s="56">
        <v>0</v>
      </c>
      <c r="F76" s="56">
        <v>1873.97</v>
      </c>
      <c r="G76" s="56">
        <v>24075.31</v>
      </c>
      <c r="H76" s="56">
        <v>0</v>
      </c>
      <c r="I76" s="56">
        <f t="shared" si="26"/>
        <v>24075.31</v>
      </c>
      <c r="J76" s="56">
        <f t="shared" si="27"/>
        <v>-24075.31</v>
      </c>
      <c r="K76" s="57" t="str">
        <f t="shared" si="28"/>
        <v>NA</v>
      </c>
      <c r="L76" s="57" t="str">
        <f t="shared" si="29"/>
        <v>NA</v>
      </c>
      <c r="M76" s="57" t="str">
        <f t="shared" si="30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450</v>
      </c>
      <c r="C77" s="51" t="s">
        <v>451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26"/>
        <v>0</v>
      </c>
      <c r="J77" s="56">
        <f t="shared" si="27"/>
        <v>0</v>
      </c>
      <c r="K77" s="57" t="str">
        <f t="shared" si="28"/>
        <v>NA</v>
      </c>
      <c r="L77" s="57" t="str">
        <f t="shared" si="29"/>
        <v>NA</v>
      </c>
      <c r="M77" s="57" t="str">
        <f t="shared" si="30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250</v>
      </c>
      <c r="C78" s="51" t="s">
        <v>251</v>
      </c>
      <c r="D78" s="56">
        <v>0</v>
      </c>
      <c r="E78" s="56">
        <v>0</v>
      </c>
      <c r="F78" s="56">
        <v>39238.400000000001</v>
      </c>
      <c r="G78" s="56">
        <v>91001.82</v>
      </c>
      <c r="H78" s="56">
        <v>16240.27</v>
      </c>
      <c r="I78" s="56">
        <f t="shared" si="26"/>
        <v>107242.09000000001</v>
      </c>
      <c r="J78" s="56">
        <f t="shared" si="27"/>
        <v>-107242.09000000001</v>
      </c>
      <c r="K78" s="57" t="str">
        <f t="shared" si="28"/>
        <v>NA</v>
      </c>
      <c r="L78" s="57" t="str">
        <f t="shared" si="29"/>
        <v>NA</v>
      </c>
      <c r="M78" s="57" t="str">
        <f t="shared" si="30"/>
        <v>NA</v>
      </c>
      <c r="R78" s="53"/>
      <c r="S78" s="53"/>
      <c r="T78" s="53"/>
      <c r="U78" s="53"/>
      <c r="V78" s="53"/>
    </row>
    <row r="79" spans="2:22" s="51" customFormat="1" x14ac:dyDescent="0.2">
      <c r="B79" s="51" t="s">
        <v>178</v>
      </c>
      <c r="C79" s="51" t="s">
        <v>179</v>
      </c>
      <c r="D79" s="56">
        <v>502000</v>
      </c>
      <c r="E79" s="56">
        <v>1120439.1600000001</v>
      </c>
      <c r="F79" s="56">
        <v>896.55</v>
      </c>
      <c r="G79" s="56">
        <v>9688.09</v>
      </c>
      <c r="H79" s="56">
        <v>1654.75</v>
      </c>
      <c r="I79" s="56">
        <f t="shared" si="26"/>
        <v>11342.84</v>
      </c>
      <c r="J79" s="56">
        <f t="shared" si="27"/>
        <v>1109096.32</v>
      </c>
      <c r="K79" s="57">
        <f t="shared" si="28"/>
        <v>0.98987643380832913</v>
      </c>
      <c r="L79" s="57">
        <f t="shared" si="29"/>
        <v>-0.99919982268381258</v>
      </c>
      <c r="M79" s="57">
        <f t="shared" si="30"/>
        <v>-0.98702996510761021</v>
      </c>
      <c r="R79" s="53"/>
      <c r="S79" s="53"/>
      <c r="T79" s="53"/>
      <c r="U79" s="53"/>
      <c r="V79" s="53"/>
    </row>
    <row r="80" spans="2:22" s="51" customFormat="1" x14ac:dyDescent="0.2">
      <c r="B80" s="51" t="s">
        <v>180</v>
      </c>
      <c r="C80" s="51" t="s">
        <v>181</v>
      </c>
      <c r="D80" s="56">
        <v>6875133.8200000003</v>
      </c>
      <c r="E80" s="56">
        <v>10240900.790000001</v>
      </c>
      <c r="F80" s="56">
        <v>169217.9</v>
      </c>
      <c r="G80" s="56">
        <v>6009105.0500000007</v>
      </c>
      <c r="H80" s="56">
        <v>239488.47</v>
      </c>
      <c r="I80" s="56">
        <f t="shared" si="26"/>
        <v>6248593.5200000005</v>
      </c>
      <c r="J80" s="56">
        <f t="shared" si="27"/>
        <v>3992307.2700000005</v>
      </c>
      <c r="K80" s="57">
        <f t="shared" si="28"/>
        <v>0.38983946352633303</v>
      </c>
      <c r="L80" s="57">
        <f t="shared" si="29"/>
        <v>-0.98347626800903709</v>
      </c>
      <c r="M80" s="57">
        <f t="shared" si="30"/>
        <v>-0.11983742838309443</v>
      </c>
      <c r="R80" s="53"/>
      <c r="S80" s="53"/>
      <c r="T80" s="53"/>
      <c r="U80" s="53"/>
      <c r="V80" s="53"/>
    </row>
    <row r="81" spans="2:22" s="51" customFormat="1" x14ac:dyDescent="0.2">
      <c r="B81" s="51" t="s">
        <v>452</v>
      </c>
      <c r="C81" s="51" t="s">
        <v>453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26"/>
        <v>0</v>
      </c>
      <c r="J81" s="56">
        <f t="shared" si="27"/>
        <v>0</v>
      </c>
      <c r="K81" s="57" t="str">
        <f t="shared" si="28"/>
        <v>NA</v>
      </c>
      <c r="L81" s="57" t="str">
        <f t="shared" si="29"/>
        <v>NA</v>
      </c>
      <c r="M81" s="57" t="str">
        <f t="shared" si="30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182</v>
      </c>
      <c r="C82" s="51" t="s">
        <v>183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si="26"/>
        <v>0</v>
      </c>
      <c r="J82" s="56">
        <f t="shared" si="27"/>
        <v>0</v>
      </c>
      <c r="K82" s="57" t="str">
        <f t="shared" si="28"/>
        <v>NA</v>
      </c>
      <c r="L82" s="57" t="str">
        <f t="shared" si="29"/>
        <v>NA</v>
      </c>
      <c r="M82" s="57" t="str">
        <f t="shared" si="30"/>
        <v>NA</v>
      </c>
      <c r="R82" s="53"/>
      <c r="S82" s="53"/>
      <c r="T82" s="53"/>
      <c r="U82" s="53"/>
      <c r="V82" s="53"/>
    </row>
    <row r="83" spans="2:22" s="51" customFormat="1" x14ac:dyDescent="0.2">
      <c r="B83" s="51" t="s">
        <v>184</v>
      </c>
      <c r="C83" s="51" t="s">
        <v>185</v>
      </c>
      <c r="D83" s="56">
        <v>1000</v>
      </c>
      <c r="E83" s="56">
        <v>1000</v>
      </c>
      <c r="F83" s="56">
        <v>0</v>
      </c>
      <c r="G83" s="56">
        <v>0</v>
      </c>
      <c r="H83" s="56">
        <v>0</v>
      </c>
      <c r="I83" s="56">
        <f t="shared" si="26"/>
        <v>0</v>
      </c>
      <c r="J83" s="56">
        <f t="shared" si="27"/>
        <v>1000</v>
      </c>
      <c r="K83" s="57">
        <f t="shared" si="28"/>
        <v>1</v>
      </c>
      <c r="L83" s="57">
        <f t="shared" si="29"/>
        <v>-1</v>
      </c>
      <c r="M83" s="57">
        <f t="shared" si="30"/>
        <v>-1</v>
      </c>
      <c r="R83" s="53"/>
      <c r="S83" s="53"/>
      <c r="T83" s="53"/>
      <c r="U83" s="53"/>
      <c r="V83" s="53"/>
    </row>
    <row r="84" spans="2:22" s="51" customFormat="1" x14ac:dyDescent="0.2">
      <c r="B84" s="51" t="s">
        <v>186</v>
      </c>
      <c r="C84" s="51" t="s">
        <v>187</v>
      </c>
      <c r="D84" s="56">
        <v>428626</v>
      </c>
      <c r="E84" s="56">
        <v>151666.76999999999</v>
      </c>
      <c r="F84" s="56">
        <v>388</v>
      </c>
      <c r="G84" s="56">
        <v>67836.240000000005</v>
      </c>
      <c r="H84" s="56">
        <v>888.15</v>
      </c>
      <c r="I84" s="56">
        <f t="shared" si="26"/>
        <v>68724.39</v>
      </c>
      <c r="J84" s="56">
        <f t="shared" si="27"/>
        <v>82942.37999999999</v>
      </c>
      <c r="K84" s="57">
        <f t="shared" si="28"/>
        <v>0.54687246257041011</v>
      </c>
      <c r="L84" s="57">
        <f t="shared" si="29"/>
        <v>-0.99744175998473494</v>
      </c>
      <c r="M84" s="57">
        <f t="shared" si="30"/>
        <v>-0.32909258896988436</v>
      </c>
      <c r="R84" s="53"/>
      <c r="S84" s="53"/>
      <c r="T84" s="53"/>
      <c r="U84" s="53"/>
      <c r="V84" s="53"/>
    </row>
    <row r="85" spans="2:22" s="51" customFormat="1" x14ac:dyDescent="0.2">
      <c r="B85" s="51" t="s">
        <v>192</v>
      </c>
      <c r="C85" s="51" t="s">
        <v>193</v>
      </c>
      <c r="D85" s="56">
        <v>28000</v>
      </c>
      <c r="E85" s="56">
        <v>0</v>
      </c>
      <c r="F85" s="56">
        <v>36684.76</v>
      </c>
      <c r="G85" s="56">
        <v>216719.78</v>
      </c>
      <c r="H85" s="56">
        <v>8340.74</v>
      </c>
      <c r="I85" s="56">
        <f t="shared" si="26"/>
        <v>225060.52</v>
      </c>
      <c r="J85" s="56">
        <f t="shared" si="27"/>
        <v>-225060.52</v>
      </c>
      <c r="K85" s="57" t="str">
        <f t="shared" si="28"/>
        <v>NA</v>
      </c>
      <c r="L85" s="57" t="str">
        <f t="shared" si="29"/>
        <v>NA</v>
      </c>
      <c r="M85" s="57" t="str">
        <f t="shared" si="30"/>
        <v>NA</v>
      </c>
      <c r="R85" s="53"/>
      <c r="S85" s="53"/>
      <c r="T85" s="53"/>
      <c r="U85" s="53"/>
      <c r="V85" s="53"/>
    </row>
    <row r="86" spans="2:22" s="51" customFormat="1" x14ac:dyDescent="0.2">
      <c r="B86" s="51" t="s">
        <v>194</v>
      </c>
      <c r="C86" s="51" t="s">
        <v>195</v>
      </c>
      <c r="D86" s="56">
        <v>14420462.75</v>
      </c>
      <c r="E86" s="56">
        <v>14276351.710000001</v>
      </c>
      <c r="F86" s="56">
        <v>433763.18999999989</v>
      </c>
      <c r="G86" s="56">
        <v>3862888.7100000009</v>
      </c>
      <c r="H86" s="56">
        <v>767734.14000000025</v>
      </c>
      <c r="I86" s="56">
        <f t="shared" si="26"/>
        <v>4630622.8500000015</v>
      </c>
      <c r="J86" s="56">
        <f t="shared" si="27"/>
        <v>9645728.8599999994</v>
      </c>
      <c r="K86" s="57">
        <f t="shared" si="28"/>
        <v>0.67564382385196919</v>
      </c>
      <c r="L86" s="57">
        <f t="shared" si="29"/>
        <v>-0.96961666406017677</v>
      </c>
      <c r="M86" s="57">
        <f t="shared" si="30"/>
        <v>-0.59413068669768709</v>
      </c>
      <c r="R86" s="53"/>
      <c r="S86" s="53"/>
      <c r="T86" s="53"/>
      <c r="U86" s="53"/>
      <c r="V86" s="53"/>
    </row>
    <row r="87" spans="2:22" s="51" customFormat="1" x14ac:dyDescent="0.2">
      <c r="B87" s="51" t="s">
        <v>454</v>
      </c>
      <c r="C87" s="51" t="s">
        <v>455</v>
      </c>
      <c r="D87" s="56">
        <v>4313025.7299999995</v>
      </c>
      <c r="E87" s="56">
        <v>3973728.0499999989</v>
      </c>
      <c r="F87" s="56">
        <v>1519.6</v>
      </c>
      <c r="G87" s="56">
        <v>114019.6</v>
      </c>
      <c r="H87" s="56">
        <v>0</v>
      </c>
      <c r="I87" s="56">
        <f t="shared" si="26"/>
        <v>114019.6</v>
      </c>
      <c r="J87" s="56">
        <f t="shared" si="27"/>
        <v>3859708.4499999988</v>
      </c>
      <c r="K87" s="57">
        <f t="shared" si="28"/>
        <v>0.97130664238585729</v>
      </c>
      <c r="L87" s="57">
        <f t="shared" si="29"/>
        <v>-0.999617588324898</v>
      </c>
      <c r="M87" s="57">
        <f t="shared" si="30"/>
        <v>-0.95695996357878588</v>
      </c>
      <c r="R87" s="53"/>
      <c r="S87" s="53"/>
      <c r="T87" s="53"/>
      <c r="U87" s="53"/>
      <c r="V87" s="53"/>
    </row>
    <row r="88" spans="2:22" s="51" customFormat="1" x14ac:dyDescent="0.2">
      <c r="B88" s="51" t="s">
        <v>198</v>
      </c>
      <c r="C88" s="51" t="s">
        <v>199</v>
      </c>
      <c r="D88" s="56">
        <v>299782.90000000002</v>
      </c>
      <c r="E88" s="56">
        <v>834035.25</v>
      </c>
      <c r="F88" s="56">
        <v>12889.109999999999</v>
      </c>
      <c r="G88" s="56">
        <v>212116.13999999996</v>
      </c>
      <c r="H88" s="56">
        <v>27434.82</v>
      </c>
      <c r="I88" s="56">
        <f t="shared" si="26"/>
        <v>239550.95999999996</v>
      </c>
      <c r="J88" s="56">
        <f t="shared" si="27"/>
        <v>594484.29</v>
      </c>
      <c r="K88" s="57">
        <f t="shared" si="28"/>
        <v>0.71278077275510843</v>
      </c>
      <c r="L88" s="57">
        <f t="shared" si="29"/>
        <v>-0.98454608483274542</v>
      </c>
      <c r="M88" s="57">
        <f t="shared" si="30"/>
        <v>-0.6185122751106743</v>
      </c>
      <c r="R88" s="53"/>
      <c r="S88" s="53"/>
      <c r="T88" s="53"/>
      <c r="U88" s="53"/>
      <c r="V88" s="53"/>
    </row>
    <row r="89" spans="2:22" s="51" customFormat="1" x14ac:dyDescent="0.2">
      <c r="B89" s="51" t="s">
        <v>200</v>
      </c>
      <c r="C89" s="51" t="s">
        <v>201</v>
      </c>
      <c r="D89" s="56">
        <v>689466</v>
      </c>
      <c r="E89" s="56">
        <v>418756.52</v>
      </c>
      <c r="F89" s="56">
        <v>527.79999999999995</v>
      </c>
      <c r="G89" s="56">
        <v>63121.73</v>
      </c>
      <c r="H89" s="56">
        <v>16628</v>
      </c>
      <c r="I89" s="56">
        <f t="shared" si="26"/>
        <v>79749.73000000001</v>
      </c>
      <c r="J89" s="56">
        <f t="shared" si="27"/>
        <v>339006.79000000004</v>
      </c>
      <c r="K89" s="57">
        <f t="shared" si="28"/>
        <v>0.80955584882594789</v>
      </c>
      <c r="L89" s="57">
        <f t="shared" si="29"/>
        <v>-0.99873960171414167</v>
      </c>
      <c r="M89" s="57">
        <f t="shared" si="30"/>
        <v>-0.77389583092342062</v>
      </c>
      <c r="R89" s="53"/>
      <c r="S89" s="53"/>
      <c r="T89" s="53"/>
      <c r="U89" s="53"/>
      <c r="V89" s="53"/>
    </row>
    <row r="90" spans="2:22" s="51" customFormat="1" x14ac:dyDescent="0.2">
      <c r="B90" s="51" t="s">
        <v>202</v>
      </c>
      <c r="C90" s="51" t="s">
        <v>203</v>
      </c>
      <c r="D90" s="56">
        <v>1745834.02</v>
      </c>
      <c r="E90" s="56">
        <v>8179166.6299999999</v>
      </c>
      <c r="F90" s="56">
        <v>168355.86</v>
      </c>
      <c r="G90" s="56">
        <v>1631200.93</v>
      </c>
      <c r="H90" s="56">
        <v>460323.93000000005</v>
      </c>
      <c r="I90" s="56">
        <f t="shared" si="26"/>
        <v>2091524.8599999999</v>
      </c>
      <c r="J90" s="56">
        <f t="shared" si="27"/>
        <v>6087641.7699999996</v>
      </c>
      <c r="K90" s="57">
        <f t="shared" si="28"/>
        <v>0.74428631245528243</v>
      </c>
      <c r="L90" s="57">
        <f t="shared" si="29"/>
        <v>-0.97941650199636532</v>
      </c>
      <c r="M90" s="57">
        <f t="shared" si="30"/>
        <v>-0.70084954792026288</v>
      </c>
      <c r="R90" s="53"/>
      <c r="S90" s="53"/>
      <c r="T90" s="53"/>
      <c r="U90" s="53"/>
      <c r="V90" s="53"/>
    </row>
    <row r="91" spans="2:22" s="51" customFormat="1" x14ac:dyDescent="0.2">
      <c r="B91" s="51" t="s">
        <v>206</v>
      </c>
      <c r="C91" s="51" t="s">
        <v>207</v>
      </c>
      <c r="D91" s="56">
        <v>1349466.48</v>
      </c>
      <c r="E91" s="56">
        <v>41493676.109999999</v>
      </c>
      <c r="F91" s="56">
        <v>1442459.1</v>
      </c>
      <c r="G91" s="56">
        <v>4463695.45</v>
      </c>
      <c r="H91" s="56">
        <v>7588001.1500000004</v>
      </c>
      <c r="I91" s="56">
        <f t="shared" si="26"/>
        <v>12051696.600000001</v>
      </c>
      <c r="J91" s="56">
        <f t="shared" si="27"/>
        <v>29441979.509999998</v>
      </c>
      <c r="K91" s="57">
        <f t="shared" si="28"/>
        <v>0.70955341319841425</v>
      </c>
      <c r="L91" s="57">
        <f t="shared" si="29"/>
        <v>-0.96523665205811038</v>
      </c>
      <c r="M91" s="57">
        <f t="shared" si="30"/>
        <v>-0.83863702128367534</v>
      </c>
      <c r="R91" s="53"/>
      <c r="S91" s="53"/>
      <c r="T91" s="53"/>
      <c r="U91" s="53"/>
      <c r="V91" s="53"/>
    </row>
    <row r="92" spans="2:22" s="51" customFormat="1" x14ac:dyDescent="0.2">
      <c r="B92" s="51" t="s">
        <v>210</v>
      </c>
      <c r="C92" s="51" t="s">
        <v>211</v>
      </c>
      <c r="D92" s="56">
        <v>5900</v>
      </c>
      <c r="E92" s="56">
        <v>4701425.8899999997</v>
      </c>
      <c r="F92" s="56">
        <v>0</v>
      </c>
      <c r="G92" s="56">
        <v>3593803.48</v>
      </c>
      <c r="H92" s="56">
        <v>4623.84</v>
      </c>
      <c r="I92" s="56">
        <f t="shared" si="26"/>
        <v>3598427.32</v>
      </c>
      <c r="J92" s="56">
        <f t="shared" si="27"/>
        <v>1102998.5699999998</v>
      </c>
      <c r="K92" s="57">
        <f t="shared" si="28"/>
        <v>0.23460937081792432</v>
      </c>
      <c r="L92" s="57">
        <f t="shared" si="29"/>
        <v>-1</v>
      </c>
      <c r="M92" s="57">
        <f t="shared" si="30"/>
        <v>0.14661069771749621</v>
      </c>
      <c r="R92" s="53"/>
      <c r="S92" s="53"/>
      <c r="T92" s="53"/>
      <c r="U92" s="53"/>
      <c r="V92" s="53"/>
    </row>
    <row r="93" spans="2:22" s="51" customFormat="1" x14ac:dyDescent="0.2">
      <c r="B93" s="51" t="s">
        <v>212</v>
      </c>
      <c r="C93" s="51" t="s">
        <v>213</v>
      </c>
      <c r="D93" s="56">
        <v>11352784.449999999</v>
      </c>
      <c r="E93" s="56">
        <v>24027153.460000001</v>
      </c>
      <c r="F93" s="56">
        <v>1074.02</v>
      </c>
      <c r="G93" s="56">
        <v>14026072.210000001</v>
      </c>
      <c r="H93" s="56">
        <v>9131.1200000000008</v>
      </c>
      <c r="I93" s="56">
        <f t="shared" si="26"/>
        <v>14035203.33</v>
      </c>
      <c r="J93" s="56">
        <f t="shared" si="27"/>
        <v>9991950.1300000008</v>
      </c>
      <c r="K93" s="57">
        <f t="shared" si="28"/>
        <v>0.41586075298659203</v>
      </c>
      <c r="L93" s="57">
        <f t="shared" si="29"/>
        <v>-0.99995529974027975</v>
      </c>
      <c r="M93" s="57">
        <f t="shared" si="30"/>
        <v>-0.12436117952858818</v>
      </c>
      <c r="R93" s="53"/>
      <c r="S93" s="53"/>
      <c r="T93" s="53"/>
      <c r="U93" s="53"/>
      <c r="V93" s="53"/>
    </row>
    <row r="94" spans="2:22" s="51" customFormat="1" x14ac:dyDescent="0.2">
      <c r="B94" s="51" t="s">
        <v>214</v>
      </c>
      <c r="C94" s="51" t="s">
        <v>215</v>
      </c>
      <c r="D94" s="56">
        <v>423189.23</v>
      </c>
      <c r="E94" s="56">
        <v>6020972.1799999997</v>
      </c>
      <c r="F94" s="56">
        <v>11052.029999999999</v>
      </c>
      <c r="G94" s="56">
        <v>366750.29000000004</v>
      </c>
      <c r="H94" s="56">
        <v>92036.529999999984</v>
      </c>
      <c r="I94" s="56">
        <f t="shared" si="26"/>
        <v>458786.82</v>
      </c>
      <c r="J94" s="56">
        <f t="shared" si="27"/>
        <v>5562185.3599999994</v>
      </c>
      <c r="K94" s="57">
        <f t="shared" si="28"/>
        <v>0.92380187014914916</v>
      </c>
      <c r="L94" s="57">
        <f t="shared" si="29"/>
        <v>-0.99816441105030973</v>
      </c>
      <c r="M94" s="57">
        <f t="shared" si="30"/>
        <v>-0.90863179258204108</v>
      </c>
      <c r="R94" s="53"/>
      <c r="S94" s="53"/>
      <c r="T94" s="53"/>
      <c r="U94" s="53"/>
      <c r="V94" s="53"/>
    </row>
    <row r="95" spans="2:22" s="51" customFormat="1" x14ac:dyDescent="0.2">
      <c r="B95" s="51" t="s">
        <v>220</v>
      </c>
      <c r="C95" s="51" t="s">
        <v>221</v>
      </c>
      <c r="D95" s="56">
        <v>494768</v>
      </c>
      <c r="E95" s="56">
        <v>320142</v>
      </c>
      <c r="F95" s="56">
        <v>1099.6400000000001</v>
      </c>
      <c r="G95" s="56">
        <v>68201.31</v>
      </c>
      <c r="H95" s="56">
        <v>7948</v>
      </c>
      <c r="I95" s="56">
        <f t="shared" si="26"/>
        <v>76149.31</v>
      </c>
      <c r="J95" s="56">
        <f t="shared" si="27"/>
        <v>243992.69</v>
      </c>
      <c r="K95" s="57">
        <f t="shared" si="28"/>
        <v>0.76213895708779233</v>
      </c>
      <c r="L95" s="57">
        <f t="shared" si="29"/>
        <v>-0.99656514921503581</v>
      </c>
      <c r="M95" s="57">
        <f t="shared" si="30"/>
        <v>-0.68044816050377643</v>
      </c>
      <c r="R95" s="53"/>
      <c r="S95" s="53"/>
      <c r="T95" s="53"/>
      <c r="U95" s="53"/>
      <c r="V95" s="53"/>
    </row>
    <row r="96" spans="2:22" s="51" customFormat="1" x14ac:dyDescent="0.2">
      <c r="B96" s="51" t="s">
        <v>222</v>
      </c>
      <c r="C96" s="51" t="s">
        <v>223</v>
      </c>
      <c r="D96" s="56">
        <v>42282</v>
      </c>
      <c r="E96" s="56">
        <v>617492</v>
      </c>
      <c r="F96" s="56">
        <v>0</v>
      </c>
      <c r="G96" s="56">
        <v>289480</v>
      </c>
      <c r="H96" s="56">
        <v>149127.78</v>
      </c>
      <c r="I96" s="56">
        <f t="shared" si="26"/>
        <v>438607.78</v>
      </c>
      <c r="J96" s="56">
        <f t="shared" si="27"/>
        <v>178884.21999999997</v>
      </c>
      <c r="K96" s="57">
        <f t="shared" si="28"/>
        <v>0.2896947976653948</v>
      </c>
      <c r="L96" s="57">
        <f t="shared" si="29"/>
        <v>-1</v>
      </c>
      <c r="M96" s="57">
        <f t="shared" si="30"/>
        <v>-0.29680060632364463</v>
      </c>
      <c r="R96" s="53"/>
      <c r="S96" s="53"/>
      <c r="T96" s="53"/>
      <c r="U96" s="53"/>
      <c r="V96" s="53"/>
    </row>
    <row r="97" spans="1:22" s="51" customFormat="1" x14ac:dyDescent="0.2">
      <c r="B97" s="51" t="s">
        <v>224</v>
      </c>
      <c r="C97" s="51" t="s">
        <v>225</v>
      </c>
      <c r="D97" s="56">
        <v>123634</v>
      </c>
      <c r="E97" s="56">
        <v>52862.99</v>
      </c>
      <c r="F97" s="56">
        <v>113667.85</v>
      </c>
      <c r="G97" s="56">
        <v>1087975.6200000001</v>
      </c>
      <c r="H97" s="56">
        <v>9769.9</v>
      </c>
      <c r="I97" s="56">
        <f t="shared" si="26"/>
        <v>1097745.52</v>
      </c>
      <c r="J97" s="56">
        <f t="shared" si="27"/>
        <v>-1044882.53</v>
      </c>
      <c r="K97" s="57">
        <f t="shared" si="28"/>
        <v>-19.765861333231435</v>
      </c>
      <c r="L97" s="57">
        <f t="shared" si="29"/>
        <v>1.1502349753579963</v>
      </c>
      <c r="M97" s="57">
        <f t="shared" si="30"/>
        <v>29.871568747813928</v>
      </c>
      <c r="R97" s="53"/>
      <c r="S97" s="53"/>
      <c r="T97" s="53"/>
      <c r="U97" s="53"/>
      <c r="V97" s="53"/>
    </row>
    <row r="98" spans="1:22" s="51" customFormat="1" x14ac:dyDescent="0.2">
      <c r="B98" s="51" t="s">
        <v>226</v>
      </c>
      <c r="C98" s="51" t="s">
        <v>227</v>
      </c>
      <c r="D98" s="56">
        <v>0</v>
      </c>
      <c r="E98" s="56">
        <v>0</v>
      </c>
      <c r="F98" s="56">
        <v>388736.69</v>
      </c>
      <c r="G98" s="56">
        <v>2356928.54</v>
      </c>
      <c r="H98" s="56">
        <v>70699.19</v>
      </c>
      <c r="I98" s="56">
        <f t="shared" si="26"/>
        <v>2427627.73</v>
      </c>
      <c r="J98" s="56">
        <f t="shared" si="27"/>
        <v>-2427627.73</v>
      </c>
      <c r="K98" s="57" t="str">
        <f t="shared" si="28"/>
        <v>NA</v>
      </c>
      <c r="L98" s="57" t="str">
        <f t="shared" si="29"/>
        <v>NA</v>
      </c>
      <c r="M98" s="57" t="str">
        <f t="shared" si="30"/>
        <v>NA</v>
      </c>
      <c r="R98" s="53"/>
      <c r="S98" s="53"/>
      <c r="T98" s="53"/>
      <c r="U98" s="53"/>
      <c r="V98" s="53"/>
    </row>
    <row r="99" spans="1:22" s="51" customFormat="1" x14ac:dyDescent="0.2">
      <c r="A99" s="63" t="s">
        <v>228</v>
      </c>
      <c r="B99" s="63"/>
      <c r="C99" s="63"/>
      <c r="D99" s="64">
        <v>137644383.75</v>
      </c>
      <c r="E99" s="64">
        <v>271633629.81999999</v>
      </c>
      <c r="F99" s="64">
        <v>6551593.0999999987</v>
      </c>
      <c r="G99" s="64">
        <v>86957671.560000032</v>
      </c>
      <c r="H99" s="64">
        <v>10032402.679999998</v>
      </c>
      <c r="I99" s="64">
        <f t="shared" si="26"/>
        <v>96990074.240000024</v>
      </c>
      <c r="J99" s="64">
        <f t="shared" si="27"/>
        <v>174643555.57999998</v>
      </c>
      <c r="K99" s="65">
        <f t="shared" si="28"/>
        <v>0.64293790019935604</v>
      </c>
      <c r="L99" s="65">
        <f t="shared" si="29"/>
        <v>-0.97588077328885436</v>
      </c>
      <c r="M99" s="65">
        <f t="shared" si="30"/>
        <v>-0.51980722185822592</v>
      </c>
      <c r="R99" s="53"/>
      <c r="S99" s="53"/>
      <c r="T99" s="53"/>
      <c r="U99" s="53"/>
      <c r="V99" s="53"/>
    </row>
    <row r="100" spans="1:22" s="51" customFormat="1" x14ac:dyDescent="0.2">
      <c r="A100" s="51" t="s">
        <v>229</v>
      </c>
      <c r="B100" s="51" t="s">
        <v>107</v>
      </c>
      <c r="C100" s="51" t="s">
        <v>108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26"/>
        <v>0</v>
      </c>
      <c r="J100" s="56">
        <f t="shared" si="27"/>
        <v>0</v>
      </c>
      <c r="K100" s="57" t="str">
        <f t="shared" si="28"/>
        <v>NA</v>
      </c>
      <c r="L100" s="57" t="str">
        <f t="shared" si="29"/>
        <v>NA</v>
      </c>
      <c r="M100" s="57" t="str">
        <f t="shared" si="30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109</v>
      </c>
      <c r="C101" s="51" t="s">
        <v>108</v>
      </c>
      <c r="D101" s="56">
        <v>0</v>
      </c>
      <c r="E101" s="56">
        <v>1642.5</v>
      </c>
      <c r="F101" s="56">
        <v>400</v>
      </c>
      <c r="G101" s="56">
        <v>5315</v>
      </c>
      <c r="H101" s="56">
        <v>0</v>
      </c>
      <c r="I101" s="56">
        <f t="shared" si="26"/>
        <v>5315</v>
      </c>
      <c r="J101" s="56">
        <f t="shared" si="27"/>
        <v>-3672.5</v>
      </c>
      <c r="K101" s="57">
        <f t="shared" si="28"/>
        <v>-2.2359208523592087</v>
      </c>
      <c r="L101" s="57">
        <f t="shared" si="29"/>
        <v>-0.75646879756468799</v>
      </c>
      <c r="M101" s="57">
        <f t="shared" si="30"/>
        <v>3.8538812785388128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112</v>
      </c>
      <c r="C102" s="51" t="s">
        <v>113</v>
      </c>
      <c r="D102" s="56">
        <v>0</v>
      </c>
      <c r="E102" s="56">
        <v>51960</v>
      </c>
      <c r="F102" s="56">
        <v>0</v>
      </c>
      <c r="G102" s="56">
        <v>252000</v>
      </c>
      <c r="H102" s="56">
        <v>0</v>
      </c>
      <c r="I102" s="56">
        <f t="shared" si="26"/>
        <v>252000</v>
      </c>
      <c r="J102" s="56">
        <f t="shared" si="27"/>
        <v>-200040</v>
      </c>
      <c r="K102" s="57">
        <f t="shared" si="28"/>
        <v>-3.8498845265588915</v>
      </c>
      <c r="L102" s="57">
        <f t="shared" si="29"/>
        <v>-1</v>
      </c>
      <c r="M102" s="57">
        <f t="shared" si="30"/>
        <v>6.274826789838337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114</v>
      </c>
      <c r="C103" s="51" t="s">
        <v>115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26"/>
        <v>0</v>
      </c>
      <c r="J103" s="56">
        <f t="shared" si="27"/>
        <v>0</v>
      </c>
      <c r="K103" s="57" t="str">
        <f t="shared" si="28"/>
        <v>NA</v>
      </c>
      <c r="L103" s="57" t="str">
        <f t="shared" si="29"/>
        <v>NA</v>
      </c>
      <c r="M103" s="57" t="str">
        <f t="shared" si="30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120</v>
      </c>
      <c r="C104" s="51" t="s">
        <v>121</v>
      </c>
      <c r="D104" s="56">
        <v>0</v>
      </c>
      <c r="E104" s="56">
        <v>0</v>
      </c>
      <c r="F104" s="56">
        <v>36005.339999999997</v>
      </c>
      <c r="G104" s="56">
        <v>262382.94</v>
      </c>
      <c r="H104" s="56">
        <v>0</v>
      </c>
      <c r="I104" s="56">
        <f t="shared" si="26"/>
        <v>262382.94</v>
      </c>
      <c r="J104" s="56">
        <f t="shared" si="27"/>
        <v>-262382.94</v>
      </c>
      <c r="K104" s="57" t="str">
        <f t="shared" si="28"/>
        <v>NA</v>
      </c>
      <c r="L104" s="57" t="str">
        <f t="shared" si="29"/>
        <v>NA</v>
      </c>
      <c r="M104" s="57" t="str">
        <f t="shared" si="30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122</v>
      </c>
      <c r="C105" s="51" t="s">
        <v>123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26"/>
        <v>0</v>
      </c>
      <c r="J105" s="56">
        <f t="shared" si="27"/>
        <v>0</v>
      </c>
      <c r="K105" s="57" t="str">
        <f t="shared" si="28"/>
        <v>NA</v>
      </c>
      <c r="L105" s="57" t="str">
        <f t="shared" si="29"/>
        <v>NA</v>
      </c>
      <c r="M105" s="57" t="str">
        <f t="shared" si="30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124</v>
      </c>
      <c r="C106" s="51" t="s">
        <v>125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26"/>
        <v>0</v>
      </c>
      <c r="J106" s="56">
        <f t="shared" si="27"/>
        <v>0</v>
      </c>
      <c r="K106" s="57" t="str">
        <f t="shared" si="28"/>
        <v>NA</v>
      </c>
      <c r="L106" s="57" t="str">
        <f t="shared" si="29"/>
        <v>NA</v>
      </c>
      <c r="M106" s="57" t="str">
        <f t="shared" si="30"/>
        <v>NA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230</v>
      </c>
      <c r="C107" s="51" t="s">
        <v>231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26"/>
        <v>0</v>
      </c>
      <c r="J107" s="56">
        <f t="shared" si="27"/>
        <v>0</v>
      </c>
      <c r="K107" s="57" t="str">
        <f t="shared" si="28"/>
        <v>NA</v>
      </c>
      <c r="L107" s="57" t="str">
        <f t="shared" si="29"/>
        <v>NA</v>
      </c>
      <c r="M107" s="57" t="str">
        <f t="shared" si="3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232</v>
      </c>
      <c r="C108" s="51" t="s">
        <v>233</v>
      </c>
      <c r="D108" s="56">
        <v>76504.44</v>
      </c>
      <c r="E108" s="56">
        <v>77510</v>
      </c>
      <c r="F108" s="56">
        <v>6446.16</v>
      </c>
      <c r="G108" s="56">
        <v>52869.279999999999</v>
      </c>
      <c r="H108" s="56">
        <v>0</v>
      </c>
      <c r="I108" s="56">
        <f t="shared" si="26"/>
        <v>52869.279999999999</v>
      </c>
      <c r="J108" s="56">
        <f t="shared" si="27"/>
        <v>24640.720000000001</v>
      </c>
      <c r="K108" s="57">
        <f t="shared" si="28"/>
        <v>0.31790375435427687</v>
      </c>
      <c r="L108" s="57">
        <f t="shared" si="29"/>
        <v>-0.91683447297122944</v>
      </c>
      <c r="M108" s="57">
        <f t="shared" si="30"/>
        <v>2.3144368468584628E-2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128</v>
      </c>
      <c r="C109" s="51" t="s">
        <v>129</v>
      </c>
      <c r="D109" s="56">
        <v>127235.51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ref="I109:I116" si="31">SUM(G109:H109)</f>
        <v>0</v>
      </c>
      <c r="J109" s="56">
        <f t="shared" ref="J109:J116" si="32">E109-I109</f>
        <v>0</v>
      </c>
      <c r="K109" s="57" t="str">
        <f t="shared" ref="K109:K116" si="33">IF(E109=0,"NA",J109/E109)</f>
        <v>NA</v>
      </c>
      <c r="L109" s="57" t="str">
        <f t="shared" ref="L109:L116" si="34">IF(E109=0,"NA",(  ( F109 - (E109/$L$6)) / (E109/$L$6)))</f>
        <v>NA</v>
      </c>
      <c r="M109" s="57" t="str">
        <f t="shared" ref="M109:M116" si="35">IF(E109=0,"NA",(  ( G109 - ($M$6*(E109/12))) / ($M$6*(E109/12))))</f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274</v>
      </c>
      <c r="C110" s="51" t="s">
        <v>275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1"/>
        <v>0</v>
      </c>
      <c r="J110" s="56">
        <f t="shared" si="32"/>
        <v>0</v>
      </c>
      <c r="K110" s="57" t="str">
        <f t="shared" si="33"/>
        <v>NA</v>
      </c>
      <c r="L110" s="57" t="str">
        <f t="shared" si="34"/>
        <v>NA</v>
      </c>
      <c r="M110" s="57" t="str">
        <f t="shared" si="35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234</v>
      </c>
      <c r="C111" s="51" t="s">
        <v>235</v>
      </c>
      <c r="D111" s="56">
        <v>793567.13</v>
      </c>
      <c r="E111" s="56">
        <v>1035107</v>
      </c>
      <c r="F111" s="56">
        <v>90069.48</v>
      </c>
      <c r="G111" s="56">
        <v>766731.87000000011</v>
      </c>
      <c r="H111" s="56">
        <v>0</v>
      </c>
      <c r="I111" s="56">
        <f t="shared" si="31"/>
        <v>766731.87000000011</v>
      </c>
      <c r="J111" s="56">
        <f t="shared" si="32"/>
        <v>268375.12999999989</v>
      </c>
      <c r="K111" s="57">
        <f t="shared" si="33"/>
        <v>0.2592728384601784</v>
      </c>
      <c r="L111" s="57">
        <f t="shared" si="34"/>
        <v>-0.91298534354419403</v>
      </c>
      <c r="M111" s="57">
        <f t="shared" si="35"/>
        <v>0.11109074230973233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130</v>
      </c>
      <c r="C112" s="51" t="s">
        <v>131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f t="shared" si="31"/>
        <v>0</v>
      </c>
      <c r="J112" s="56">
        <f t="shared" si="32"/>
        <v>0</v>
      </c>
      <c r="K112" s="57" t="str">
        <f t="shared" si="33"/>
        <v>NA</v>
      </c>
      <c r="L112" s="57" t="str">
        <f t="shared" si="34"/>
        <v>NA</v>
      </c>
      <c r="M112" s="57" t="str">
        <f t="shared" si="35"/>
        <v>NA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132</v>
      </c>
      <c r="C113" s="51" t="s">
        <v>133</v>
      </c>
      <c r="D113" s="56">
        <v>0</v>
      </c>
      <c r="E113" s="56">
        <v>133406</v>
      </c>
      <c r="F113" s="56">
        <v>0</v>
      </c>
      <c r="G113" s="56">
        <v>128668.7</v>
      </c>
      <c r="H113" s="56">
        <v>0</v>
      </c>
      <c r="I113" s="56">
        <f t="shared" si="31"/>
        <v>128668.7</v>
      </c>
      <c r="J113" s="56">
        <f t="shared" si="32"/>
        <v>4737.3000000000029</v>
      </c>
      <c r="K113" s="57">
        <f t="shared" si="33"/>
        <v>3.5510396833725644E-2</v>
      </c>
      <c r="L113" s="57">
        <f t="shared" si="34"/>
        <v>-1</v>
      </c>
      <c r="M113" s="57">
        <f t="shared" si="35"/>
        <v>0.44673440474941162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236</v>
      </c>
      <c r="C114" s="51" t="s">
        <v>237</v>
      </c>
      <c r="D114" s="56">
        <v>0</v>
      </c>
      <c r="E114" s="56">
        <v>32583</v>
      </c>
      <c r="F114" s="56">
        <v>0</v>
      </c>
      <c r="G114" s="56">
        <v>0</v>
      </c>
      <c r="H114" s="56">
        <v>0</v>
      </c>
      <c r="I114" s="56">
        <f t="shared" si="31"/>
        <v>0</v>
      </c>
      <c r="J114" s="56">
        <f t="shared" si="32"/>
        <v>32583</v>
      </c>
      <c r="K114" s="57">
        <f t="shared" si="33"/>
        <v>1</v>
      </c>
      <c r="L114" s="57">
        <f t="shared" si="34"/>
        <v>-1</v>
      </c>
      <c r="M114" s="57">
        <f t="shared" si="35"/>
        <v>-1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238</v>
      </c>
      <c r="C115" s="51" t="s">
        <v>239</v>
      </c>
      <c r="D115" s="56">
        <v>129819.26000000001</v>
      </c>
      <c r="E115" s="56">
        <v>126717</v>
      </c>
      <c r="F115" s="56">
        <v>20777.28</v>
      </c>
      <c r="G115" s="56">
        <v>132731.71000000002</v>
      </c>
      <c r="H115" s="56">
        <v>0</v>
      </c>
      <c r="I115" s="56">
        <f t="shared" si="31"/>
        <v>132731.71000000002</v>
      </c>
      <c r="J115" s="56">
        <f t="shared" si="32"/>
        <v>-6014.710000000021</v>
      </c>
      <c r="K115" s="57">
        <f t="shared" si="33"/>
        <v>-4.7465691264787051E-2</v>
      </c>
      <c r="L115" s="57">
        <f t="shared" si="34"/>
        <v>-0.83603399701697489</v>
      </c>
      <c r="M115" s="57">
        <f t="shared" si="35"/>
        <v>0.57119853689718059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240</v>
      </c>
      <c r="C116" s="51" t="s">
        <v>241</v>
      </c>
      <c r="D116" s="56">
        <v>1261977.4700000004</v>
      </c>
      <c r="E116" s="56">
        <v>1423312</v>
      </c>
      <c r="F116" s="56">
        <v>70043</v>
      </c>
      <c r="G116" s="56">
        <v>710000.07</v>
      </c>
      <c r="H116" s="56">
        <v>0</v>
      </c>
      <c r="I116" s="56">
        <f t="shared" si="31"/>
        <v>710000.07</v>
      </c>
      <c r="J116" s="56">
        <f t="shared" si="32"/>
        <v>713311.93</v>
      </c>
      <c r="K116" s="57">
        <f t="shared" si="33"/>
        <v>0.50116343429971788</v>
      </c>
      <c r="L116" s="57">
        <f t="shared" si="34"/>
        <v>-0.95078872376541479</v>
      </c>
      <c r="M116" s="57">
        <f t="shared" si="35"/>
        <v>-0.25174515144957677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456</v>
      </c>
      <c r="C117" s="51" t="s">
        <v>457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f t="shared" si="26"/>
        <v>0</v>
      </c>
      <c r="J117" s="56">
        <f t="shared" si="27"/>
        <v>0</v>
      </c>
      <c r="K117" s="57" t="str">
        <f t="shared" si="28"/>
        <v>NA</v>
      </c>
      <c r="L117" s="57" t="str">
        <f t="shared" si="29"/>
        <v>NA</v>
      </c>
      <c r="M117" s="57" t="str">
        <f t="shared" si="30"/>
        <v>NA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260</v>
      </c>
      <c r="C118" s="51" t="s">
        <v>261</v>
      </c>
      <c r="D118" s="56">
        <v>0</v>
      </c>
      <c r="E118" s="56">
        <v>0</v>
      </c>
      <c r="F118" s="56">
        <v>0</v>
      </c>
      <c r="G118" s="56">
        <v>0</v>
      </c>
      <c r="H118" s="56">
        <v>0</v>
      </c>
      <c r="I118" s="56">
        <f t="shared" si="26"/>
        <v>0</v>
      </c>
      <c r="J118" s="56">
        <f t="shared" si="27"/>
        <v>0</v>
      </c>
      <c r="K118" s="57" t="str">
        <f t="shared" si="28"/>
        <v>NA</v>
      </c>
      <c r="L118" s="57" t="str">
        <f t="shared" si="29"/>
        <v>NA</v>
      </c>
      <c r="M118" s="57" t="str">
        <f t="shared" si="30"/>
        <v>NA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134</v>
      </c>
      <c r="C119" s="51" t="s">
        <v>135</v>
      </c>
      <c r="D119" s="56">
        <v>274169.63</v>
      </c>
      <c r="E119" s="56">
        <v>16000</v>
      </c>
      <c r="F119" s="56">
        <v>28986.94</v>
      </c>
      <c r="G119" s="56">
        <v>240420.14999999997</v>
      </c>
      <c r="H119" s="56">
        <v>0</v>
      </c>
      <c r="I119" s="56">
        <f t="shared" si="26"/>
        <v>240420.14999999997</v>
      </c>
      <c r="J119" s="56">
        <f t="shared" si="27"/>
        <v>-224420.14999999997</v>
      </c>
      <c r="K119" s="57">
        <f t="shared" si="28"/>
        <v>-14.026259374999999</v>
      </c>
      <c r="L119" s="57">
        <f t="shared" si="29"/>
        <v>0.81168374999999993</v>
      </c>
      <c r="M119" s="57">
        <f t="shared" si="30"/>
        <v>21.5393890625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136</v>
      </c>
      <c r="C120" s="51" t="s">
        <v>137</v>
      </c>
      <c r="D120" s="56">
        <v>1386088.02</v>
      </c>
      <c r="E120" s="56">
        <v>4108885.99</v>
      </c>
      <c r="F120" s="56">
        <v>243826.55</v>
      </c>
      <c r="G120" s="56">
        <v>874340.21</v>
      </c>
      <c r="H120" s="56">
        <v>0</v>
      </c>
      <c r="I120" s="56">
        <f t="shared" si="26"/>
        <v>874340.21</v>
      </c>
      <c r="J120" s="56">
        <f t="shared" si="27"/>
        <v>3234545.7800000003</v>
      </c>
      <c r="K120" s="57">
        <f t="shared" si="28"/>
        <v>0.78720747858959217</v>
      </c>
      <c r="L120" s="57">
        <f t="shared" si="29"/>
        <v>-0.94065872097852976</v>
      </c>
      <c r="M120" s="57">
        <f t="shared" si="30"/>
        <v>-0.68081121788438814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138</v>
      </c>
      <c r="C121" s="51" t="s">
        <v>139</v>
      </c>
      <c r="D121" s="56">
        <v>3397116.12</v>
      </c>
      <c r="E121" s="56">
        <v>19063429.09</v>
      </c>
      <c r="F121" s="56">
        <v>996459.85999999987</v>
      </c>
      <c r="G121" s="56">
        <v>10085501.370000001</v>
      </c>
      <c r="H121" s="56">
        <v>0</v>
      </c>
      <c r="I121" s="56">
        <f t="shared" si="26"/>
        <v>10085501.370000001</v>
      </c>
      <c r="J121" s="56">
        <f t="shared" si="27"/>
        <v>8977927.7199999988</v>
      </c>
      <c r="K121" s="57">
        <f t="shared" si="28"/>
        <v>0.4709503037262851</v>
      </c>
      <c r="L121" s="57">
        <f t="shared" si="29"/>
        <v>-0.94772924350096555</v>
      </c>
      <c r="M121" s="57">
        <f t="shared" si="30"/>
        <v>-0.20642545558942765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140</v>
      </c>
      <c r="C122" s="51" t="s">
        <v>141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f t="shared" si="26"/>
        <v>0</v>
      </c>
      <c r="J122" s="56">
        <f t="shared" si="27"/>
        <v>0</v>
      </c>
      <c r="K122" s="57" t="str">
        <f t="shared" si="28"/>
        <v>NA</v>
      </c>
      <c r="L122" s="57" t="str">
        <f t="shared" si="29"/>
        <v>NA</v>
      </c>
      <c r="M122" s="57" t="str">
        <f t="shared" si="30"/>
        <v>NA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142</v>
      </c>
      <c r="C123" s="51" t="s">
        <v>143</v>
      </c>
      <c r="D123" s="56">
        <v>0</v>
      </c>
      <c r="E123" s="56">
        <v>13964</v>
      </c>
      <c r="F123" s="56">
        <v>0</v>
      </c>
      <c r="G123" s="56">
        <v>0</v>
      </c>
      <c r="H123" s="56">
        <v>0</v>
      </c>
      <c r="I123" s="56">
        <f t="shared" si="26"/>
        <v>0</v>
      </c>
      <c r="J123" s="56">
        <f t="shared" si="27"/>
        <v>13964</v>
      </c>
      <c r="K123" s="57">
        <f t="shared" si="28"/>
        <v>1</v>
      </c>
      <c r="L123" s="57">
        <f t="shared" si="29"/>
        <v>-1</v>
      </c>
      <c r="M123" s="57">
        <f t="shared" si="30"/>
        <v>-1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144</v>
      </c>
      <c r="C124" s="51" t="s">
        <v>145</v>
      </c>
      <c r="D124" s="56">
        <v>922500.56</v>
      </c>
      <c r="E124" s="56">
        <v>2731035.53</v>
      </c>
      <c r="F124" s="56">
        <v>277038.52</v>
      </c>
      <c r="G124" s="56">
        <v>1991764.31</v>
      </c>
      <c r="H124" s="56">
        <v>0</v>
      </c>
      <c r="I124" s="56">
        <f t="shared" si="26"/>
        <v>1991764.31</v>
      </c>
      <c r="J124" s="56">
        <f t="shared" si="27"/>
        <v>739271.21999999974</v>
      </c>
      <c r="K124" s="57">
        <f t="shared" si="28"/>
        <v>0.2706926408972789</v>
      </c>
      <c r="L124" s="57">
        <f t="shared" si="29"/>
        <v>-0.8985591666762387</v>
      </c>
      <c r="M124" s="57">
        <f t="shared" si="30"/>
        <v>9.3961038654081577E-2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146</v>
      </c>
      <c r="C125" s="51" t="s">
        <v>147</v>
      </c>
      <c r="D125" s="56">
        <v>0</v>
      </c>
      <c r="E125" s="56">
        <v>0</v>
      </c>
      <c r="F125" s="56">
        <v>2394.6999999999998</v>
      </c>
      <c r="G125" s="56">
        <v>11757.79</v>
      </c>
      <c r="H125" s="56">
        <v>0</v>
      </c>
      <c r="I125" s="56">
        <f t="shared" si="26"/>
        <v>11757.79</v>
      </c>
      <c r="J125" s="56">
        <f t="shared" si="27"/>
        <v>-11757.79</v>
      </c>
      <c r="K125" s="57" t="str">
        <f t="shared" si="28"/>
        <v>NA</v>
      </c>
      <c r="L125" s="57" t="str">
        <f t="shared" si="29"/>
        <v>NA</v>
      </c>
      <c r="M125" s="57" t="str">
        <f t="shared" si="30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148</v>
      </c>
      <c r="C126" s="51" t="s">
        <v>149</v>
      </c>
      <c r="D126" s="56">
        <v>832211.45999999985</v>
      </c>
      <c r="E126" s="56">
        <v>3372343.78</v>
      </c>
      <c r="F126" s="56">
        <v>277687.64</v>
      </c>
      <c r="G126" s="56">
        <v>2102482.09</v>
      </c>
      <c r="H126" s="56">
        <v>0</v>
      </c>
      <c r="I126" s="56">
        <f t="shared" si="26"/>
        <v>2102482.09</v>
      </c>
      <c r="J126" s="56">
        <f t="shared" si="27"/>
        <v>1269861.69</v>
      </c>
      <c r="K126" s="57">
        <f t="shared" si="28"/>
        <v>0.37655167232090436</v>
      </c>
      <c r="L126" s="57">
        <f t="shared" si="29"/>
        <v>-0.91765737477689768</v>
      </c>
      <c r="M126" s="57">
        <f t="shared" si="30"/>
        <v>-6.4827508481356558E-2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160</v>
      </c>
      <c r="C127" s="51" t="s">
        <v>161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f t="shared" si="26"/>
        <v>0</v>
      </c>
      <c r="J127" s="56">
        <f t="shared" si="27"/>
        <v>0</v>
      </c>
      <c r="K127" s="57" t="str">
        <f t="shared" si="28"/>
        <v>NA</v>
      </c>
      <c r="L127" s="57" t="str">
        <f t="shared" si="29"/>
        <v>NA</v>
      </c>
      <c r="M127" s="57" t="str">
        <f t="shared" si="30"/>
        <v>NA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162</v>
      </c>
      <c r="C128" s="51" t="s">
        <v>163</v>
      </c>
      <c r="D128" s="56">
        <v>175155.41</v>
      </c>
      <c r="E128" s="56">
        <v>938521.57000000007</v>
      </c>
      <c r="F128" s="56">
        <v>50623.39</v>
      </c>
      <c r="G128" s="56">
        <v>457548.01</v>
      </c>
      <c r="H128" s="56">
        <v>0</v>
      </c>
      <c r="I128" s="56">
        <f t="shared" si="26"/>
        <v>457548.01</v>
      </c>
      <c r="J128" s="56">
        <f t="shared" si="27"/>
        <v>480973.56000000006</v>
      </c>
      <c r="K128" s="57">
        <f t="shared" si="28"/>
        <v>0.51248002749686405</v>
      </c>
      <c r="L128" s="57">
        <f t="shared" si="29"/>
        <v>-0.94606049384672108</v>
      </c>
      <c r="M128" s="57">
        <f t="shared" si="30"/>
        <v>-0.26872004124529614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164</v>
      </c>
      <c r="C129" s="51" t="s">
        <v>165</v>
      </c>
      <c r="D129" s="56">
        <v>32720179</v>
      </c>
      <c r="E129" s="56">
        <v>21964855.5</v>
      </c>
      <c r="F129" s="56">
        <v>522050.24</v>
      </c>
      <c r="G129" s="56">
        <v>3250099.4099999997</v>
      </c>
      <c r="H129" s="56">
        <v>1375136.9499999997</v>
      </c>
      <c r="I129" s="56">
        <f t="shared" si="26"/>
        <v>4625236.3599999994</v>
      </c>
      <c r="J129" s="56">
        <f t="shared" si="27"/>
        <v>17339619.140000001</v>
      </c>
      <c r="K129" s="57">
        <f t="shared" si="28"/>
        <v>0.78942559581145433</v>
      </c>
      <c r="L129" s="57">
        <f t="shared" si="29"/>
        <v>-0.97623247555623582</v>
      </c>
      <c r="M129" s="57">
        <f t="shared" si="30"/>
        <v>-0.77804774927838705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172</v>
      </c>
      <c r="C130" s="51" t="s">
        <v>173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26"/>
        <v>0</v>
      </c>
      <c r="J130" s="56">
        <f t="shared" si="27"/>
        <v>0</v>
      </c>
      <c r="K130" s="57" t="str">
        <f t="shared" si="28"/>
        <v>NA</v>
      </c>
      <c r="L130" s="57" t="str">
        <f t="shared" si="29"/>
        <v>NA</v>
      </c>
      <c r="M130" s="57" t="str">
        <f t="shared" si="30"/>
        <v>NA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250</v>
      </c>
      <c r="C131" s="51" t="s">
        <v>251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f t="shared" si="26"/>
        <v>0</v>
      </c>
      <c r="J131" s="56">
        <f t="shared" si="27"/>
        <v>0</v>
      </c>
      <c r="K131" s="57" t="str">
        <f t="shared" si="28"/>
        <v>NA</v>
      </c>
      <c r="L131" s="57" t="str">
        <f t="shared" si="29"/>
        <v>NA</v>
      </c>
      <c r="M131" s="57" t="str">
        <f t="shared" si="30"/>
        <v>NA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178</v>
      </c>
      <c r="C132" s="51" t="s">
        <v>179</v>
      </c>
      <c r="D132" s="56">
        <v>83727</v>
      </c>
      <c r="E132" s="56">
        <v>103512</v>
      </c>
      <c r="F132" s="56">
        <v>2532.5500000000002</v>
      </c>
      <c r="G132" s="56">
        <v>56104.12</v>
      </c>
      <c r="H132" s="56">
        <v>9888.5499999999993</v>
      </c>
      <c r="I132" s="56">
        <f t="shared" si="26"/>
        <v>65992.67</v>
      </c>
      <c r="J132" s="56">
        <f t="shared" si="27"/>
        <v>37519.33</v>
      </c>
      <c r="K132" s="57">
        <f t="shared" si="28"/>
        <v>0.36246357910193988</v>
      </c>
      <c r="L132" s="57">
        <f t="shared" si="29"/>
        <v>-0.97553375454053637</v>
      </c>
      <c r="M132" s="57">
        <f t="shared" si="30"/>
        <v>-0.18699107349872474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180</v>
      </c>
      <c r="C133" s="51" t="s">
        <v>181</v>
      </c>
      <c r="D133" s="56">
        <v>1582861</v>
      </c>
      <c r="E133" s="56">
        <v>2828921</v>
      </c>
      <c r="F133" s="56">
        <v>0</v>
      </c>
      <c r="G133" s="56">
        <v>971404.9</v>
      </c>
      <c r="H133" s="56">
        <v>124630.39999999999</v>
      </c>
      <c r="I133" s="56">
        <f t="shared" si="26"/>
        <v>1096035.3</v>
      </c>
      <c r="J133" s="56">
        <f t="shared" si="27"/>
        <v>1732885.7</v>
      </c>
      <c r="K133" s="57">
        <f t="shared" si="28"/>
        <v>0.6125606547514052</v>
      </c>
      <c r="L133" s="57">
        <f t="shared" si="29"/>
        <v>-1</v>
      </c>
      <c r="M133" s="57">
        <f t="shared" si="30"/>
        <v>-0.48492469390272824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186</v>
      </c>
      <c r="C134" s="51" t="s">
        <v>187</v>
      </c>
      <c r="D134" s="56">
        <v>36500</v>
      </c>
      <c r="E134" s="56">
        <v>97285</v>
      </c>
      <c r="F134" s="56">
        <v>6894.16</v>
      </c>
      <c r="G134" s="56">
        <v>10101.130000000001</v>
      </c>
      <c r="H134" s="56">
        <v>0</v>
      </c>
      <c r="I134" s="56">
        <f t="shared" si="26"/>
        <v>10101.130000000001</v>
      </c>
      <c r="J134" s="56">
        <f t="shared" si="27"/>
        <v>87183.87</v>
      </c>
      <c r="K134" s="57">
        <f t="shared" si="28"/>
        <v>0.89616970756026104</v>
      </c>
      <c r="L134" s="57">
        <f t="shared" si="29"/>
        <v>-0.92913439893097594</v>
      </c>
      <c r="M134" s="57">
        <f t="shared" si="30"/>
        <v>-0.84425456134039167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192</v>
      </c>
      <c r="C135" s="51" t="s">
        <v>193</v>
      </c>
      <c r="D135" s="56">
        <v>8000</v>
      </c>
      <c r="E135" s="56">
        <v>13000</v>
      </c>
      <c r="F135" s="56">
        <v>0</v>
      </c>
      <c r="G135" s="56">
        <v>0</v>
      </c>
      <c r="H135" s="56">
        <v>0</v>
      </c>
      <c r="I135" s="56">
        <f t="shared" si="26"/>
        <v>0</v>
      </c>
      <c r="J135" s="56">
        <f t="shared" si="27"/>
        <v>13000</v>
      </c>
      <c r="K135" s="57">
        <f t="shared" si="28"/>
        <v>1</v>
      </c>
      <c r="L135" s="57">
        <f t="shared" si="29"/>
        <v>-1</v>
      </c>
      <c r="M135" s="57">
        <f t="shared" si="30"/>
        <v>-1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194</v>
      </c>
      <c r="C136" s="51" t="s">
        <v>195</v>
      </c>
      <c r="D136" s="56">
        <v>619060.69999999995</v>
      </c>
      <c r="E136" s="56">
        <v>1903916.37</v>
      </c>
      <c r="F136" s="56">
        <v>19712.699999999997</v>
      </c>
      <c r="G136" s="56">
        <v>719361.91999999993</v>
      </c>
      <c r="H136" s="56">
        <v>53112.840000000004</v>
      </c>
      <c r="I136" s="56">
        <f t="shared" si="26"/>
        <v>772474.75999999989</v>
      </c>
      <c r="J136" s="56">
        <f t="shared" si="27"/>
        <v>1131441.6100000003</v>
      </c>
      <c r="K136" s="57">
        <f t="shared" si="28"/>
        <v>0.59427064540655228</v>
      </c>
      <c r="L136" s="57">
        <f t="shared" si="29"/>
        <v>-0.98964623640480598</v>
      </c>
      <c r="M136" s="57">
        <f t="shared" si="30"/>
        <v>-0.43325090481784145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198</v>
      </c>
      <c r="C137" s="51" t="s">
        <v>199</v>
      </c>
      <c r="D137" s="56">
        <v>5260</v>
      </c>
      <c r="E137" s="56">
        <v>9250</v>
      </c>
      <c r="F137" s="56">
        <v>0</v>
      </c>
      <c r="G137" s="56">
        <v>6209.48</v>
      </c>
      <c r="H137" s="56">
        <v>321.3</v>
      </c>
      <c r="I137" s="56">
        <f t="shared" si="26"/>
        <v>6530.78</v>
      </c>
      <c r="J137" s="56">
        <f t="shared" si="27"/>
        <v>2719.2200000000003</v>
      </c>
      <c r="K137" s="57">
        <f t="shared" si="28"/>
        <v>0.29396972972972973</v>
      </c>
      <c r="L137" s="57">
        <f t="shared" si="29"/>
        <v>-1</v>
      </c>
      <c r="M137" s="57">
        <f t="shared" si="30"/>
        <v>6.9427027027025821E-3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200</v>
      </c>
      <c r="C138" s="51" t="s">
        <v>201</v>
      </c>
      <c r="D138" s="56">
        <v>4741.6000000000004</v>
      </c>
      <c r="E138" s="56">
        <v>21000</v>
      </c>
      <c r="F138" s="56">
        <v>0</v>
      </c>
      <c r="G138" s="56">
        <v>12000</v>
      </c>
      <c r="H138" s="56">
        <v>0</v>
      </c>
      <c r="I138" s="56">
        <f t="shared" ref="I138:I185" si="36">SUM(G138:H138)</f>
        <v>12000</v>
      </c>
      <c r="J138" s="56">
        <f t="shared" ref="J138:J185" si="37">E138-I138</f>
        <v>9000</v>
      </c>
      <c r="K138" s="57">
        <f t="shared" ref="K138:K185" si="38">IF(E138=0,"NA",J138/E138)</f>
        <v>0.42857142857142855</v>
      </c>
      <c r="L138" s="57">
        <f t="shared" ref="L138:L185" si="39">IF(E138=0,"NA",(  ( F138 - (E138/$L$6)) / (E138/$L$6)))</f>
        <v>-1</v>
      </c>
      <c r="M138" s="57">
        <f t="shared" ref="M138:M185" si="40">IF(E138=0,"NA",(  ( G138 - ($M$6*(E138/12))) / ($M$6*(E138/12))))</f>
        <v>-0.14285714285714285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202</v>
      </c>
      <c r="C139" s="51" t="s">
        <v>203</v>
      </c>
      <c r="D139" s="56">
        <v>72348.01999999999</v>
      </c>
      <c r="E139" s="56">
        <v>683019.2300000001</v>
      </c>
      <c r="F139" s="56">
        <v>0</v>
      </c>
      <c r="G139" s="56">
        <v>106165.91</v>
      </c>
      <c r="H139" s="56">
        <v>27785.329999999998</v>
      </c>
      <c r="I139" s="56">
        <f t="shared" si="36"/>
        <v>133951.24</v>
      </c>
      <c r="J139" s="56">
        <f t="shared" si="37"/>
        <v>549067.99000000011</v>
      </c>
      <c r="K139" s="57">
        <f t="shared" si="38"/>
        <v>0.80388364760974595</v>
      </c>
      <c r="L139" s="57">
        <f t="shared" si="39"/>
        <v>-1</v>
      </c>
      <c r="M139" s="57">
        <f t="shared" si="40"/>
        <v>-0.76684570798980289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206</v>
      </c>
      <c r="C140" s="51" t="s">
        <v>207</v>
      </c>
      <c r="D140" s="56">
        <v>96034</v>
      </c>
      <c r="E140" s="56">
        <v>225098.93</v>
      </c>
      <c r="F140" s="56">
        <v>499.99</v>
      </c>
      <c r="G140" s="56">
        <v>59461.58</v>
      </c>
      <c r="H140" s="56">
        <v>25944.1</v>
      </c>
      <c r="I140" s="56">
        <f t="shared" si="36"/>
        <v>85405.68</v>
      </c>
      <c r="J140" s="56">
        <f t="shared" si="37"/>
        <v>139693.25</v>
      </c>
      <c r="K140" s="57">
        <f t="shared" si="38"/>
        <v>0.62058602410948827</v>
      </c>
      <c r="L140" s="57">
        <f t="shared" si="39"/>
        <v>-0.99777879885968368</v>
      </c>
      <c r="M140" s="57">
        <f t="shared" si="40"/>
        <v>-0.60376368737070407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268</v>
      </c>
      <c r="C141" s="51" t="s">
        <v>269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f t="shared" si="36"/>
        <v>0</v>
      </c>
      <c r="J141" s="56">
        <f t="shared" si="37"/>
        <v>0</v>
      </c>
      <c r="K141" s="57" t="str">
        <f t="shared" si="38"/>
        <v>NA</v>
      </c>
      <c r="L141" s="57" t="str">
        <f t="shared" si="39"/>
        <v>NA</v>
      </c>
      <c r="M141" s="57" t="str">
        <f t="shared" si="40"/>
        <v>NA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212</v>
      </c>
      <c r="C142" s="51" t="s">
        <v>213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36"/>
        <v>0</v>
      </c>
      <c r="J142" s="56">
        <f t="shared" si="37"/>
        <v>0</v>
      </c>
      <c r="K142" s="57" t="str">
        <f t="shared" si="38"/>
        <v>NA</v>
      </c>
      <c r="L142" s="57" t="str">
        <f t="shared" si="39"/>
        <v>NA</v>
      </c>
      <c r="M142" s="57" t="str">
        <f t="shared" si="40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214</v>
      </c>
      <c r="C143" s="51" t="s">
        <v>215</v>
      </c>
      <c r="D143" s="56">
        <v>103964</v>
      </c>
      <c r="E143" s="56">
        <v>183751</v>
      </c>
      <c r="F143" s="56">
        <v>3153.5</v>
      </c>
      <c r="G143" s="56">
        <v>35144.86</v>
      </c>
      <c r="H143" s="56">
        <v>4787.16</v>
      </c>
      <c r="I143" s="56">
        <f t="shared" si="36"/>
        <v>39932.020000000004</v>
      </c>
      <c r="J143" s="56">
        <f t="shared" si="37"/>
        <v>143818.97999999998</v>
      </c>
      <c r="K143" s="57">
        <f t="shared" si="38"/>
        <v>0.78268406702548543</v>
      </c>
      <c r="L143" s="57">
        <f t="shared" si="39"/>
        <v>-0.98283818863570815</v>
      </c>
      <c r="M143" s="57">
        <f t="shared" si="40"/>
        <v>-0.71310474500819043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216</v>
      </c>
      <c r="C144" s="51" t="s">
        <v>217</v>
      </c>
      <c r="D144" s="56">
        <v>0</v>
      </c>
      <c r="E144" s="56">
        <v>0</v>
      </c>
      <c r="F144" s="56">
        <v>0</v>
      </c>
      <c r="G144" s="56">
        <v>0</v>
      </c>
      <c r="H144" s="56">
        <v>0</v>
      </c>
      <c r="I144" s="56">
        <f t="shared" si="36"/>
        <v>0</v>
      </c>
      <c r="J144" s="56">
        <f t="shared" si="37"/>
        <v>0</v>
      </c>
      <c r="K144" s="57" t="str">
        <f t="shared" si="38"/>
        <v>NA</v>
      </c>
      <c r="L144" s="57" t="str">
        <f t="shared" si="39"/>
        <v>NA</v>
      </c>
      <c r="M144" s="57" t="str">
        <f t="shared" si="40"/>
        <v>NA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220</v>
      </c>
      <c r="C145" s="51" t="s">
        <v>221</v>
      </c>
      <c r="D145" s="56">
        <v>0</v>
      </c>
      <c r="E145" s="56">
        <v>30380</v>
      </c>
      <c r="F145" s="56">
        <v>0</v>
      </c>
      <c r="G145" s="56">
        <v>0</v>
      </c>
      <c r="H145" s="56">
        <v>0</v>
      </c>
      <c r="I145" s="56">
        <f t="shared" si="36"/>
        <v>0</v>
      </c>
      <c r="J145" s="56">
        <f t="shared" si="37"/>
        <v>30380</v>
      </c>
      <c r="K145" s="57">
        <f t="shared" si="38"/>
        <v>1</v>
      </c>
      <c r="L145" s="57">
        <f t="shared" si="39"/>
        <v>-1</v>
      </c>
      <c r="M145" s="57">
        <f t="shared" si="40"/>
        <v>-1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222</v>
      </c>
      <c r="C146" s="51" t="s">
        <v>223</v>
      </c>
      <c r="D146" s="56">
        <v>0</v>
      </c>
      <c r="E146" s="56">
        <v>100000</v>
      </c>
      <c r="F146" s="56">
        <v>0</v>
      </c>
      <c r="G146" s="56">
        <v>0</v>
      </c>
      <c r="H146" s="56">
        <v>0</v>
      </c>
      <c r="I146" s="56">
        <f t="shared" si="36"/>
        <v>0</v>
      </c>
      <c r="J146" s="56">
        <f t="shared" si="37"/>
        <v>100000</v>
      </c>
      <c r="K146" s="57">
        <f t="shared" si="38"/>
        <v>1</v>
      </c>
      <c r="L146" s="57">
        <f t="shared" si="39"/>
        <v>-1</v>
      </c>
      <c r="M146" s="57">
        <f t="shared" si="40"/>
        <v>-1</v>
      </c>
      <c r="R146" s="53"/>
      <c r="S146" s="53"/>
      <c r="T146" s="53"/>
      <c r="U146" s="53"/>
      <c r="V146" s="53"/>
    </row>
    <row r="147" spans="1:22" s="51" customFormat="1" x14ac:dyDescent="0.2">
      <c r="B147" s="51" t="s">
        <v>224</v>
      </c>
      <c r="C147" s="51" t="s">
        <v>225</v>
      </c>
      <c r="D147" s="56">
        <v>10600</v>
      </c>
      <c r="E147" s="56">
        <v>38290</v>
      </c>
      <c r="F147" s="56">
        <v>5059</v>
      </c>
      <c r="G147" s="56">
        <v>14277</v>
      </c>
      <c r="H147" s="56">
        <v>935</v>
      </c>
      <c r="I147" s="56">
        <f t="shared" si="36"/>
        <v>15212</v>
      </c>
      <c r="J147" s="56">
        <f t="shared" si="37"/>
        <v>23078</v>
      </c>
      <c r="K147" s="57">
        <f t="shared" si="38"/>
        <v>0.60271611386785062</v>
      </c>
      <c r="L147" s="57">
        <f t="shared" si="39"/>
        <v>-0.86787673021676681</v>
      </c>
      <c r="M147" s="57">
        <f t="shared" si="40"/>
        <v>-0.44070253329851139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226</v>
      </c>
      <c r="C148" s="51" t="s">
        <v>227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36"/>
        <v>0</v>
      </c>
      <c r="J148" s="56">
        <f t="shared" si="37"/>
        <v>0</v>
      </c>
      <c r="K148" s="57" t="str">
        <f t="shared" si="38"/>
        <v>NA</v>
      </c>
      <c r="L148" s="57" t="str">
        <f t="shared" si="39"/>
        <v>NA</v>
      </c>
      <c r="M148" s="57" t="str">
        <f t="shared" si="40"/>
        <v>NA</v>
      </c>
      <c r="R148" s="53"/>
      <c r="S148" s="53"/>
      <c r="T148" s="53"/>
      <c r="U148" s="53"/>
      <c r="V148" s="53"/>
    </row>
    <row r="149" spans="1:22" s="51" customFormat="1" x14ac:dyDescent="0.2">
      <c r="A149" s="63" t="s">
        <v>256</v>
      </c>
      <c r="B149" s="63"/>
      <c r="C149" s="63"/>
      <c r="D149" s="64">
        <v>44719620.330000006</v>
      </c>
      <c r="E149" s="64">
        <v>61328696.489999995</v>
      </c>
      <c r="F149" s="64">
        <v>2660661</v>
      </c>
      <c r="G149" s="64">
        <v>23314843.810000002</v>
      </c>
      <c r="H149" s="64">
        <v>1622541.63</v>
      </c>
      <c r="I149" s="64">
        <f t="shared" si="36"/>
        <v>24937385.440000001</v>
      </c>
      <c r="J149" s="64">
        <f t="shared" si="37"/>
        <v>36391311.049999997</v>
      </c>
      <c r="K149" s="65">
        <f t="shared" si="38"/>
        <v>0.59338145326362535</v>
      </c>
      <c r="L149" s="65">
        <f t="shared" si="39"/>
        <v>-0.95661637777620401</v>
      </c>
      <c r="M149" s="65">
        <f t="shared" si="40"/>
        <v>-0.42975690473541311</v>
      </c>
      <c r="R149" s="53"/>
      <c r="S149" s="53"/>
      <c r="T149" s="53"/>
      <c r="U149" s="53"/>
      <c r="V149" s="53"/>
    </row>
    <row r="150" spans="1:22" s="51" customFormat="1" x14ac:dyDescent="0.2">
      <c r="A150" s="51" t="s">
        <v>257</v>
      </c>
      <c r="B150" s="51" t="s">
        <v>105</v>
      </c>
      <c r="C150" s="51" t="s">
        <v>106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36"/>
        <v>0</v>
      </c>
      <c r="J150" s="56">
        <f t="shared" si="37"/>
        <v>0</v>
      </c>
      <c r="K150" s="57" t="str">
        <f t="shared" si="38"/>
        <v>NA</v>
      </c>
      <c r="L150" s="57" t="str">
        <f t="shared" si="39"/>
        <v>NA</v>
      </c>
      <c r="M150" s="57" t="str">
        <f t="shared" si="40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107</v>
      </c>
      <c r="C151" s="51" t="s">
        <v>108</v>
      </c>
      <c r="D151" s="56">
        <v>0</v>
      </c>
      <c r="E151" s="56">
        <v>2540.31</v>
      </c>
      <c r="F151" s="56">
        <v>948</v>
      </c>
      <c r="G151" s="56">
        <v>9575.51</v>
      </c>
      <c r="H151" s="56">
        <v>0</v>
      </c>
      <c r="I151" s="56">
        <f t="shared" si="36"/>
        <v>9575.51</v>
      </c>
      <c r="J151" s="56">
        <f t="shared" si="37"/>
        <v>-7035.2000000000007</v>
      </c>
      <c r="K151" s="57">
        <f t="shared" si="38"/>
        <v>-2.7694257787435395</v>
      </c>
      <c r="L151" s="57">
        <f t="shared" si="39"/>
        <v>-0.62681719947565451</v>
      </c>
      <c r="M151" s="57">
        <f t="shared" si="40"/>
        <v>4.6541386681153094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109</v>
      </c>
      <c r="C152" s="51" t="s">
        <v>108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36"/>
        <v>0</v>
      </c>
      <c r="J152" s="56">
        <f t="shared" si="37"/>
        <v>0</v>
      </c>
      <c r="K152" s="57" t="str">
        <f t="shared" si="38"/>
        <v>NA</v>
      </c>
      <c r="L152" s="57" t="str">
        <f t="shared" si="39"/>
        <v>NA</v>
      </c>
      <c r="M152" s="57" t="str">
        <f t="shared" si="40"/>
        <v>NA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110</v>
      </c>
      <c r="C153" s="51" t="s">
        <v>111</v>
      </c>
      <c r="D153" s="56">
        <v>0</v>
      </c>
      <c r="E153" s="56">
        <v>2000</v>
      </c>
      <c r="F153" s="56">
        <v>0</v>
      </c>
      <c r="G153" s="56">
        <v>802.02</v>
      </c>
      <c r="H153" s="56">
        <v>0</v>
      </c>
      <c r="I153" s="56">
        <f t="shared" si="36"/>
        <v>802.02</v>
      </c>
      <c r="J153" s="56">
        <f t="shared" si="37"/>
        <v>1197.98</v>
      </c>
      <c r="K153" s="57">
        <f t="shared" si="38"/>
        <v>0.59899000000000002</v>
      </c>
      <c r="L153" s="57">
        <f t="shared" si="39"/>
        <v>-1</v>
      </c>
      <c r="M153" s="57">
        <f t="shared" si="40"/>
        <v>-0.39848499999999998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112</v>
      </c>
      <c r="C154" s="51" t="s">
        <v>113</v>
      </c>
      <c r="D154" s="56">
        <v>0</v>
      </c>
      <c r="E154" s="56">
        <v>7750</v>
      </c>
      <c r="F154" s="56">
        <v>0</v>
      </c>
      <c r="G154" s="56">
        <v>24240</v>
      </c>
      <c r="H154" s="56">
        <v>0</v>
      </c>
      <c r="I154" s="56">
        <f t="shared" si="36"/>
        <v>24240</v>
      </c>
      <c r="J154" s="56">
        <f t="shared" si="37"/>
        <v>-16490</v>
      </c>
      <c r="K154" s="57">
        <f t="shared" si="38"/>
        <v>-2.1277419354838711</v>
      </c>
      <c r="L154" s="57">
        <f t="shared" si="39"/>
        <v>-1</v>
      </c>
      <c r="M154" s="57">
        <f t="shared" si="40"/>
        <v>3.6916129032258058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122</v>
      </c>
      <c r="C155" s="51" t="s">
        <v>123</v>
      </c>
      <c r="D155" s="56">
        <v>87605.85</v>
      </c>
      <c r="E155" s="56">
        <v>53871</v>
      </c>
      <c r="F155" s="56">
        <v>6166.4599999999991</v>
      </c>
      <c r="G155" s="56">
        <v>68591.199999999997</v>
      </c>
      <c r="H155" s="56">
        <v>0</v>
      </c>
      <c r="I155" s="56">
        <f t="shared" si="36"/>
        <v>68591.199999999997</v>
      </c>
      <c r="J155" s="56">
        <f t="shared" si="37"/>
        <v>-14720.199999999997</v>
      </c>
      <c r="K155" s="57">
        <f t="shared" si="38"/>
        <v>-0.27324905793469578</v>
      </c>
      <c r="L155" s="57">
        <f t="shared" si="39"/>
        <v>-0.88553284698631918</v>
      </c>
      <c r="M155" s="57">
        <f t="shared" si="40"/>
        <v>0.90987358690204367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240</v>
      </c>
      <c r="C156" s="51" t="s">
        <v>241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36"/>
        <v>0</v>
      </c>
      <c r="J156" s="56">
        <f t="shared" si="37"/>
        <v>0</v>
      </c>
      <c r="K156" s="57" t="str">
        <f t="shared" si="38"/>
        <v>NA</v>
      </c>
      <c r="L156" s="57" t="str">
        <f t="shared" si="39"/>
        <v>NA</v>
      </c>
      <c r="M156" s="57" t="str">
        <f t="shared" si="40"/>
        <v>NA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134</v>
      </c>
      <c r="C157" s="51" t="s">
        <v>135</v>
      </c>
      <c r="D157" s="56">
        <v>368917.07</v>
      </c>
      <c r="E157" s="56">
        <v>343038.78</v>
      </c>
      <c r="F157" s="56">
        <v>29342.660000000003</v>
      </c>
      <c r="G157" s="56">
        <v>290425.39</v>
      </c>
      <c r="H157" s="56">
        <v>0</v>
      </c>
      <c r="I157" s="56">
        <f t="shared" si="36"/>
        <v>290425.39</v>
      </c>
      <c r="J157" s="56">
        <f t="shared" si="37"/>
        <v>52613.390000000014</v>
      </c>
      <c r="K157" s="57">
        <f t="shared" si="38"/>
        <v>0.15337446687514458</v>
      </c>
      <c r="L157" s="57">
        <f t="shared" si="39"/>
        <v>-0.91446255726539127</v>
      </c>
      <c r="M157" s="57">
        <f t="shared" si="40"/>
        <v>0.26993829968728311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136</v>
      </c>
      <c r="C158" s="51" t="s">
        <v>137</v>
      </c>
      <c r="D158" s="56">
        <v>145391.41999999998</v>
      </c>
      <c r="E158" s="56">
        <v>138267</v>
      </c>
      <c r="F158" s="56">
        <v>97394.91</v>
      </c>
      <c r="G158" s="56">
        <v>509383.48</v>
      </c>
      <c r="H158" s="56">
        <v>0</v>
      </c>
      <c r="I158" s="56">
        <f t="shared" si="36"/>
        <v>509383.48</v>
      </c>
      <c r="J158" s="56">
        <f t="shared" si="37"/>
        <v>-371116.48</v>
      </c>
      <c r="K158" s="57">
        <f t="shared" si="38"/>
        <v>-2.6840567886769797</v>
      </c>
      <c r="L158" s="57">
        <f t="shared" si="39"/>
        <v>-0.29560263837358153</v>
      </c>
      <c r="M158" s="57">
        <f t="shared" si="40"/>
        <v>4.5260851830154696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138</v>
      </c>
      <c r="C159" s="51" t="s">
        <v>139</v>
      </c>
      <c r="D159" s="56">
        <v>0</v>
      </c>
      <c r="E159" s="56">
        <v>951181.06999999983</v>
      </c>
      <c r="F159" s="56">
        <v>0</v>
      </c>
      <c r="G159" s="56">
        <v>139500</v>
      </c>
      <c r="H159" s="56">
        <v>0</v>
      </c>
      <c r="I159" s="56">
        <f t="shared" si="36"/>
        <v>139500</v>
      </c>
      <c r="J159" s="56">
        <f t="shared" si="37"/>
        <v>811681.06999999983</v>
      </c>
      <c r="K159" s="57">
        <f t="shared" si="38"/>
        <v>0.85334022679824773</v>
      </c>
      <c r="L159" s="57">
        <f t="shared" si="39"/>
        <v>-1</v>
      </c>
      <c r="M159" s="57">
        <f t="shared" si="40"/>
        <v>-0.7800103401973717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140</v>
      </c>
      <c r="C160" s="51" t="s">
        <v>141</v>
      </c>
      <c r="D160" s="56">
        <v>0</v>
      </c>
      <c r="E160" s="56">
        <v>0</v>
      </c>
      <c r="F160" s="56">
        <v>0</v>
      </c>
      <c r="G160" s="56">
        <v>1650</v>
      </c>
      <c r="H160" s="56">
        <v>0</v>
      </c>
      <c r="I160" s="56">
        <f t="shared" si="36"/>
        <v>1650</v>
      </c>
      <c r="J160" s="56">
        <f t="shared" si="37"/>
        <v>-1650</v>
      </c>
      <c r="K160" s="57" t="str">
        <f t="shared" si="38"/>
        <v>NA</v>
      </c>
      <c r="L160" s="57" t="str">
        <f t="shared" si="39"/>
        <v>NA</v>
      </c>
      <c r="M160" s="57" t="str">
        <f t="shared" si="40"/>
        <v>NA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142</v>
      </c>
      <c r="C161" s="51" t="s">
        <v>143</v>
      </c>
      <c r="D161" s="56">
        <v>0</v>
      </c>
      <c r="E161" s="56">
        <v>2000</v>
      </c>
      <c r="F161" s="56">
        <v>0</v>
      </c>
      <c r="G161" s="56">
        <v>0</v>
      </c>
      <c r="H161" s="56">
        <v>0</v>
      </c>
      <c r="I161" s="56">
        <f t="shared" si="36"/>
        <v>0</v>
      </c>
      <c r="J161" s="56">
        <f t="shared" si="37"/>
        <v>2000</v>
      </c>
      <c r="K161" s="57">
        <f t="shared" si="38"/>
        <v>1</v>
      </c>
      <c r="L161" s="57">
        <f t="shared" si="39"/>
        <v>-1</v>
      </c>
      <c r="M161" s="57">
        <f t="shared" si="40"/>
        <v>-1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144</v>
      </c>
      <c r="C162" s="51" t="s">
        <v>145</v>
      </c>
      <c r="D162" s="56">
        <v>94770</v>
      </c>
      <c r="E162" s="56">
        <v>90450</v>
      </c>
      <c r="F162" s="56">
        <v>15798.42</v>
      </c>
      <c r="G162" s="56">
        <v>89661.16</v>
      </c>
      <c r="H162" s="56">
        <v>0</v>
      </c>
      <c r="I162" s="56">
        <f t="shared" si="36"/>
        <v>89661.16</v>
      </c>
      <c r="J162" s="56">
        <f t="shared" si="37"/>
        <v>788.83999999999651</v>
      </c>
      <c r="K162" s="57">
        <f t="shared" si="38"/>
        <v>8.7212824765063191E-3</v>
      </c>
      <c r="L162" s="57">
        <f t="shared" si="39"/>
        <v>-0.82533532338308457</v>
      </c>
      <c r="M162" s="57">
        <f t="shared" si="40"/>
        <v>0.48691807628524053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146</v>
      </c>
      <c r="C163" s="51" t="s">
        <v>147</v>
      </c>
      <c r="D163" s="56">
        <v>0</v>
      </c>
      <c r="E163" s="56">
        <v>0</v>
      </c>
      <c r="F163" s="56">
        <v>1582.9900000000002</v>
      </c>
      <c r="G163" s="56">
        <v>7641</v>
      </c>
      <c r="H163" s="56">
        <v>0</v>
      </c>
      <c r="I163" s="56">
        <f t="shared" si="36"/>
        <v>7641</v>
      </c>
      <c r="J163" s="56">
        <f t="shared" si="37"/>
        <v>-7641</v>
      </c>
      <c r="K163" s="57" t="str">
        <f t="shared" si="38"/>
        <v>NA</v>
      </c>
      <c r="L163" s="57" t="str">
        <f t="shared" si="39"/>
        <v>NA</v>
      </c>
      <c r="M163" s="57" t="str">
        <f t="shared" si="40"/>
        <v>NA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148</v>
      </c>
      <c r="C164" s="51" t="s">
        <v>149</v>
      </c>
      <c r="D164" s="56">
        <v>85108.15</v>
      </c>
      <c r="E164" s="56">
        <v>82288.41</v>
      </c>
      <c r="F164" s="56">
        <v>23880.73</v>
      </c>
      <c r="G164" s="56">
        <v>138367.54999999999</v>
      </c>
      <c r="H164" s="56">
        <v>0</v>
      </c>
      <c r="I164" s="56">
        <f t="shared" si="36"/>
        <v>138367.54999999999</v>
      </c>
      <c r="J164" s="56">
        <f t="shared" si="37"/>
        <v>-56079.139999999985</v>
      </c>
      <c r="K164" s="57">
        <f t="shared" si="38"/>
        <v>-0.68149500032872168</v>
      </c>
      <c r="L164" s="57">
        <f t="shared" si="39"/>
        <v>-0.70979230246398006</v>
      </c>
      <c r="M164" s="57">
        <f t="shared" si="40"/>
        <v>1.5222425004930824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162</v>
      </c>
      <c r="C165" s="51" t="s">
        <v>163</v>
      </c>
      <c r="D165" s="56">
        <v>24495.13</v>
      </c>
      <c r="E165" s="56">
        <v>51554.130000000005</v>
      </c>
      <c r="F165" s="56">
        <v>2514.36</v>
      </c>
      <c r="G165" s="56">
        <v>41268.170000000006</v>
      </c>
      <c r="H165" s="56">
        <v>0</v>
      </c>
      <c r="I165" s="56">
        <f t="shared" si="36"/>
        <v>41268.170000000006</v>
      </c>
      <c r="J165" s="56">
        <f t="shared" si="37"/>
        <v>10285.959999999999</v>
      </c>
      <c r="K165" s="57">
        <f t="shared" si="38"/>
        <v>0.19951767200804277</v>
      </c>
      <c r="L165" s="57">
        <f t="shared" si="39"/>
        <v>-0.95122873763944804</v>
      </c>
      <c r="M165" s="57">
        <f t="shared" si="40"/>
        <v>0.20072349198793576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164</v>
      </c>
      <c r="C166" s="51" t="s">
        <v>165</v>
      </c>
      <c r="D166" s="56">
        <v>26923178.09</v>
      </c>
      <c r="E166" s="56">
        <v>1283771.0899999999</v>
      </c>
      <c r="F166" s="56">
        <v>0</v>
      </c>
      <c r="G166" s="56">
        <v>91794.68</v>
      </c>
      <c r="H166" s="56">
        <v>0</v>
      </c>
      <c r="I166" s="56">
        <f t="shared" si="36"/>
        <v>91794.68</v>
      </c>
      <c r="J166" s="56">
        <f t="shared" si="37"/>
        <v>1191976.4099999999</v>
      </c>
      <c r="K166" s="57">
        <f t="shared" si="38"/>
        <v>0.92849606856312683</v>
      </c>
      <c r="L166" s="57">
        <f t="shared" si="39"/>
        <v>-1</v>
      </c>
      <c r="M166" s="57">
        <f t="shared" si="40"/>
        <v>-0.89274410284469008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331</v>
      </c>
      <c r="C167" s="51" t="s">
        <v>332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f t="shared" si="36"/>
        <v>0</v>
      </c>
      <c r="J167" s="56">
        <f t="shared" si="37"/>
        <v>0</v>
      </c>
      <c r="K167" s="57" t="str">
        <f t="shared" si="38"/>
        <v>NA</v>
      </c>
      <c r="L167" s="57" t="str">
        <f t="shared" si="39"/>
        <v>NA</v>
      </c>
      <c r="M167" s="57" t="str">
        <f t="shared" si="40"/>
        <v>NA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262</v>
      </c>
      <c r="C168" s="51" t="s">
        <v>263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36"/>
        <v>0</v>
      </c>
      <c r="J168" s="56">
        <f t="shared" si="37"/>
        <v>0</v>
      </c>
      <c r="K168" s="57" t="str">
        <f t="shared" si="38"/>
        <v>NA</v>
      </c>
      <c r="L168" s="57" t="str">
        <f t="shared" si="39"/>
        <v>NA</v>
      </c>
      <c r="M168" s="57" t="str">
        <f t="shared" si="40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170</v>
      </c>
      <c r="C169" s="51" t="s">
        <v>171</v>
      </c>
      <c r="D169" s="56">
        <v>45000</v>
      </c>
      <c r="E169" s="56">
        <v>2000</v>
      </c>
      <c r="F169" s="56">
        <v>0</v>
      </c>
      <c r="G169" s="56">
        <v>4000</v>
      </c>
      <c r="H169" s="56">
        <v>0</v>
      </c>
      <c r="I169" s="56">
        <f t="shared" si="36"/>
        <v>4000</v>
      </c>
      <c r="J169" s="56">
        <f t="shared" si="37"/>
        <v>-2000</v>
      </c>
      <c r="K169" s="57">
        <f t="shared" si="38"/>
        <v>-1</v>
      </c>
      <c r="L169" s="57">
        <f t="shared" si="39"/>
        <v>-1</v>
      </c>
      <c r="M169" s="57">
        <f t="shared" si="40"/>
        <v>2.0000000000000004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172</v>
      </c>
      <c r="C170" s="51" t="s">
        <v>173</v>
      </c>
      <c r="D170" s="56">
        <v>0</v>
      </c>
      <c r="E170" s="56">
        <v>0</v>
      </c>
      <c r="F170" s="56">
        <v>0</v>
      </c>
      <c r="G170" s="56">
        <v>0</v>
      </c>
      <c r="H170" s="56">
        <v>0</v>
      </c>
      <c r="I170" s="56">
        <f t="shared" si="36"/>
        <v>0</v>
      </c>
      <c r="J170" s="56">
        <f t="shared" si="37"/>
        <v>0</v>
      </c>
      <c r="K170" s="57" t="str">
        <f t="shared" si="38"/>
        <v>NA</v>
      </c>
      <c r="L170" s="57" t="str">
        <f t="shared" si="39"/>
        <v>NA</v>
      </c>
      <c r="M170" s="57" t="str">
        <f t="shared" si="40"/>
        <v>NA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174</v>
      </c>
      <c r="C171" s="51" t="s">
        <v>175</v>
      </c>
      <c r="D171" s="56">
        <v>2000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36"/>
        <v>0</v>
      </c>
      <c r="J171" s="56">
        <f t="shared" si="37"/>
        <v>0</v>
      </c>
      <c r="K171" s="57" t="str">
        <f t="shared" si="38"/>
        <v>NA</v>
      </c>
      <c r="L171" s="57" t="str">
        <f t="shared" si="39"/>
        <v>NA</v>
      </c>
      <c r="M171" s="57" t="str">
        <f t="shared" si="40"/>
        <v>NA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178</v>
      </c>
      <c r="C172" s="51" t="s">
        <v>179</v>
      </c>
      <c r="D172" s="56">
        <v>2500</v>
      </c>
      <c r="E172" s="56">
        <v>2500</v>
      </c>
      <c r="F172" s="56">
        <v>0</v>
      </c>
      <c r="G172" s="56">
        <v>287.94</v>
      </c>
      <c r="H172" s="56">
        <v>1266.8399999999999</v>
      </c>
      <c r="I172" s="56">
        <f t="shared" si="36"/>
        <v>1554.78</v>
      </c>
      <c r="J172" s="56">
        <f t="shared" si="37"/>
        <v>945.22</v>
      </c>
      <c r="K172" s="57">
        <f t="shared" si="38"/>
        <v>0.37808800000000004</v>
      </c>
      <c r="L172" s="57">
        <f t="shared" si="39"/>
        <v>-1</v>
      </c>
      <c r="M172" s="57">
        <f t="shared" si="40"/>
        <v>-0.82723599999999997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180</v>
      </c>
      <c r="C173" s="51" t="s">
        <v>181</v>
      </c>
      <c r="D173" s="56">
        <v>3830</v>
      </c>
      <c r="E173" s="56">
        <v>1326965.8999999999</v>
      </c>
      <c r="F173" s="56">
        <v>5541.65</v>
      </c>
      <c r="G173" s="56">
        <v>8975.65</v>
      </c>
      <c r="H173" s="56">
        <v>4338.8999999999996</v>
      </c>
      <c r="I173" s="56">
        <f t="shared" si="36"/>
        <v>13314.55</v>
      </c>
      <c r="J173" s="56">
        <f t="shared" si="37"/>
        <v>1313651.3499999999</v>
      </c>
      <c r="K173" s="57">
        <f t="shared" si="38"/>
        <v>0.98996617019322042</v>
      </c>
      <c r="L173" s="57">
        <f t="shared" si="39"/>
        <v>-0.99582381883362647</v>
      </c>
      <c r="M173" s="57">
        <f t="shared" si="40"/>
        <v>-0.98985394048181641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186</v>
      </c>
      <c r="C174" s="51" t="s">
        <v>187</v>
      </c>
      <c r="D174" s="56">
        <v>80557.210000000006</v>
      </c>
      <c r="E174" s="56">
        <v>72577.069999999992</v>
      </c>
      <c r="F174" s="56">
        <v>5283.61</v>
      </c>
      <c r="G174" s="56">
        <v>15013.67</v>
      </c>
      <c r="H174" s="56">
        <v>4391.9400000000005</v>
      </c>
      <c r="I174" s="56">
        <f t="shared" si="36"/>
        <v>19405.61</v>
      </c>
      <c r="J174" s="56">
        <f t="shared" si="37"/>
        <v>53171.459999999992</v>
      </c>
      <c r="K174" s="57">
        <f t="shared" si="38"/>
        <v>0.73262064726503839</v>
      </c>
      <c r="L174" s="57">
        <f t="shared" si="39"/>
        <v>-0.92720000958980564</v>
      </c>
      <c r="M174" s="57">
        <f t="shared" si="40"/>
        <v>-0.68970220208669208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192</v>
      </c>
      <c r="C175" s="51" t="s">
        <v>193</v>
      </c>
      <c r="D175" s="56">
        <v>26566</v>
      </c>
      <c r="E175" s="56">
        <v>33427.01</v>
      </c>
      <c r="F175" s="56">
        <v>0</v>
      </c>
      <c r="G175" s="56">
        <v>6700</v>
      </c>
      <c r="H175" s="56">
        <v>9840.34</v>
      </c>
      <c r="I175" s="56">
        <f t="shared" si="36"/>
        <v>16540.34</v>
      </c>
      <c r="J175" s="56">
        <f t="shared" si="37"/>
        <v>16886.670000000002</v>
      </c>
      <c r="K175" s="57">
        <f t="shared" si="38"/>
        <v>0.50518039154563932</v>
      </c>
      <c r="L175" s="57">
        <f t="shared" si="39"/>
        <v>-1</v>
      </c>
      <c r="M175" s="57">
        <f t="shared" si="40"/>
        <v>-0.6993449309405777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194</v>
      </c>
      <c r="C176" s="51" t="s">
        <v>195</v>
      </c>
      <c r="D176" s="56">
        <v>287024.45999999996</v>
      </c>
      <c r="E176" s="56">
        <v>350272.16000000015</v>
      </c>
      <c r="F176" s="56">
        <v>9097.5499999999993</v>
      </c>
      <c r="G176" s="56">
        <v>148997.37000000002</v>
      </c>
      <c r="H176" s="56">
        <v>24035.500000000004</v>
      </c>
      <c r="I176" s="56">
        <f t="shared" si="36"/>
        <v>173032.87000000002</v>
      </c>
      <c r="J176" s="56">
        <f t="shared" si="37"/>
        <v>177239.29000000012</v>
      </c>
      <c r="K176" s="57">
        <f t="shared" si="38"/>
        <v>0.50600450232756167</v>
      </c>
      <c r="L176" s="57">
        <f t="shared" si="39"/>
        <v>-0.97402719645203895</v>
      </c>
      <c r="M176" s="57">
        <f t="shared" si="40"/>
        <v>-0.36193600142243693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198</v>
      </c>
      <c r="C177" s="51" t="s">
        <v>199</v>
      </c>
      <c r="D177" s="56">
        <v>23053</v>
      </c>
      <c r="E177" s="56">
        <v>10383.36</v>
      </c>
      <c r="F177" s="56">
        <v>0</v>
      </c>
      <c r="G177" s="56">
        <v>302.19</v>
      </c>
      <c r="H177" s="56">
        <v>78.989999999999995</v>
      </c>
      <c r="I177" s="56">
        <f t="shared" si="36"/>
        <v>381.18</v>
      </c>
      <c r="J177" s="56">
        <f t="shared" si="37"/>
        <v>10002.18</v>
      </c>
      <c r="K177" s="57">
        <f t="shared" si="38"/>
        <v>0.96328933986686383</v>
      </c>
      <c r="L177" s="57">
        <f t="shared" si="39"/>
        <v>-1</v>
      </c>
      <c r="M177" s="57">
        <f t="shared" si="40"/>
        <v>-0.956345055935651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200</v>
      </c>
      <c r="C178" s="51" t="s">
        <v>201</v>
      </c>
      <c r="D178" s="56">
        <v>320231</v>
      </c>
      <c r="E178" s="56">
        <v>318681.09999999998</v>
      </c>
      <c r="F178" s="56">
        <v>0</v>
      </c>
      <c r="G178" s="56">
        <v>4387.6000000000004</v>
      </c>
      <c r="H178" s="56">
        <v>0</v>
      </c>
      <c r="I178" s="56">
        <f t="shared" si="36"/>
        <v>4387.6000000000004</v>
      </c>
      <c r="J178" s="56">
        <f t="shared" si="37"/>
        <v>314293.5</v>
      </c>
      <c r="K178" s="57">
        <f t="shared" si="38"/>
        <v>0.98623200434540992</v>
      </c>
      <c r="L178" s="57">
        <f t="shared" si="39"/>
        <v>-1</v>
      </c>
      <c r="M178" s="57">
        <f t="shared" si="40"/>
        <v>-0.97934800651811482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202</v>
      </c>
      <c r="C179" s="51" t="s">
        <v>203</v>
      </c>
      <c r="D179" s="56">
        <v>35300</v>
      </c>
      <c r="E179" s="56">
        <v>91156.920000000013</v>
      </c>
      <c r="F179" s="56">
        <v>1192.72</v>
      </c>
      <c r="G179" s="56">
        <v>48071.609999999971</v>
      </c>
      <c r="H179" s="56">
        <v>21259.22</v>
      </c>
      <c r="I179" s="56">
        <f t="shared" si="36"/>
        <v>69330.829999999973</v>
      </c>
      <c r="J179" s="56">
        <f t="shared" si="37"/>
        <v>21826.09000000004</v>
      </c>
      <c r="K179" s="57">
        <f t="shared" si="38"/>
        <v>0.23943426346568134</v>
      </c>
      <c r="L179" s="57">
        <f t="shared" si="39"/>
        <v>-0.9869157492376881</v>
      </c>
      <c r="M179" s="57">
        <f t="shared" si="40"/>
        <v>-0.20897486444254643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206</v>
      </c>
      <c r="C180" s="51" t="s">
        <v>207</v>
      </c>
      <c r="D180" s="56">
        <v>42624</v>
      </c>
      <c r="E180" s="56">
        <v>50133</v>
      </c>
      <c r="F180" s="56">
        <v>0</v>
      </c>
      <c r="G180" s="56">
        <v>47287.87</v>
      </c>
      <c r="H180" s="56">
        <v>10961.630000000001</v>
      </c>
      <c r="I180" s="56">
        <f t="shared" si="36"/>
        <v>58249.5</v>
      </c>
      <c r="J180" s="56">
        <f t="shared" si="37"/>
        <v>-8116.5</v>
      </c>
      <c r="K180" s="57">
        <f t="shared" si="38"/>
        <v>-0.16189934773502485</v>
      </c>
      <c r="L180" s="57">
        <f t="shared" si="39"/>
        <v>-1</v>
      </c>
      <c r="M180" s="57">
        <f t="shared" si="40"/>
        <v>0.41487253904613736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212</v>
      </c>
      <c r="C181" s="51" t="s">
        <v>213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f t="shared" si="36"/>
        <v>0</v>
      </c>
      <c r="J181" s="56">
        <f t="shared" si="37"/>
        <v>0</v>
      </c>
      <c r="K181" s="57" t="str">
        <f t="shared" si="38"/>
        <v>NA</v>
      </c>
      <c r="L181" s="57" t="str">
        <f t="shared" si="39"/>
        <v>NA</v>
      </c>
      <c r="M181" s="57" t="str">
        <f t="shared" si="40"/>
        <v>NA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214</v>
      </c>
      <c r="C182" s="51" t="s">
        <v>215</v>
      </c>
      <c r="D182" s="56">
        <v>8100</v>
      </c>
      <c r="E182" s="56">
        <v>21035.579999999998</v>
      </c>
      <c r="F182" s="56">
        <v>0</v>
      </c>
      <c r="G182" s="56">
        <v>6100.0199999999995</v>
      </c>
      <c r="H182" s="56">
        <v>3750</v>
      </c>
      <c r="I182" s="56">
        <f t="shared" si="36"/>
        <v>9850.02</v>
      </c>
      <c r="J182" s="56">
        <f t="shared" si="37"/>
        <v>11185.559999999998</v>
      </c>
      <c r="K182" s="57">
        <f t="shared" si="38"/>
        <v>0.53174478668997949</v>
      </c>
      <c r="L182" s="57">
        <f t="shared" si="39"/>
        <v>-1</v>
      </c>
      <c r="M182" s="57">
        <f t="shared" si="40"/>
        <v>-0.56502126397275476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220</v>
      </c>
      <c r="C183" s="51" t="s">
        <v>221</v>
      </c>
      <c r="D183" s="56">
        <v>1000</v>
      </c>
      <c r="E183" s="56">
        <v>1000</v>
      </c>
      <c r="F183" s="56">
        <v>0</v>
      </c>
      <c r="G183" s="56">
        <v>0</v>
      </c>
      <c r="H183" s="56">
        <v>0</v>
      </c>
      <c r="I183" s="56">
        <f t="shared" si="36"/>
        <v>0</v>
      </c>
      <c r="J183" s="56">
        <f t="shared" si="37"/>
        <v>1000</v>
      </c>
      <c r="K183" s="57">
        <f t="shared" si="38"/>
        <v>1</v>
      </c>
      <c r="L183" s="57">
        <f t="shared" si="39"/>
        <v>-1</v>
      </c>
      <c r="M183" s="57">
        <f t="shared" si="40"/>
        <v>-1</v>
      </c>
      <c r="R183" s="53"/>
      <c r="S183" s="53"/>
      <c r="T183" s="53"/>
      <c r="U183" s="53"/>
      <c r="V183" s="53"/>
    </row>
    <row r="184" spans="1:22" s="51" customFormat="1" x14ac:dyDescent="0.2">
      <c r="B184" s="51" t="s">
        <v>224</v>
      </c>
      <c r="C184" s="51" t="s">
        <v>225</v>
      </c>
      <c r="D184" s="56">
        <v>48335</v>
      </c>
      <c r="E184" s="56">
        <v>45648</v>
      </c>
      <c r="F184" s="56">
        <v>2435</v>
      </c>
      <c r="G184" s="56">
        <v>17113</v>
      </c>
      <c r="H184" s="56">
        <v>2300</v>
      </c>
      <c r="I184" s="56">
        <f t="shared" si="36"/>
        <v>19413</v>
      </c>
      <c r="J184" s="56">
        <f t="shared" si="37"/>
        <v>26235</v>
      </c>
      <c r="K184" s="57">
        <f t="shared" si="38"/>
        <v>0.57472397476340698</v>
      </c>
      <c r="L184" s="57">
        <f t="shared" si="39"/>
        <v>-0.9466570276901507</v>
      </c>
      <c r="M184" s="57">
        <f t="shared" si="40"/>
        <v>-0.43766430073606732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458</v>
      </c>
      <c r="C185" s="51" t="s">
        <v>459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36"/>
        <v>0</v>
      </c>
      <c r="J185" s="56">
        <f t="shared" si="37"/>
        <v>0</v>
      </c>
      <c r="K185" s="57" t="str">
        <f t="shared" si="38"/>
        <v>NA</v>
      </c>
      <c r="L185" s="57" t="str">
        <f t="shared" si="39"/>
        <v>NA</v>
      </c>
      <c r="M185" s="57" t="str">
        <f t="shared" si="40"/>
        <v>NA</v>
      </c>
      <c r="R185" s="53"/>
      <c r="S185" s="53"/>
      <c r="T185" s="53"/>
      <c r="U185" s="53"/>
      <c r="V185" s="53"/>
    </row>
    <row r="186" spans="1:22" s="51" customFormat="1" x14ac:dyDescent="0.2">
      <c r="A186" s="63" t="s">
        <v>270</v>
      </c>
      <c r="B186" s="63"/>
      <c r="C186" s="63"/>
      <c r="D186" s="64">
        <v>28655586.380000003</v>
      </c>
      <c r="E186" s="64">
        <v>5334491.8899999997</v>
      </c>
      <c r="F186" s="64">
        <v>201179.05999999997</v>
      </c>
      <c r="G186" s="64">
        <v>1720137.0799999998</v>
      </c>
      <c r="H186" s="64">
        <v>82223.360000000001</v>
      </c>
      <c r="I186" s="64">
        <f t="shared" ref="I186:I448" si="41">SUM(G186:H186)</f>
        <v>1802360.44</v>
      </c>
      <c r="J186" s="64">
        <f t="shared" ref="J186:J448" si="42">E186-I186</f>
        <v>3532131.4499999997</v>
      </c>
      <c r="K186" s="65">
        <f t="shared" ref="K186:K448" si="43">IF(E186=0,"NA",J186/E186)</f>
        <v>0.66213081261240792</v>
      </c>
      <c r="L186" s="65">
        <f t="shared" ref="L186:L448" si="44">IF(E186=0,"NA",(  ( F186 - (E186/$L$6)) / (E186/$L$6)))</f>
        <v>-0.96228711859565697</v>
      </c>
      <c r="M186" s="65">
        <f t="shared" ref="M186:M448" si="45">IF(E186=0,"NA",(  ( G186 - ($M$6*(E186/12))) / ($M$6*(E186/12))))</f>
        <v>-0.51631651651081623</v>
      </c>
      <c r="R186" s="53"/>
      <c r="S186" s="53"/>
      <c r="T186" s="53"/>
      <c r="U186" s="53"/>
      <c r="V186" s="53"/>
    </row>
    <row r="187" spans="1:22" s="51" customFormat="1" x14ac:dyDescent="0.2">
      <c r="A187" s="51" t="s">
        <v>271</v>
      </c>
      <c r="B187" s="51" t="s">
        <v>107</v>
      </c>
      <c r="C187" s="51" t="s">
        <v>108</v>
      </c>
      <c r="D187" s="56">
        <v>0</v>
      </c>
      <c r="E187" s="56">
        <v>31430</v>
      </c>
      <c r="F187" s="56">
        <v>560</v>
      </c>
      <c r="G187" s="56">
        <v>21280</v>
      </c>
      <c r="H187" s="56">
        <v>0</v>
      </c>
      <c r="I187" s="56">
        <f t="shared" si="41"/>
        <v>21280</v>
      </c>
      <c r="J187" s="56">
        <f t="shared" si="42"/>
        <v>10150</v>
      </c>
      <c r="K187" s="57">
        <f t="shared" si="43"/>
        <v>0.32293986636971045</v>
      </c>
      <c r="L187" s="57">
        <f t="shared" si="44"/>
        <v>-0.98218262806236079</v>
      </c>
      <c r="M187" s="57">
        <f t="shared" si="45"/>
        <v>1.5590200445434358E-2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109</v>
      </c>
      <c r="C188" s="51" t="s">
        <v>108</v>
      </c>
      <c r="D188" s="56">
        <v>0</v>
      </c>
      <c r="E188" s="56">
        <v>73245</v>
      </c>
      <c r="F188" s="56">
        <v>0</v>
      </c>
      <c r="G188" s="56">
        <v>4080</v>
      </c>
      <c r="H188" s="56">
        <v>0</v>
      </c>
      <c r="I188" s="56">
        <f t="shared" si="41"/>
        <v>4080</v>
      </c>
      <c r="J188" s="56">
        <f t="shared" si="42"/>
        <v>69165</v>
      </c>
      <c r="K188" s="57">
        <f t="shared" si="43"/>
        <v>0.94429653901290189</v>
      </c>
      <c r="L188" s="57">
        <f t="shared" si="44"/>
        <v>-1</v>
      </c>
      <c r="M188" s="57">
        <f t="shared" si="45"/>
        <v>-0.91644480851935284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112</v>
      </c>
      <c r="C189" s="51" t="s">
        <v>113</v>
      </c>
      <c r="D189" s="56">
        <v>211226</v>
      </c>
      <c r="E189" s="56">
        <v>11864954.5</v>
      </c>
      <c r="F189" s="56">
        <v>5071</v>
      </c>
      <c r="G189" s="56">
        <v>1090972.3799999999</v>
      </c>
      <c r="H189" s="56">
        <v>0</v>
      </c>
      <c r="I189" s="56">
        <f t="shared" si="41"/>
        <v>1090972.3799999999</v>
      </c>
      <c r="J189" s="56">
        <f t="shared" si="42"/>
        <v>10773982.120000001</v>
      </c>
      <c r="K189" s="57">
        <f t="shared" si="43"/>
        <v>0.90805085851783085</v>
      </c>
      <c r="L189" s="57">
        <f t="shared" si="44"/>
        <v>-0.99957260687346083</v>
      </c>
      <c r="M189" s="57">
        <f t="shared" si="45"/>
        <v>-0.86207628777674628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126</v>
      </c>
      <c r="C190" s="51" t="s">
        <v>127</v>
      </c>
      <c r="D190" s="56">
        <v>10204</v>
      </c>
      <c r="E190" s="56">
        <v>10204</v>
      </c>
      <c r="F190" s="56">
        <v>0</v>
      </c>
      <c r="G190" s="56">
        <v>0</v>
      </c>
      <c r="H190" s="56">
        <v>0</v>
      </c>
      <c r="I190" s="56">
        <f t="shared" si="41"/>
        <v>0</v>
      </c>
      <c r="J190" s="56">
        <f t="shared" si="42"/>
        <v>10204</v>
      </c>
      <c r="K190" s="57">
        <f t="shared" si="43"/>
        <v>1</v>
      </c>
      <c r="L190" s="57">
        <f t="shared" si="44"/>
        <v>-1</v>
      </c>
      <c r="M190" s="57">
        <f t="shared" si="45"/>
        <v>-1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134</v>
      </c>
      <c r="C191" s="51" t="s">
        <v>135</v>
      </c>
      <c r="D191" s="56">
        <v>0</v>
      </c>
      <c r="E191" s="56">
        <v>88950</v>
      </c>
      <c r="F191" s="56">
        <v>0</v>
      </c>
      <c r="G191" s="56">
        <v>5400</v>
      </c>
      <c r="H191" s="56">
        <v>0</v>
      </c>
      <c r="I191" s="56">
        <f t="shared" si="41"/>
        <v>5400</v>
      </c>
      <c r="J191" s="56">
        <f t="shared" si="42"/>
        <v>83550</v>
      </c>
      <c r="K191" s="57">
        <f t="shared" si="43"/>
        <v>0.93929173693085999</v>
      </c>
      <c r="L191" s="57">
        <f t="shared" si="44"/>
        <v>-1</v>
      </c>
      <c r="M191" s="57">
        <f t="shared" si="45"/>
        <v>-0.90893760539629009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136</v>
      </c>
      <c r="C192" s="51" t="s">
        <v>137</v>
      </c>
      <c r="D192" s="56">
        <v>13343501.399999999</v>
      </c>
      <c r="E192" s="56">
        <v>15418472.779999999</v>
      </c>
      <c r="F192" s="56">
        <v>1430583.53</v>
      </c>
      <c r="G192" s="56">
        <v>10887229.469999999</v>
      </c>
      <c r="H192" s="56">
        <v>0</v>
      </c>
      <c r="I192" s="56">
        <f t="shared" si="41"/>
        <v>10887229.469999999</v>
      </c>
      <c r="J192" s="56">
        <f t="shared" si="42"/>
        <v>4531243.3100000005</v>
      </c>
      <c r="K192" s="57">
        <f t="shared" si="43"/>
        <v>0.29388405548684965</v>
      </c>
      <c r="L192" s="57">
        <f t="shared" si="44"/>
        <v>-0.90721626256942423</v>
      </c>
      <c r="M192" s="57">
        <f t="shared" si="45"/>
        <v>5.9173916769725485E-2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138</v>
      </c>
      <c r="C193" s="51" t="s">
        <v>139</v>
      </c>
      <c r="D193" s="56">
        <v>1890000</v>
      </c>
      <c r="E193" s="56">
        <v>2750478.640000002</v>
      </c>
      <c r="F193" s="56">
        <v>0</v>
      </c>
      <c r="G193" s="56">
        <v>343289.33</v>
      </c>
      <c r="H193" s="56">
        <v>0</v>
      </c>
      <c r="I193" s="56">
        <f t="shared" si="41"/>
        <v>343289.33</v>
      </c>
      <c r="J193" s="56">
        <f t="shared" si="42"/>
        <v>2407189.3100000019</v>
      </c>
      <c r="K193" s="57">
        <f t="shared" si="43"/>
        <v>0.87518923978991536</v>
      </c>
      <c r="L193" s="57">
        <f t="shared" si="44"/>
        <v>-1</v>
      </c>
      <c r="M193" s="57">
        <f t="shared" si="45"/>
        <v>-0.81278385968487299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142</v>
      </c>
      <c r="C194" s="51" t="s">
        <v>143</v>
      </c>
      <c r="D194" s="56">
        <v>0</v>
      </c>
      <c r="E194" s="56">
        <v>147274</v>
      </c>
      <c r="F194" s="56">
        <v>0</v>
      </c>
      <c r="G194" s="56">
        <v>0</v>
      </c>
      <c r="H194" s="56">
        <v>0</v>
      </c>
      <c r="I194" s="56">
        <f t="shared" si="41"/>
        <v>0</v>
      </c>
      <c r="J194" s="56">
        <f t="shared" si="42"/>
        <v>147274</v>
      </c>
      <c r="K194" s="57">
        <f t="shared" si="43"/>
        <v>1</v>
      </c>
      <c r="L194" s="57">
        <f t="shared" si="44"/>
        <v>-1</v>
      </c>
      <c r="M194" s="57">
        <f t="shared" si="45"/>
        <v>-1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144</v>
      </c>
      <c r="C195" s="51" t="s">
        <v>145</v>
      </c>
      <c r="D195" s="56">
        <v>2092500</v>
      </c>
      <c r="E195" s="56">
        <v>3233410</v>
      </c>
      <c r="F195" s="56">
        <v>275705.17</v>
      </c>
      <c r="G195" s="56">
        <v>2075087.59</v>
      </c>
      <c r="H195" s="56">
        <v>0</v>
      </c>
      <c r="I195" s="56">
        <f t="shared" si="41"/>
        <v>2075087.59</v>
      </c>
      <c r="J195" s="56">
        <f t="shared" si="42"/>
        <v>1158322.4099999999</v>
      </c>
      <c r="K195" s="57">
        <f t="shared" si="43"/>
        <v>0.35823555008489488</v>
      </c>
      <c r="L195" s="57">
        <f t="shared" si="44"/>
        <v>-0.91473238160332282</v>
      </c>
      <c r="M195" s="57">
        <f t="shared" si="45"/>
        <v>-3.7353325127342234E-2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146</v>
      </c>
      <c r="C196" s="51" t="s">
        <v>147</v>
      </c>
      <c r="D196" s="56">
        <v>0</v>
      </c>
      <c r="E196" s="56">
        <v>0</v>
      </c>
      <c r="F196" s="56">
        <v>6624.95</v>
      </c>
      <c r="G196" s="56">
        <v>34849.26</v>
      </c>
      <c r="H196" s="56">
        <v>0</v>
      </c>
      <c r="I196" s="56">
        <f t="shared" si="41"/>
        <v>34849.26</v>
      </c>
      <c r="J196" s="56">
        <f t="shared" si="42"/>
        <v>-34849.26</v>
      </c>
      <c r="K196" s="57" t="str">
        <f t="shared" si="43"/>
        <v>NA</v>
      </c>
      <c r="L196" s="57" t="str">
        <f t="shared" si="44"/>
        <v>NA</v>
      </c>
      <c r="M196" s="57" t="str">
        <f t="shared" si="45"/>
        <v>NA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148</v>
      </c>
      <c r="C197" s="51" t="s">
        <v>149</v>
      </c>
      <c r="D197" s="56">
        <v>2661889.5700000003</v>
      </c>
      <c r="E197" s="56">
        <v>3187355</v>
      </c>
      <c r="F197" s="56">
        <v>282006.8</v>
      </c>
      <c r="G197" s="56">
        <v>2136255.31</v>
      </c>
      <c r="H197" s="56">
        <v>0</v>
      </c>
      <c r="I197" s="56">
        <f t="shared" si="41"/>
        <v>2136255.31</v>
      </c>
      <c r="J197" s="56">
        <f t="shared" si="42"/>
        <v>1051099.69</v>
      </c>
      <c r="K197" s="57">
        <f t="shared" si="43"/>
        <v>0.32977176687253223</v>
      </c>
      <c r="L197" s="57">
        <f t="shared" si="44"/>
        <v>-0.91152325360683084</v>
      </c>
      <c r="M197" s="57">
        <f t="shared" si="45"/>
        <v>5.3423496912015922E-3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162</v>
      </c>
      <c r="C198" s="51" t="s">
        <v>163</v>
      </c>
      <c r="D198" s="56">
        <v>407820.19000000012</v>
      </c>
      <c r="E198" s="56">
        <v>1778859.5899999978</v>
      </c>
      <c r="F198" s="56">
        <v>42785.08</v>
      </c>
      <c r="G198" s="56">
        <v>394605.68999999994</v>
      </c>
      <c r="H198" s="56">
        <v>0</v>
      </c>
      <c r="I198" s="56">
        <f t="shared" si="41"/>
        <v>394605.68999999994</v>
      </c>
      <c r="J198" s="56">
        <f t="shared" si="42"/>
        <v>1384253.8999999978</v>
      </c>
      <c r="K198" s="57">
        <f t="shared" si="43"/>
        <v>0.77816928766142779</v>
      </c>
      <c r="L198" s="57">
        <f t="shared" si="44"/>
        <v>-0.97594802859060947</v>
      </c>
      <c r="M198" s="57">
        <f t="shared" si="45"/>
        <v>-0.66725393149214174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164</v>
      </c>
      <c r="C199" s="51" t="s">
        <v>165</v>
      </c>
      <c r="D199" s="56">
        <v>27851165.93</v>
      </c>
      <c r="E199" s="56">
        <v>6055378.5999999996</v>
      </c>
      <c r="F199" s="56">
        <v>79705.75</v>
      </c>
      <c r="G199" s="56">
        <v>960553.78</v>
      </c>
      <c r="H199" s="56">
        <v>442417.78</v>
      </c>
      <c r="I199" s="56">
        <f t="shared" si="41"/>
        <v>1402971.56</v>
      </c>
      <c r="J199" s="56">
        <f t="shared" si="42"/>
        <v>4652407.0399999991</v>
      </c>
      <c r="K199" s="57">
        <f t="shared" si="43"/>
        <v>0.76830985266552931</v>
      </c>
      <c r="L199" s="57">
        <f t="shared" si="44"/>
        <v>-0.98683719792516356</v>
      </c>
      <c r="M199" s="57">
        <f t="shared" si="45"/>
        <v>-0.76205770684594343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170</v>
      </c>
      <c r="C200" s="51" t="s">
        <v>171</v>
      </c>
      <c r="D200" s="56">
        <v>0</v>
      </c>
      <c r="E200" s="56">
        <v>98040</v>
      </c>
      <c r="F200" s="56">
        <v>0</v>
      </c>
      <c r="G200" s="56">
        <v>62389.86</v>
      </c>
      <c r="H200" s="56">
        <v>700</v>
      </c>
      <c r="I200" s="56">
        <f t="shared" si="41"/>
        <v>63089.86</v>
      </c>
      <c r="J200" s="56">
        <f t="shared" si="42"/>
        <v>34950.14</v>
      </c>
      <c r="K200" s="57">
        <f t="shared" si="43"/>
        <v>0.35648857609139128</v>
      </c>
      <c r="L200" s="57">
        <f t="shared" si="44"/>
        <v>-1</v>
      </c>
      <c r="M200" s="57">
        <f t="shared" si="45"/>
        <v>-4.544277845777233E-2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460</v>
      </c>
      <c r="C201" s="51" t="s">
        <v>461</v>
      </c>
      <c r="D201" s="56">
        <v>0</v>
      </c>
      <c r="E201" s="56">
        <v>45926</v>
      </c>
      <c r="F201" s="56">
        <v>0</v>
      </c>
      <c r="G201" s="56">
        <v>2399.94</v>
      </c>
      <c r="H201" s="56">
        <v>0</v>
      </c>
      <c r="I201" s="56">
        <f t="shared" si="41"/>
        <v>2399.94</v>
      </c>
      <c r="J201" s="56">
        <f t="shared" si="42"/>
        <v>43526.06</v>
      </c>
      <c r="K201" s="57">
        <f t="shared" si="43"/>
        <v>0.94774332622044155</v>
      </c>
      <c r="L201" s="57">
        <f t="shared" si="44"/>
        <v>-1</v>
      </c>
      <c r="M201" s="57">
        <f t="shared" si="45"/>
        <v>-0.92161498933066244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462</v>
      </c>
      <c r="C202" s="51" t="s">
        <v>463</v>
      </c>
      <c r="D202" s="56">
        <v>0</v>
      </c>
      <c r="E202" s="56">
        <v>0</v>
      </c>
      <c r="F202" s="56">
        <v>0</v>
      </c>
      <c r="G202" s="56">
        <v>0</v>
      </c>
      <c r="H202" s="56">
        <v>0</v>
      </c>
      <c r="I202" s="56">
        <f t="shared" si="41"/>
        <v>0</v>
      </c>
      <c r="J202" s="56">
        <f t="shared" si="42"/>
        <v>0</v>
      </c>
      <c r="K202" s="57" t="str">
        <f t="shared" si="43"/>
        <v>NA</v>
      </c>
      <c r="L202" s="57" t="str">
        <f t="shared" si="44"/>
        <v>NA</v>
      </c>
      <c r="M202" s="57" t="str">
        <f t="shared" si="45"/>
        <v>NA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174</v>
      </c>
      <c r="C203" s="51" t="s">
        <v>175</v>
      </c>
      <c r="D203" s="56">
        <v>0</v>
      </c>
      <c r="E203" s="56">
        <v>0</v>
      </c>
      <c r="F203" s="56">
        <v>0</v>
      </c>
      <c r="G203" s="56">
        <v>0</v>
      </c>
      <c r="H203" s="56">
        <v>0</v>
      </c>
      <c r="I203" s="56">
        <f t="shared" si="41"/>
        <v>0</v>
      </c>
      <c r="J203" s="56">
        <f t="shared" si="42"/>
        <v>0</v>
      </c>
      <c r="K203" s="57" t="str">
        <f t="shared" si="43"/>
        <v>NA</v>
      </c>
      <c r="L203" s="57" t="str">
        <f t="shared" si="44"/>
        <v>NA</v>
      </c>
      <c r="M203" s="57" t="str">
        <f t="shared" si="45"/>
        <v>NA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180</v>
      </c>
      <c r="C204" s="51" t="s">
        <v>181</v>
      </c>
      <c r="D204" s="56">
        <v>51649</v>
      </c>
      <c r="E204" s="56">
        <v>2747116</v>
      </c>
      <c r="F204" s="56">
        <v>0</v>
      </c>
      <c r="G204" s="56">
        <v>6816.6399999999994</v>
      </c>
      <c r="H204" s="56">
        <v>0</v>
      </c>
      <c r="I204" s="56">
        <f t="shared" si="41"/>
        <v>6816.6399999999994</v>
      </c>
      <c r="J204" s="56">
        <f t="shared" si="42"/>
        <v>2740299.36</v>
      </c>
      <c r="K204" s="57">
        <f t="shared" si="43"/>
        <v>0.99751861952680554</v>
      </c>
      <c r="L204" s="57">
        <f t="shared" si="44"/>
        <v>-1</v>
      </c>
      <c r="M204" s="57">
        <f t="shared" si="45"/>
        <v>-0.99627792929020842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464</v>
      </c>
      <c r="C205" s="51" t="s">
        <v>465</v>
      </c>
      <c r="D205" s="56">
        <v>0</v>
      </c>
      <c r="E205" s="56">
        <v>15000</v>
      </c>
      <c r="F205" s="56">
        <v>0</v>
      </c>
      <c r="G205" s="56">
        <v>10875</v>
      </c>
      <c r="H205" s="56">
        <v>0</v>
      </c>
      <c r="I205" s="56">
        <f t="shared" si="41"/>
        <v>10875</v>
      </c>
      <c r="J205" s="56">
        <f t="shared" si="42"/>
        <v>4125</v>
      </c>
      <c r="K205" s="57">
        <f t="shared" si="43"/>
        <v>0.27500000000000002</v>
      </c>
      <c r="L205" s="57">
        <f t="shared" si="44"/>
        <v>-1</v>
      </c>
      <c r="M205" s="57">
        <f t="shared" si="45"/>
        <v>8.7499999999999994E-2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186</v>
      </c>
      <c r="C206" s="51" t="s">
        <v>187</v>
      </c>
      <c r="D206" s="56">
        <v>218869</v>
      </c>
      <c r="E206" s="56">
        <v>2010185.55</v>
      </c>
      <c r="F206" s="56">
        <v>27492.659999999996</v>
      </c>
      <c r="G206" s="56">
        <v>350930.25</v>
      </c>
      <c r="H206" s="56">
        <v>39211.82</v>
      </c>
      <c r="I206" s="56">
        <f t="shared" si="41"/>
        <v>390142.07</v>
      </c>
      <c r="J206" s="56">
        <f t="shared" si="42"/>
        <v>1620043.48</v>
      </c>
      <c r="K206" s="57">
        <f t="shared" si="43"/>
        <v>0.80591738409421954</v>
      </c>
      <c r="L206" s="57">
        <f t="shared" si="44"/>
        <v>-0.98632332224256614</v>
      </c>
      <c r="M206" s="57">
        <f t="shared" si="45"/>
        <v>-0.73813592730283029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190</v>
      </c>
      <c r="C207" s="51" t="s">
        <v>191</v>
      </c>
      <c r="D207" s="56">
        <v>13498</v>
      </c>
      <c r="E207" s="56">
        <v>13498</v>
      </c>
      <c r="F207" s="56">
        <v>0</v>
      </c>
      <c r="G207" s="56">
        <v>0</v>
      </c>
      <c r="H207" s="56">
        <v>0</v>
      </c>
      <c r="I207" s="56">
        <f t="shared" si="41"/>
        <v>0</v>
      </c>
      <c r="J207" s="56">
        <f t="shared" si="42"/>
        <v>13498</v>
      </c>
      <c r="K207" s="57">
        <f t="shared" si="43"/>
        <v>1</v>
      </c>
      <c r="L207" s="57">
        <f t="shared" si="44"/>
        <v>-1</v>
      </c>
      <c r="M207" s="57">
        <f t="shared" si="45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192</v>
      </c>
      <c r="C208" s="51" t="s">
        <v>193</v>
      </c>
      <c r="D208" s="56">
        <v>0</v>
      </c>
      <c r="E208" s="56">
        <v>40598</v>
      </c>
      <c r="F208" s="56">
        <v>0</v>
      </c>
      <c r="G208" s="56">
        <v>0</v>
      </c>
      <c r="H208" s="56">
        <v>0</v>
      </c>
      <c r="I208" s="56">
        <f t="shared" si="41"/>
        <v>0</v>
      </c>
      <c r="J208" s="56">
        <f t="shared" si="42"/>
        <v>40598</v>
      </c>
      <c r="K208" s="57">
        <f t="shared" si="43"/>
        <v>1</v>
      </c>
      <c r="L208" s="57">
        <f t="shared" si="44"/>
        <v>-1</v>
      </c>
      <c r="M208" s="57">
        <f t="shared" si="45"/>
        <v>-1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194</v>
      </c>
      <c r="C209" s="51" t="s">
        <v>195</v>
      </c>
      <c r="D209" s="56">
        <v>174719.66999999998</v>
      </c>
      <c r="E209" s="56">
        <v>2077394.09</v>
      </c>
      <c r="F209" s="56">
        <v>4999.8999999999996</v>
      </c>
      <c r="G209" s="56">
        <v>138569.31</v>
      </c>
      <c r="H209" s="56">
        <v>16543.48</v>
      </c>
      <c r="I209" s="56">
        <f t="shared" si="41"/>
        <v>155112.79</v>
      </c>
      <c r="J209" s="56">
        <f t="shared" si="42"/>
        <v>1922281.3</v>
      </c>
      <c r="K209" s="57">
        <f t="shared" si="43"/>
        <v>0.92533299736113139</v>
      </c>
      <c r="L209" s="57">
        <f t="shared" si="44"/>
        <v>-0.99759318656769647</v>
      </c>
      <c r="M209" s="57">
        <f t="shared" si="45"/>
        <v>-0.89994485591320805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198</v>
      </c>
      <c r="C210" s="51" t="s">
        <v>199</v>
      </c>
      <c r="D210" s="56">
        <v>36359</v>
      </c>
      <c r="E210" s="56">
        <v>25080</v>
      </c>
      <c r="F210" s="56">
        <v>0</v>
      </c>
      <c r="G210" s="56">
        <v>307.5</v>
      </c>
      <c r="H210" s="56">
        <v>0</v>
      </c>
      <c r="I210" s="56">
        <f t="shared" si="41"/>
        <v>307.5</v>
      </c>
      <c r="J210" s="56">
        <f t="shared" si="42"/>
        <v>24772.5</v>
      </c>
      <c r="K210" s="57">
        <f t="shared" si="43"/>
        <v>0.98773923444976075</v>
      </c>
      <c r="L210" s="57">
        <f t="shared" si="44"/>
        <v>-1</v>
      </c>
      <c r="M210" s="57">
        <f t="shared" si="45"/>
        <v>-0.98160885167464118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200</v>
      </c>
      <c r="C211" s="51" t="s">
        <v>201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f t="shared" si="41"/>
        <v>0</v>
      </c>
      <c r="J211" s="56">
        <f t="shared" si="42"/>
        <v>0</v>
      </c>
      <c r="K211" s="57" t="str">
        <f t="shared" si="43"/>
        <v>NA</v>
      </c>
      <c r="L211" s="57" t="str">
        <f t="shared" si="44"/>
        <v>NA</v>
      </c>
      <c r="M211" s="57" t="str">
        <f t="shared" si="45"/>
        <v>NA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202</v>
      </c>
      <c r="C212" s="51" t="s">
        <v>203</v>
      </c>
      <c r="D212" s="56">
        <v>2400</v>
      </c>
      <c r="E212" s="56">
        <v>3272508</v>
      </c>
      <c r="F212" s="56">
        <v>0</v>
      </c>
      <c r="G212" s="56">
        <v>375.39000000000004</v>
      </c>
      <c r="H212" s="56">
        <v>289.99</v>
      </c>
      <c r="I212" s="56">
        <f t="shared" si="41"/>
        <v>665.38000000000011</v>
      </c>
      <c r="J212" s="56">
        <f t="shared" si="42"/>
        <v>3271842.62</v>
      </c>
      <c r="K212" s="57">
        <f t="shared" si="43"/>
        <v>0.99979667582172449</v>
      </c>
      <c r="L212" s="57">
        <f t="shared" si="44"/>
        <v>-1</v>
      </c>
      <c r="M212" s="57">
        <f t="shared" si="45"/>
        <v>-0.99982793472162634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206</v>
      </c>
      <c r="C213" s="51" t="s">
        <v>207</v>
      </c>
      <c r="D213" s="56">
        <v>96840</v>
      </c>
      <c r="E213" s="56">
        <v>413128.74</v>
      </c>
      <c r="F213" s="56">
        <v>106359.82</v>
      </c>
      <c r="G213" s="56">
        <v>276208.48</v>
      </c>
      <c r="H213" s="56">
        <v>0</v>
      </c>
      <c r="I213" s="56">
        <f t="shared" si="41"/>
        <v>276208.48</v>
      </c>
      <c r="J213" s="56">
        <f t="shared" si="42"/>
        <v>136920.26</v>
      </c>
      <c r="K213" s="57">
        <f t="shared" si="43"/>
        <v>0.3314227424603769</v>
      </c>
      <c r="L213" s="57">
        <f t="shared" si="44"/>
        <v>-0.74255042144973982</v>
      </c>
      <c r="M213" s="57">
        <f t="shared" si="45"/>
        <v>2.8658863094347068E-3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210</v>
      </c>
      <c r="C214" s="51" t="s">
        <v>211</v>
      </c>
      <c r="D214" s="56">
        <v>1000</v>
      </c>
      <c r="E214" s="56">
        <v>1000</v>
      </c>
      <c r="F214" s="56">
        <v>0</v>
      </c>
      <c r="G214" s="56">
        <v>0</v>
      </c>
      <c r="H214" s="56">
        <v>0</v>
      </c>
      <c r="I214" s="56">
        <f t="shared" si="41"/>
        <v>0</v>
      </c>
      <c r="J214" s="56">
        <f t="shared" si="42"/>
        <v>1000</v>
      </c>
      <c r="K214" s="57">
        <f t="shared" si="43"/>
        <v>1</v>
      </c>
      <c r="L214" s="57">
        <f t="shared" si="44"/>
        <v>-1</v>
      </c>
      <c r="M214" s="57">
        <f t="shared" si="45"/>
        <v>-1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214</v>
      </c>
      <c r="C215" s="51" t="s">
        <v>215</v>
      </c>
      <c r="D215" s="56">
        <v>396390.71</v>
      </c>
      <c r="E215" s="56">
        <v>7160250.5699999994</v>
      </c>
      <c r="F215" s="56">
        <v>895.78</v>
      </c>
      <c r="G215" s="56">
        <v>80787.909999999989</v>
      </c>
      <c r="H215" s="56">
        <v>16764.969999999998</v>
      </c>
      <c r="I215" s="56">
        <f t="shared" si="41"/>
        <v>97552.87999999999</v>
      </c>
      <c r="J215" s="56">
        <f t="shared" si="42"/>
        <v>7062697.6899999995</v>
      </c>
      <c r="K215" s="57">
        <f t="shared" si="43"/>
        <v>0.98637577288024991</v>
      </c>
      <c r="L215" s="57">
        <f t="shared" si="44"/>
        <v>-0.99987489543958796</v>
      </c>
      <c r="M215" s="57">
        <f t="shared" si="45"/>
        <v>-0.98307575079736342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224</v>
      </c>
      <c r="C216" s="51" t="s">
        <v>225</v>
      </c>
      <c r="D216" s="56">
        <v>2355563.7000000002</v>
      </c>
      <c r="E216" s="56">
        <v>3512242.8400000008</v>
      </c>
      <c r="F216" s="56">
        <v>210418.5</v>
      </c>
      <c r="G216" s="56">
        <v>451128.78</v>
      </c>
      <c r="H216" s="56">
        <v>56125</v>
      </c>
      <c r="I216" s="56">
        <f t="shared" si="41"/>
        <v>507253.78</v>
      </c>
      <c r="J216" s="56">
        <f t="shared" si="42"/>
        <v>3004989.0600000005</v>
      </c>
      <c r="K216" s="57">
        <f t="shared" si="43"/>
        <v>0.85557553873467351</v>
      </c>
      <c r="L216" s="57">
        <f t="shared" si="44"/>
        <v>-0.94008999104401336</v>
      </c>
      <c r="M216" s="57">
        <f t="shared" si="45"/>
        <v>-0.80733303452331906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226</v>
      </c>
      <c r="C217" s="51" t="s">
        <v>227</v>
      </c>
      <c r="D217" s="56">
        <v>0</v>
      </c>
      <c r="E217" s="56">
        <v>65982</v>
      </c>
      <c r="F217" s="56">
        <v>0</v>
      </c>
      <c r="G217" s="56">
        <v>0</v>
      </c>
      <c r="H217" s="56">
        <v>0</v>
      </c>
      <c r="I217" s="56">
        <f t="shared" si="41"/>
        <v>0</v>
      </c>
      <c r="J217" s="56">
        <f t="shared" si="42"/>
        <v>65982</v>
      </c>
      <c r="K217" s="57">
        <f t="shared" si="43"/>
        <v>1</v>
      </c>
      <c r="L217" s="57">
        <f t="shared" si="44"/>
        <v>-1</v>
      </c>
      <c r="M217" s="57">
        <f t="shared" si="45"/>
        <v>-1</v>
      </c>
      <c r="R217" s="53"/>
      <c r="S217" s="53"/>
      <c r="T217" s="53"/>
      <c r="U217" s="53"/>
      <c r="V217" s="53"/>
    </row>
    <row r="218" spans="1:22" s="51" customFormat="1" x14ac:dyDescent="0.2">
      <c r="A218" s="63" t="s">
        <v>272</v>
      </c>
      <c r="B218" s="63"/>
      <c r="C218" s="63"/>
      <c r="D218" s="64">
        <v>51815596.170000009</v>
      </c>
      <c r="E218" s="64">
        <v>66137961.900000006</v>
      </c>
      <c r="F218" s="64">
        <v>2473208.94</v>
      </c>
      <c r="G218" s="64">
        <v>19334391.870000001</v>
      </c>
      <c r="H218" s="64">
        <v>572053.04</v>
      </c>
      <c r="I218" s="64">
        <f t="shared" si="41"/>
        <v>19906444.91</v>
      </c>
      <c r="J218" s="64">
        <f t="shared" si="42"/>
        <v>46231516.99000001</v>
      </c>
      <c r="K218" s="65">
        <f t="shared" si="43"/>
        <v>0.69901635402526674</v>
      </c>
      <c r="L218" s="65">
        <f t="shared" si="44"/>
        <v>-0.96260530459436489</v>
      </c>
      <c r="M218" s="65">
        <f t="shared" si="45"/>
        <v>-0.56149861634910769</v>
      </c>
      <c r="R218" s="53"/>
      <c r="S218" s="53"/>
      <c r="T218" s="53"/>
      <c r="U218" s="53"/>
      <c r="V218" s="53"/>
    </row>
    <row r="219" spans="1:22" s="51" customFormat="1" x14ac:dyDescent="0.2">
      <c r="A219" s="51" t="s">
        <v>273</v>
      </c>
      <c r="B219" s="51" t="s">
        <v>122</v>
      </c>
      <c r="C219" s="51" t="s">
        <v>123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41"/>
        <v>0</v>
      </c>
      <c r="J219" s="56">
        <f t="shared" si="42"/>
        <v>0</v>
      </c>
      <c r="K219" s="57" t="str">
        <f t="shared" si="43"/>
        <v>NA</v>
      </c>
      <c r="L219" s="57" t="str">
        <f t="shared" si="44"/>
        <v>NA</v>
      </c>
      <c r="M219" s="57" t="str">
        <f t="shared" si="45"/>
        <v>NA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274</v>
      </c>
      <c r="C220" s="51" t="s">
        <v>275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f t="shared" si="41"/>
        <v>0</v>
      </c>
      <c r="J220" s="56">
        <f t="shared" si="42"/>
        <v>0</v>
      </c>
      <c r="K220" s="57" t="str">
        <f t="shared" si="43"/>
        <v>NA</v>
      </c>
      <c r="L220" s="57" t="str">
        <f t="shared" si="44"/>
        <v>NA</v>
      </c>
      <c r="M220" s="57" t="str">
        <f t="shared" si="45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138</v>
      </c>
      <c r="C221" s="51" t="s">
        <v>139</v>
      </c>
      <c r="D221" s="56">
        <v>2800000</v>
      </c>
      <c r="E221" s="56">
        <v>2800500</v>
      </c>
      <c r="F221" s="56">
        <v>0</v>
      </c>
      <c r="G221" s="56">
        <v>244000</v>
      </c>
      <c r="H221" s="56">
        <v>0</v>
      </c>
      <c r="I221" s="56">
        <f t="shared" si="41"/>
        <v>244000</v>
      </c>
      <c r="J221" s="56">
        <f t="shared" si="42"/>
        <v>2556500</v>
      </c>
      <c r="K221" s="57">
        <f t="shared" si="43"/>
        <v>0.91287270130333864</v>
      </c>
      <c r="L221" s="57">
        <f t="shared" si="44"/>
        <v>-1</v>
      </c>
      <c r="M221" s="57">
        <f t="shared" si="45"/>
        <v>-0.86930905195500807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144</v>
      </c>
      <c r="C222" s="51" t="s">
        <v>145</v>
      </c>
      <c r="D222" s="56">
        <v>0</v>
      </c>
      <c r="E222" s="56">
        <v>0</v>
      </c>
      <c r="F222" s="56">
        <v>0</v>
      </c>
      <c r="G222" s="56">
        <v>0</v>
      </c>
      <c r="H222" s="56">
        <v>0</v>
      </c>
      <c r="I222" s="56">
        <f t="shared" si="41"/>
        <v>0</v>
      </c>
      <c r="J222" s="56">
        <f t="shared" si="42"/>
        <v>0</v>
      </c>
      <c r="K222" s="57" t="str">
        <f t="shared" si="43"/>
        <v>NA</v>
      </c>
      <c r="L222" s="57" t="str">
        <f t="shared" si="44"/>
        <v>NA</v>
      </c>
      <c r="M222" s="57" t="str">
        <f t="shared" si="45"/>
        <v>NA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146</v>
      </c>
      <c r="C223" s="51" t="s">
        <v>147</v>
      </c>
      <c r="D223" s="56">
        <v>0</v>
      </c>
      <c r="E223" s="56">
        <v>0</v>
      </c>
      <c r="F223" s="56">
        <v>0</v>
      </c>
      <c r="G223" s="56">
        <v>0</v>
      </c>
      <c r="H223" s="56">
        <v>0</v>
      </c>
      <c r="I223" s="56">
        <f t="shared" si="41"/>
        <v>0</v>
      </c>
      <c r="J223" s="56">
        <f t="shared" si="42"/>
        <v>0</v>
      </c>
      <c r="K223" s="57" t="str">
        <f t="shared" si="43"/>
        <v>NA</v>
      </c>
      <c r="L223" s="57" t="str">
        <f t="shared" si="44"/>
        <v>NA</v>
      </c>
      <c r="M223" s="57" t="str">
        <f t="shared" si="45"/>
        <v>NA</v>
      </c>
      <c r="R223" s="53"/>
      <c r="S223" s="53"/>
      <c r="T223" s="53"/>
      <c r="U223" s="53"/>
      <c r="V223" s="53"/>
    </row>
    <row r="224" spans="1:22" s="51" customFormat="1" x14ac:dyDescent="0.2">
      <c r="B224" s="51" t="s">
        <v>148</v>
      </c>
      <c r="C224" s="51" t="s">
        <v>149</v>
      </c>
      <c r="D224" s="56">
        <v>0</v>
      </c>
      <c r="E224" s="56">
        <v>0</v>
      </c>
      <c r="F224" s="56">
        <v>0</v>
      </c>
      <c r="G224" s="56">
        <v>0</v>
      </c>
      <c r="H224" s="56">
        <v>0</v>
      </c>
      <c r="I224" s="56">
        <f t="shared" si="41"/>
        <v>0</v>
      </c>
      <c r="J224" s="56">
        <f t="shared" si="42"/>
        <v>0</v>
      </c>
      <c r="K224" s="57" t="str">
        <f t="shared" si="43"/>
        <v>NA</v>
      </c>
      <c r="L224" s="57" t="str">
        <f t="shared" si="44"/>
        <v>NA</v>
      </c>
      <c r="M224" s="57" t="str">
        <f t="shared" si="45"/>
        <v>NA</v>
      </c>
      <c r="R224" s="53"/>
      <c r="S224" s="53"/>
      <c r="T224" s="53"/>
      <c r="U224" s="53"/>
      <c r="V224" s="53"/>
    </row>
    <row r="225" spans="1:22" s="51" customFormat="1" x14ac:dyDescent="0.2">
      <c r="B225" s="51" t="s">
        <v>162</v>
      </c>
      <c r="C225" s="51" t="s">
        <v>163</v>
      </c>
      <c r="D225" s="56">
        <v>74200</v>
      </c>
      <c r="E225" s="56">
        <v>74200</v>
      </c>
      <c r="F225" s="56">
        <v>0</v>
      </c>
      <c r="G225" s="56">
        <v>6391</v>
      </c>
      <c r="H225" s="56">
        <v>0</v>
      </c>
      <c r="I225" s="56">
        <f t="shared" si="41"/>
        <v>6391</v>
      </c>
      <c r="J225" s="56">
        <f t="shared" si="42"/>
        <v>67809</v>
      </c>
      <c r="K225" s="57">
        <f t="shared" si="43"/>
        <v>0.9138679245283019</v>
      </c>
      <c r="L225" s="57">
        <f t="shared" si="44"/>
        <v>-1</v>
      </c>
      <c r="M225" s="57">
        <f t="shared" si="45"/>
        <v>-0.87080188679245285</v>
      </c>
      <c r="R225" s="53"/>
      <c r="S225" s="53"/>
      <c r="T225" s="53"/>
      <c r="U225" s="53"/>
      <c r="V225" s="53"/>
    </row>
    <row r="226" spans="1:22" s="51" customFormat="1" x14ac:dyDescent="0.2">
      <c r="B226" s="51" t="s">
        <v>164</v>
      </c>
      <c r="C226" s="51" t="s">
        <v>165</v>
      </c>
      <c r="D226" s="56">
        <v>0</v>
      </c>
      <c r="E226" s="56">
        <v>215882</v>
      </c>
      <c r="F226" s="56">
        <v>0</v>
      </c>
      <c r="G226" s="56">
        <v>0</v>
      </c>
      <c r="H226" s="56">
        <v>0</v>
      </c>
      <c r="I226" s="56">
        <f t="shared" si="41"/>
        <v>0</v>
      </c>
      <c r="J226" s="56">
        <f t="shared" si="42"/>
        <v>215882</v>
      </c>
      <c r="K226" s="57">
        <f t="shared" si="43"/>
        <v>1</v>
      </c>
      <c r="L226" s="57">
        <f t="shared" si="44"/>
        <v>-1</v>
      </c>
      <c r="M226" s="57">
        <f t="shared" si="45"/>
        <v>-1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202</v>
      </c>
      <c r="C227" s="51" t="s">
        <v>203</v>
      </c>
      <c r="D227" s="56">
        <v>5000</v>
      </c>
      <c r="E227" s="56">
        <v>5000</v>
      </c>
      <c r="F227" s="56">
        <v>0</v>
      </c>
      <c r="G227" s="56">
        <v>0</v>
      </c>
      <c r="H227" s="56">
        <v>0</v>
      </c>
      <c r="I227" s="56">
        <f t="shared" si="41"/>
        <v>0</v>
      </c>
      <c r="J227" s="56">
        <f t="shared" si="42"/>
        <v>5000</v>
      </c>
      <c r="K227" s="57">
        <f t="shared" si="43"/>
        <v>1</v>
      </c>
      <c r="L227" s="57">
        <f t="shared" si="44"/>
        <v>-1</v>
      </c>
      <c r="M227" s="57">
        <f t="shared" si="45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214</v>
      </c>
      <c r="C228" s="51" t="s">
        <v>215</v>
      </c>
      <c r="D228" s="56">
        <v>14375</v>
      </c>
      <c r="E228" s="56">
        <v>104184</v>
      </c>
      <c r="F228" s="56">
        <v>7732.59</v>
      </c>
      <c r="G228" s="56">
        <v>35409.93</v>
      </c>
      <c r="H228" s="56">
        <v>9503.4399999999987</v>
      </c>
      <c r="I228" s="56">
        <f t="shared" si="41"/>
        <v>44913.369999999995</v>
      </c>
      <c r="J228" s="56">
        <f t="shared" si="42"/>
        <v>59270.630000000005</v>
      </c>
      <c r="K228" s="57">
        <f t="shared" si="43"/>
        <v>0.56890338247715588</v>
      </c>
      <c r="L228" s="57">
        <f t="shared" si="44"/>
        <v>-0.92577948629348084</v>
      </c>
      <c r="M228" s="57">
        <f t="shared" si="45"/>
        <v>-0.49018184174153423</v>
      </c>
      <c r="R228" s="53"/>
      <c r="S228" s="53"/>
      <c r="T228" s="53"/>
      <c r="U228" s="53"/>
      <c r="V228" s="53"/>
    </row>
    <row r="229" spans="1:22" s="51" customFormat="1" x14ac:dyDescent="0.2">
      <c r="A229" s="63" t="s">
        <v>276</v>
      </c>
      <c r="B229" s="63"/>
      <c r="C229" s="63"/>
      <c r="D229" s="64">
        <v>2893575</v>
      </c>
      <c r="E229" s="64">
        <v>3199766</v>
      </c>
      <c r="F229" s="64">
        <v>7732.59</v>
      </c>
      <c r="G229" s="64">
        <v>285800.93</v>
      </c>
      <c r="H229" s="64">
        <v>9503.4399999999987</v>
      </c>
      <c r="I229" s="64">
        <f t="shared" si="41"/>
        <v>295304.37</v>
      </c>
      <c r="J229" s="64">
        <f t="shared" si="42"/>
        <v>2904461.63</v>
      </c>
      <c r="K229" s="65">
        <f t="shared" si="43"/>
        <v>0.90771063571523669</v>
      </c>
      <c r="L229" s="65">
        <f t="shared" si="44"/>
        <v>-0.99758338891031406</v>
      </c>
      <c r="M229" s="65">
        <f t="shared" si="45"/>
        <v>-0.86602101684935717</v>
      </c>
      <c r="R229" s="53"/>
      <c r="S229" s="53"/>
      <c r="T229" s="53"/>
      <c r="U229" s="53"/>
      <c r="V229" s="53"/>
    </row>
    <row r="230" spans="1:22" s="51" customFormat="1" x14ac:dyDescent="0.2">
      <c r="A230" s="51" t="s">
        <v>466</v>
      </c>
      <c r="B230" s="51" t="s">
        <v>109</v>
      </c>
      <c r="C230" s="51" t="s">
        <v>108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1"/>
        <v>0</v>
      </c>
      <c r="J230" s="56">
        <f t="shared" si="42"/>
        <v>0</v>
      </c>
      <c r="K230" s="57" t="str">
        <f t="shared" si="43"/>
        <v>NA</v>
      </c>
      <c r="L230" s="57" t="str">
        <f t="shared" si="44"/>
        <v>NA</v>
      </c>
      <c r="M230" s="57" t="str">
        <f t="shared" si="45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112</v>
      </c>
      <c r="C231" s="51" t="s">
        <v>113</v>
      </c>
      <c r="D231" s="56">
        <v>0</v>
      </c>
      <c r="E231" s="56">
        <v>5000</v>
      </c>
      <c r="F231" s="56">
        <v>0</v>
      </c>
      <c r="G231" s="56">
        <v>0</v>
      </c>
      <c r="H231" s="56">
        <v>0</v>
      </c>
      <c r="I231" s="56">
        <f t="shared" si="41"/>
        <v>0</v>
      </c>
      <c r="J231" s="56">
        <f t="shared" si="42"/>
        <v>5000</v>
      </c>
      <c r="K231" s="57">
        <f t="shared" si="43"/>
        <v>1</v>
      </c>
      <c r="L231" s="57">
        <f t="shared" si="44"/>
        <v>-1</v>
      </c>
      <c r="M231" s="57">
        <f t="shared" si="45"/>
        <v>-1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467</v>
      </c>
      <c r="C232" s="51" t="s">
        <v>468</v>
      </c>
      <c r="D232" s="56">
        <v>0</v>
      </c>
      <c r="E232" s="56">
        <v>0</v>
      </c>
      <c r="F232" s="56">
        <v>3573.24</v>
      </c>
      <c r="G232" s="56">
        <v>26012.68</v>
      </c>
      <c r="H232" s="56">
        <v>0</v>
      </c>
      <c r="I232" s="56">
        <f t="shared" si="41"/>
        <v>26012.68</v>
      </c>
      <c r="J232" s="56">
        <f t="shared" si="42"/>
        <v>-26012.68</v>
      </c>
      <c r="K232" s="57" t="str">
        <f t="shared" si="43"/>
        <v>NA</v>
      </c>
      <c r="L232" s="57" t="str">
        <f t="shared" si="44"/>
        <v>NA</v>
      </c>
      <c r="M232" s="57" t="str">
        <f t="shared" si="45"/>
        <v>NA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122</v>
      </c>
      <c r="C233" s="51" t="s">
        <v>123</v>
      </c>
      <c r="D233" s="56">
        <v>55936.34</v>
      </c>
      <c r="E233" s="56">
        <v>126424</v>
      </c>
      <c r="F233" s="56">
        <v>17972.900000000001</v>
      </c>
      <c r="G233" s="56">
        <v>161001.35</v>
      </c>
      <c r="H233" s="56">
        <v>0</v>
      </c>
      <c r="I233" s="56">
        <f t="shared" si="41"/>
        <v>161001.35</v>
      </c>
      <c r="J233" s="56">
        <f t="shared" si="42"/>
        <v>-34577.350000000006</v>
      </c>
      <c r="K233" s="57">
        <f t="shared" si="43"/>
        <v>-0.27350305321774349</v>
      </c>
      <c r="L233" s="57">
        <f t="shared" si="44"/>
        <v>-0.85783632854521297</v>
      </c>
      <c r="M233" s="57">
        <f t="shared" si="45"/>
        <v>0.91025457982661517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323</v>
      </c>
      <c r="C234" s="51" t="s">
        <v>324</v>
      </c>
      <c r="D234" s="56">
        <v>0</v>
      </c>
      <c r="E234" s="56">
        <v>0</v>
      </c>
      <c r="F234" s="56">
        <v>0</v>
      </c>
      <c r="G234" s="56">
        <v>0</v>
      </c>
      <c r="H234" s="56">
        <v>0</v>
      </c>
      <c r="I234" s="56">
        <f t="shared" si="41"/>
        <v>0</v>
      </c>
      <c r="J234" s="56">
        <f t="shared" si="42"/>
        <v>0</v>
      </c>
      <c r="K234" s="57" t="str">
        <f t="shared" si="43"/>
        <v>NA</v>
      </c>
      <c r="L234" s="57" t="str">
        <f t="shared" si="44"/>
        <v>NA</v>
      </c>
      <c r="M234" s="57" t="str">
        <f t="shared" si="45"/>
        <v>NA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238</v>
      </c>
      <c r="C235" s="51" t="s">
        <v>239</v>
      </c>
      <c r="D235" s="56">
        <v>0</v>
      </c>
      <c r="E235" s="56">
        <v>0</v>
      </c>
      <c r="F235" s="56">
        <v>0</v>
      </c>
      <c r="G235" s="56">
        <v>0</v>
      </c>
      <c r="H235" s="56">
        <v>0</v>
      </c>
      <c r="I235" s="56">
        <f t="shared" si="41"/>
        <v>0</v>
      </c>
      <c r="J235" s="56">
        <f t="shared" si="42"/>
        <v>0</v>
      </c>
      <c r="K235" s="57" t="str">
        <f t="shared" si="43"/>
        <v>NA</v>
      </c>
      <c r="L235" s="57" t="str">
        <f t="shared" si="44"/>
        <v>NA</v>
      </c>
      <c r="M235" s="57" t="str">
        <f t="shared" si="45"/>
        <v>NA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240</v>
      </c>
      <c r="C236" s="51" t="s">
        <v>241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41"/>
        <v>0</v>
      </c>
      <c r="J236" s="56">
        <f t="shared" si="42"/>
        <v>0</v>
      </c>
      <c r="K236" s="57" t="str">
        <f t="shared" si="43"/>
        <v>NA</v>
      </c>
      <c r="L236" s="57" t="str">
        <f t="shared" si="44"/>
        <v>NA</v>
      </c>
      <c r="M236" s="57" t="str">
        <f t="shared" si="45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134</v>
      </c>
      <c r="C237" s="51" t="s">
        <v>135</v>
      </c>
      <c r="D237" s="56">
        <v>256510.99</v>
      </c>
      <c r="E237" s="56">
        <v>249790</v>
      </c>
      <c r="F237" s="56">
        <v>64136.840000000004</v>
      </c>
      <c r="G237" s="56">
        <v>584959.32999999996</v>
      </c>
      <c r="H237" s="56">
        <v>0</v>
      </c>
      <c r="I237" s="56">
        <f t="shared" si="41"/>
        <v>584959.32999999996</v>
      </c>
      <c r="J237" s="56">
        <f t="shared" si="42"/>
        <v>-335169.32999999996</v>
      </c>
      <c r="K237" s="57">
        <f t="shared" si="43"/>
        <v>-1.3418044357260097</v>
      </c>
      <c r="L237" s="57">
        <f t="shared" si="44"/>
        <v>-0.74323695904559828</v>
      </c>
      <c r="M237" s="57">
        <f t="shared" si="45"/>
        <v>2.512706653589015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136</v>
      </c>
      <c r="C238" s="51" t="s">
        <v>137</v>
      </c>
      <c r="D238" s="56">
        <v>2476152.91</v>
      </c>
      <c r="E238" s="56">
        <v>1459923.84</v>
      </c>
      <c r="F238" s="56">
        <v>154517.91</v>
      </c>
      <c r="G238" s="56">
        <v>1710537.8199999998</v>
      </c>
      <c r="H238" s="56">
        <v>0</v>
      </c>
      <c r="I238" s="56">
        <f t="shared" si="41"/>
        <v>1710537.8199999998</v>
      </c>
      <c r="J238" s="56">
        <f t="shared" si="42"/>
        <v>-250613.97999999975</v>
      </c>
      <c r="K238" s="57">
        <f t="shared" si="43"/>
        <v>-0.17166236562038725</v>
      </c>
      <c r="L238" s="57">
        <f t="shared" si="44"/>
        <v>-0.8941602940054737</v>
      </c>
      <c r="M238" s="57">
        <f t="shared" si="45"/>
        <v>0.75749354843058092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138</v>
      </c>
      <c r="C239" s="51" t="s">
        <v>139</v>
      </c>
      <c r="D239" s="56">
        <v>1200000</v>
      </c>
      <c r="E239" s="56">
        <v>1622080.69</v>
      </c>
      <c r="F239" s="56">
        <v>0</v>
      </c>
      <c r="G239" s="56">
        <v>52000</v>
      </c>
      <c r="H239" s="56">
        <v>0</v>
      </c>
      <c r="I239" s="56">
        <f t="shared" si="41"/>
        <v>52000</v>
      </c>
      <c r="J239" s="56">
        <f t="shared" si="42"/>
        <v>1570080.69</v>
      </c>
      <c r="K239" s="57">
        <f t="shared" si="43"/>
        <v>0.96794240858634473</v>
      </c>
      <c r="L239" s="57">
        <f t="shared" si="44"/>
        <v>-1</v>
      </c>
      <c r="M239" s="57">
        <f t="shared" si="45"/>
        <v>-0.95191361287951715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140</v>
      </c>
      <c r="C240" s="51" t="s">
        <v>141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41"/>
        <v>0</v>
      </c>
      <c r="J240" s="56">
        <f t="shared" si="42"/>
        <v>0</v>
      </c>
      <c r="K240" s="57" t="str">
        <f t="shared" si="43"/>
        <v>NA</v>
      </c>
      <c r="L240" s="57" t="str">
        <f t="shared" si="44"/>
        <v>NA</v>
      </c>
      <c r="M240" s="57" t="str">
        <f t="shared" si="45"/>
        <v>NA</v>
      </c>
      <c r="R240" s="53"/>
      <c r="S240" s="53"/>
      <c r="T240" s="53"/>
      <c r="U240" s="53"/>
      <c r="V240" s="53"/>
    </row>
    <row r="241" spans="2:22" s="51" customFormat="1" x14ac:dyDescent="0.2">
      <c r="B241" s="51" t="s">
        <v>144</v>
      </c>
      <c r="C241" s="51" t="s">
        <v>145</v>
      </c>
      <c r="D241" s="56">
        <v>361696</v>
      </c>
      <c r="E241" s="56">
        <v>314343.95</v>
      </c>
      <c r="F241" s="56">
        <v>34415</v>
      </c>
      <c r="G241" s="56">
        <v>333133.75</v>
      </c>
      <c r="H241" s="56">
        <v>0</v>
      </c>
      <c r="I241" s="56">
        <f t="shared" si="41"/>
        <v>333133.75</v>
      </c>
      <c r="J241" s="56">
        <f t="shared" si="42"/>
        <v>-18789.799999999988</v>
      </c>
      <c r="K241" s="57">
        <f t="shared" si="43"/>
        <v>-5.9774651301544017E-2</v>
      </c>
      <c r="L241" s="57">
        <f t="shared" si="44"/>
        <v>-0.89051801378712714</v>
      </c>
      <c r="M241" s="57">
        <f t="shared" si="45"/>
        <v>0.58966197695231615</v>
      </c>
      <c r="R241" s="53"/>
      <c r="S241" s="53"/>
      <c r="T241" s="53"/>
      <c r="U241" s="53"/>
      <c r="V241" s="53"/>
    </row>
    <row r="242" spans="2:22" s="51" customFormat="1" x14ac:dyDescent="0.2">
      <c r="B242" s="51" t="s">
        <v>146</v>
      </c>
      <c r="C242" s="51" t="s">
        <v>147</v>
      </c>
      <c r="D242" s="56">
        <v>0</v>
      </c>
      <c r="E242" s="56">
        <v>0</v>
      </c>
      <c r="F242" s="56">
        <v>3256.8999999999992</v>
      </c>
      <c r="G242" s="56">
        <v>21999.000000000007</v>
      </c>
      <c r="H242" s="56">
        <v>0</v>
      </c>
      <c r="I242" s="56">
        <f t="shared" si="41"/>
        <v>21999.000000000007</v>
      </c>
      <c r="J242" s="56">
        <f t="shared" si="42"/>
        <v>-21999.000000000007</v>
      </c>
      <c r="K242" s="57" t="str">
        <f t="shared" si="43"/>
        <v>NA</v>
      </c>
      <c r="L242" s="57" t="str">
        <f t="shared" si="44"/>
        <v>NA</v>
      </c>
      <c r="M242" s="57" t="str">
        <f t="shared" si="45"/>
        <v>NA</v>
      </c>
      <c r="R242" s="53"/>
      <c r="S242" s="53"/>
      <c r="T242" s="53"/>
      <c r="U242" s="53"/>
      <c r="V242" s="53"/>
    </row>
    <row r="243" spans="2:22" s="51" customFormat="1" x14ac:dyDescent="0.2">
      <c r="B243" s="51" t="s">
        <v>148</v>
      </c>
      <c r="C243" s="51" t="s">
        <v>149</v>
      </c>
      <c r="D243" s="56">
        <v>546451.9</v>
      </c>
      <c r="E243" s="56">
        <v>426063.45</v>
      </c>
      <c r="F243" s="56">
        <v>46599.619999999995</v>
      </c>
      <c r="G243" s="56">
        <v>533479.48</v>
      </c>
      <c r="H243" s="56">
        <v>0</v>
      </c>
      <c r="I243" s="56">
        <f t="shared" si="41"/>
        <v>533479.48</v>
      </c>
      <c r="J243" s="56">
        <f t="shared" si="42"/>
        <v>-107416.02999999997</v>
      </c>
      <c r="K243" s="57">
        <f t="shared" si="43"/>
        <v>-0.2521127545674241</v>
      </c>
      <c r="L243" s="57">
        <f t="shared" si="44"/>
        <v>-0.89062751099630821</v>
      </c>
      <c r="M243" s="57">
        <f t="shared" si="45"/>
        <v>0.87816913185113632</v>
      </c>
      <c r="R243" s="53"/>
      <c r="S243" s="53"/>
      <c r="T243" s="53"/>
      <c r="U243" s="53"/>
      <c r="V243" s="53"/>
    </row>
    <row r="244" spans="2:22" s="51" customFormat="1" x14ac:dyDescent="0.2">
      <c r="B244" s="51" t="s">
        <v>162</v>
      </c>
      <c r="C244" s="51" t="s">
        <v>163</v>
      </c>
      <c r="D244" s="56">
        <v>112944.28999999998</v>
      </c>
      <c r="E244" s="56">
        <v>205910.99</v>
      </c>
      <c r="F244" s="56">
        <v>5164.3200000000006</v>
      </c>
      <c r="G244" s="56">
        <v>69453.75</v>
      </c>
      <c r="H244" s="56">
        <v>0</v>
      </c>
      <c r="I244" s="56">
        <f t="shared" si="41"/>
        <v>69453.75</v>
      </c>
      <c r="J244" s="56">
        <f t="shared" si="42"/>
        <v>136457.24</v>
      </c>
      <c r="K244" s="57">
        <f t="shared" si="43"/>
        <v>0.66270013077009637</v>
      </c>
      <c r="L244" s="57">
        <f t="shared" si="44"/>
        <v>-0.9749196485335726</v>
      </c>
      <c r="M244" s="57">
        <f t="shared" si="45"/>
        <v>-0.49405019615514445</v>
      </c>
      <c r="R244" s="53"/>
      <c r="S244" s="53"/>
      <c r="T244" s="53"/>
      <c r="U244" s="53"/>
      <c r="V244" s="53"/>
    </row>
    <row r="245" spans="2:22" s="51" customFormat="1" x14ac:dyDescent="0.2">
      <c r="B245" s="51" t="s">
        <v>164</v>
      </c>
      <c r="C245" s="51" t="s">
        <v>165</v>
      </c>
      <c r="D245" s="56">
        <v>-5635750</v>
      </c>
      <c r="E245" s="56">
        <v>911245.33</v>
      </c>
      <c r="F245" s="56">
        <v>5717.25</v>
      </c>
      <c r="G245" s="56">
        <v>275571.98</v>
      </c>
      <c r="H245" s="56">
        <v>352.52</v>
      </c>
      <c r="I245" s="56">
        <f t="shared" si="41"/>
        <v>275924.5</v>
      </c>
      <c r="J245" s="56">
        <f t="shared" si="42"/>
        <v>635320.82999999996</v>
      </c>
      <c r="K245" s="57">
        <f t="shared" si="43"/>
        <v>0.69720064299259565</v>
      </c>
      <c r="L245" s="57">
        <f t="shared" si="44"/>
        <v>-0.99372589377220732</v>
      </c>
      <c r="M245" s="57">
        <f t="shared" si="45"/>
        <v>-0.54638124729813431</v>
      </c>
      <c r="R245" s="53"/>
      <c r="S245" s="53"/>
      <c r="T245" s="53"/>
      <c r="U245" s="53"/>
      <c r="V245" s="53"/>
    </row>
    <row r="246" spans="2:22" s="51" customFormat="1" x14ac:dyDescent="0.2">
      <c r="B246" s="51" t="s">
        <v>469</v>
      </c>
      <c r="C246" s="51" t="s">
        <v>470</v>
      </c>
      <c r="D246" s="56">
        <v>0</v>
      </c>
      <c r="E246" s="56">
        <v>0</v>
      </c>
      <c r="F246" s="56">
        <v>0</v>
      </c>
      <c r="G246" s="56">
        <v>0</v>
      </c>
      <c r="H246" s="56">
        <v>0</v>
      </c>
      <c r="I246" s="56">
        <f t="shared" si="41"/>
        <v>0</v>
      </c>
      <c r="J246" s="56">
        <f t="shared" si="42"/>
        <v>0</v>
      </c>
      <c r="K246" s="57" t="str">
        <f t="shared" si="43"/>
        <v>NA</v>
      </c>
      <c r="L246" s="57" t="str">
        <f t="shared" si="44"/>
        <v>NA</v>
      </c>
      <c r="M246" s="57" t="str">
        <f t="shared" si="45"/>
        <v>NA</v>
      </c>
      <c r="R246" s="53"/>
      <c r="S246" s="53"/>
      <c r="T246" s="53"/>
      <c r="U246" s="53"/>
      <c r="V246" s="53"/>
    </row>
    <row r="247" spans="2:22" s="51" customFormat="1" x14ac:dyDescent="0.2">
      <c r="B247" s="51" t="s">
        <v>170</v>
      </c>
      <c r="C247" s="51" t="s">
        <v>171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41"/>
        <v>0</v>
      </c>
      <c r="J247" s="56">
        <f t="shared" si="42"/>
        <v>0</v>
      </c>
      <c r="K247" s="57" t="str">
        <f t="shared" si="43"/>
        <v>NA</v>
      </c>
      <c r="L247" s="57" t="str">
        <f t="shared" si="44"/>
        <v>NA</v>
      </c>
      <c r="M247" s="57" t="str">
        <f t="shared" si="45"/>
        <v>NA</v>
      </c>
      <c r="R247" s="53"/>
      <c r="S247" s="53"/>
      <c r="T247" s="53"/>
      <c r="U247" s="53"/>
      <c r="V247" s="53"/>
    </row>
    <row r="248" spans="2:22" s="51" customFormat="1" x14ac:dyDescent="0.2">
      <c r="B248" s="51" t="s">
        <v>178</v>
      </c>
      <c r="C248" s="51" t="s">
        <v>179</v>
      </c>
      <c r="D248" s="56">
        <v>1575</v>
      </c>
      <c r="E248" s="56">
        <v>10000</v>
      </c>
      <c r="F248" s="56">
        <v>0</v>
      </c>
      <c r="G248" s="56">
        <v>441.86</v>
      </c>
      <c r="H248" s="56">
        <v>0</v>
      </c>
      <c r="I248" s="56">
        <f t="shared" si="41"/>
        <v>441.86</v>
      </c>
      <c r="J248" s="56">
        <f t="shared" si="42"/>
        <v>9558.14</v>
      </c>
      <c r="K248" s="57">
        <f t="shared" si="43"/>
        <v>0.95581399999999994</v>
      </c>
      <c r="L248" s="57">
        <f t="shared" si="44"/>
        <v>-1</v>
      </c>
      <c r="M248" s="57">
        <f t="shared" si="45"/>
        <v>-0.93372100000000002</v>
      </c>
      <c r="R248" s="53"/>
      <c r="S248" s="53"/>
      <c r="T248" s="53"/>
      <c r="U248" s="53"/>
      <c r="V248" s="53"/>
    </row>
    <row r="249" spans="2:22" s="51" customFormat="1" x14ac:dyDescent="0.2">
      <c r="B249" s="51" t="s">
        <v>180</v>
      </c>
      <c r="C249" s="51" t="s">
        <v>181</v>
      </c>
      <c r="D249" s="56">
        <v>5000</v>
      </c>
      <c r="E249" s="56">
        <v>4000</v>
      </c>
      <c r="F249" s="56">
        <v>0</v>
      </c>
      <c r="G249" s="56">
        <v>0</v>
      </c>
      <c r="H249" s="56">
        <v>0</v>
      </c>
      <c r="I249" s="56">
        <f t="shared" si="41"/>
        <v>0</v>
      </c>
      <c r="J249" s="56">
        <f t="shared" si="42"/>
        <v>4000</v>
      </c>
      <c r="K249" s="57">
        <f t="shared" si="43"/>
        <v>1</v>
      </c>
      <c r="L249" s="57">
        <f t="shared" si="44"/>
        <v>-1</v>
      </c>
      <c r="M249" s="57">
        <f t="shared" si="45"/>
        <v>-1</v>
      </c>
      <c r="R249" s="53"/>
      <c r="S249" s="53"/>
      <c r="T249" s="53"/>
      <c r="U249" s="53"/>
      <c r="V249" s="53"/>
    </row>
    <row r="250" spans="2:22" s="51" customFormat="1" x14ac:dyDescent="0.2">
      <c r="B250" s="51" t="s">
        <v>464</v>
      </c>
      <c r="C250" s="51" t="s">
        <v>465</v>
      </c>
      <c r="D250" s="56">
        <v>0</v>
      </c>
      <c r="E250" s="56">
        <v>500</v>
      </c>
      <c r="F250" s="56">
        <v>0</v>
      </c>
      <c r="G250" s="56">
        <v>0</v>
      </c>
      <c r="H250" s="56">
        <v>0</v>
      </c>
      <c r="I250" s="56">
        <f t="shared" si="41"/>
        <v>0</v>
      </c>
      <c r="J250" s="56">
        <f t="shared" si="42"/>
        <v>500</v>
      </c>
      <c r="K250" s="57">
        <f t="shared" si="43"/>
        <v>1</v>
      </c>
      <c r="L250" s="57">
        <f t="shared" si="44"/>
        <v>-1</v>
      </c>
      <c r="M250" s="57">
        <f t="shared" si="45"/>
        <v>-1</v>
      </c>
      <c r="R250" s="53"/>
      <c r="S250" s="53"/>
      <c r="T250" s="53"/>
      <c r="U250" s="53"/>
      <c r="V250" s="53"/>
    </row>
    <row r="251" spans="2:22" s="51" customFormat="1" x14ac:dyDescent="0.2">
      <c r="B251" s="51" t="s">
        <v>186</v>
      </c>
      <c r="C251" s="51" t="s">
        <v>187</v>
      </c>
      <c r="D251" s="56">
        <v>14300</v>
      </c>
      <c r="E251" s="56">
        <v>58000</v>
      </c>
      <c r="F251" s="56">
        <v>3065.79</v>
      </c>
      <c r="G251" s="56">
        <v>21937.030000000002</v>
      </c>
      <c r="H251" s="56">
        <v>0</v>
      </c>
      <c r="I251" s="56">
        <f t="shared" si="41"/>
        <v>21937.030000000002</v>
      </c>
      <c r="J251" s="56">
        <f t="shared" si="42"/>
        <v>36062.97</v>
      </c>
      <c r="K251" s="57">
        <f t="shared" si="43"/>
        <v>0.62177534482758623</v>
      </c>
      <c r="L251" s="57">
        <f t="shared" si="44"/>
        <v>-0.94714155172413794</v>
      </c>
      <c r="M251" s="57">
        <f t="shared" si="45"/>
        <v>-0.43266301724137923</v>
      </c>
      <c r="R251" s="53"/>
      <c r="S251" s="53"/>
      <c r="T251" s="53"/>
      <c r="U251" s="53"/>
      <c r="V251" s="53"/>
    </row>
    <row r="252" spans="2:22" s="51" customFormat="1" x14ac:dyDescent="0.2">
      <c r="B252" s="51" t="s">
        <v>194</v>
      </c>
      <c r="C252" s="51" t="s">
        <v>195</v>
      </c>
      <c r="D252" s="56">
        <v>4128638</v>
      </c>
      <c r="E252" s="56">
        <v>187176.4</v>
      </c>
      <c r="F252" s="56">
        <v>0</v>
      </c>
      <c r="G252" s="56">
        <v>21434.880000000001</v>
      </c>
      <c r="H252" s="56">
        <v>1455.58</v>
      </c>
      <c r="I252" s="56">
        <f t="shared" si="41"/>
        <v>22890.46</v>
      </c>
      <c r="J252" s="56">
        <f t="shared" si="42"/>
        <v>164285.94</v>
      </c>
      <c r="K252" s="57">
        <f t="shared" si="43"/>
        <v>0.87770648436448184</v>
      </c>
      <c r="L252" s="57">
        <f t="shared" si="44"/>
        <v>-1</v>
      </c>
      <c r="M252" s="57">
        <f t="shared" si="45"/>
        <v>-0.82822449838761725</v>
      </c>
      <c r="R252" s="53"/>
      <c r="S252" s="53"/>
      <c r="T252" s="53"/>
      <c r="U252" s="53"/>
      <c r="V252" s="53"/>
    </row>
    <row r="253" spans="2:22" s="51" customFormat="1" x14ac:dyDescent="0.2">
      <c r="B253" s="51" t="s">
        <v>198</v>
      </c>
      <c r="C253" s="51" t="s">
        <v>199</v>
      </c>
      <c r="D253" s="56">
        <v>2500</v>
      </c>
      <c r="E253" s="56">
        <v>5400</v>
      </c>
      <c r="F253" s="56">
        <v>0</v>
      </c>
      <c r="G253" s="56">
        <v>277.02000000000004</v>
      </c>
      <c r="H253" s="56">
        <v>0</v>
      </c>
      <c r="I253" s="56">
        <f t="shared" si="41"/>
        <v>277.02000000000004</v>
      </c>
      <c r="J253" s="56">
        <f t="shared" si="42"/>
        <v>5122.9799999999996</v>
      </c>
      <c r="K253" s="57">
        <f t="shared" si="43"/>
        <v>0.94869999999999988</v>
      </c>
      <c r="L253" s="57">
        <f t="shared" si="44"/>
        <v>-1</v>
      </c>
      <c r="M253" s="57">
        <f t="shared" si="45"/>
        <v>-0.92305000000000004</v>
      </c>
      <c r="R253" s="53"/>
      <c r="S253" s="53"/>
      <c r="T253" s="53"/>
      <c r="U253" s="53"/>
      <c r="V253" s="53"/>
    </row>
    <row r="254" spans="2:22" s="51" customFormat="1" x14ac:dyDescent="0.2">
      <c r="B254" s="51" t="s">
        <v>200</v>
      </c>
      <c r="C254" s="51" t="s">
        <v>201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41"/>
        <v>0</v>
      </c>
      <c r="J254" s="56">
        <f t="shared" si="42"/>
        <v>0</v>
      </c>
      <c r="K254" s="57" t="str">
        <f t="shared" si="43"/>
        <v>NA</v>
      </c>
      <c r="L254" s="57" t="str">
        <f t="shared" si="44"/>
        <v>NA</v>
      </c>
      <c r="M254" s="57" t="str">
        <f t="shared" si="45"/>
        <v>NA</v>
      </c>
      <c r="R254" s="53"/>
      <c r="S254" s="53"/>
      <c r="T254" s="53"/>
      <c r="U254" s="53"/>
      <c r="V254" s="53"/>
    </row>
    <row r="255" spans="2:22" s="51" customFormat="1" x14ac:dyDescent="0.2">
      <c r="B255" s="51" t="s">
        <v>202</v>
      </c>
      <c r="C255" s="51" t="s">
        <v>203</v>
      </c>
      <c r="D255" s="56">
        <v>56000</v>
      </c>
      <c r="E255" s="56">
        <v>68585</v>
      </c>
      <c r="F255" s="56">
        <v>0</v>
      </c>
      <c r="G255" s="56">
        <v>1867.69</v>
      </c>
      <c r="H255" s="56">
        <v>0</v>
      </c>
      <c r="I255" s="56">
        <f t="shared" si="41"/>
        <v>1867.69</v>
      </c>
      <c r="J255" s="56">
        <f t="shared" si="42"/>
        <v>66717.31</v>
      </c>
      <c r="K255" s="57">
        <f t="shared" si="43"/>
        <v>0.9727682437850842</v>
      </c>
      <c r="L255" s="57">
        <f t="shared" si="44"/>
        <v>-1</v>
      </c>
      <c r="M255" s="57">
        <f t="shared" si="45"/>
        <v>-0.9591523656776263</v>
      </c>
      <c r="R255" s="53"/>
      <c r="S255" s="53"/>
      <c r="T255" s="53"/>
      <c r="U255" s="53"/>
      <c r="V255" s="53"/>
    </row>
    <row r="256" spans="2:22" s="51" customFormat="1" x14ac:dyDescent="0.2">
      <c r="B256" s="51" t="s">
        <v>206</v>
      </c>
      <c r="C256" s="51" t="s">
        <v>207</v>
      </c>
      <c r="D256" s="56">
        <v>95852</v>
      </c>
      <c r="E256" s="56">
        <v>270120</v>
      </c>
      <c r="F256" s="56">
        <v>2230</v>
      </c>
      <c r="G256" s="56">
        <v>29245.360000000001</v>
      </c>
      <c r="H256" s="56">
        <v>0</v>
      </c>
      <c r="I256" s="56">
        <f t="shared" si="41"/>
        <v>29245.360000000001</v>
      </c>
      <c r="J256" s="56">
        <f t="shared" si="42"/>
        <v>240874.64</v>
      </c>
      <c r="K256" s="57">
        <f t="shared" si="43"/>
        <v>0.89173197097586265</v>
      </c>
      <c r="L256" s="57">
        <f t="shared" si="44"/>
        <v>-0.99174440989189994</v>
      </c>
      <c r="M256" s="57">
        <f t="shared" si="45"/>
        <v>-0.83759795646379398</v>
      </c>
      <c r="R256" s="53"/>
      <c r="S256" s="53"/>
      <c r="T256" s="53"/>
      <c r="U256" s="53"/>
      <c r="V256" s="53"/>
    </row>
    <row r="257" spans="1:22" s="51" customFormat="1" x14ac:dyDescent="0.2">
      <c r="B257" s="51" t="s">
        <v>214</v>
      </c>
      <c r="C257" s="51" t="s">
        <v>215</v>
      </c>
      <c r="D257" s="56">
        <v>0</v>
      </c>
      <c r="E257" s="56">
        <v>2000</v>
      </c>
      <c r="F257" s="56">
        <v>0</v>
      </c>
      <c r="G257" s="56">
        <v>0</v>
      </c>
      <c r="H257" s="56">
        <v>0</v>
      </c>
      <c r="I257" s="56">
        <f t="shared" si="41"/>
        <v>0</v>
      </c>
      <c r="J257" s="56">
        <f t="shared" si="42"/>
        <v>2000</v>
      </c>
      <c r="K257" s="57">
        <f t="shared" si="43"/>
        <v>1</v>
      </c>
      <c r="L257" s="57">
        <f t="shared" si="44"/>
        <v>-1</v>
      </c>
      <c r="M257" s="57">
        <f t="shared" si="45"/>
        <v>-1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224</v>
      </c>
      <c r="C258" s="51" t="s">
        <v>225</v>
      </c>
      <c r="D258" s="56">
        <v>8000</v>
      </c>
      <c r="E258" s="56">
        <v>28000</v>
      </c>
      <c r="F258" s="56">
        <v>2200</v>
      </c>
      <c r="G258" s="56">
        <v>6068</v>
      </c>
      <c r="H258" s="56">
        <v>0</v>
      </c>
      <c r="I258" s="56">
        <f t="shared" si="41"/>
        <v>6068</v>
      </c>
      <c r="J258" s="56">
        <f t="shared" si="42"/>
        <v>21932</v>
      </c>
      <c r="K258" s="57">
        <f t="shared" si="43"/>
        <v>0.78328571428571425</v>
      </c>
      <c r="L258" s="57">
        <f t="shared" si="44"/>
        <v>-0.92142857142857137</v>
      </c>
      <c r="M258" s="57">
        <f t="shared" si="45"/>
        <v>-0.67492857142857143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471</v>
      </c>
      <c r="C259" s="51" t="s">
        <v>472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41"/>
        <v>0</v>
      </c>
      <c r="J259" s="56">
        <f t="shared" si="42"/>
        <v>0</v>
      </c>
      <c r="K259" s="57" t="str">
        <f t="shared" si="43"/>
        <v>NA</v>
      </c>
      <c r="L259" s="57" t="str">
        <f t="shared" si="44"/>
        <v>NA</v>
      </c>
      <c r="M259" s="57" t="str">
        <f t="shared" si="45"/>
        <v>NA</v>
      </c>
      <c r="R259" s="53"/>
      <c r="S259" s="53"/>
      <c r="T259" s="53"/>
      <c r="U259" s="53"/>
      <c r="V259" s="53"/>
    </row>
    <row r="260" spans="1:22" s="51" customFormat="1" x14ac:dyDescent="0.2">
      <c r="A260" s="63" t="s">
        <v>473</v>
      </c>
      <c r="B260" s="63"/>
      <c r="C260" s="63"/>
      <c r="D260" s="64">
        <v>3685807.4300000006</v>
      </c>
      <c r="E260" s="64">
        <v>5954563.6500000013</v>
      </c>
      <c r="F260" s="64">
        <v>342849.77</v>
      </c>
      <c r="G260" s="64">
        <v>3849420.9799999991</v>
      </c>
      <c r="H260" s="64">
        <v>1808.1</v>
      </c>
      <c r="I260" s="64">
        <f t="shared" si="41"/>
        <v>3851229.0799999991</v>
      </c>
      <c r="J260" s="64">
        <f t="shared" si="42"/>
        <v>2103334.5700000022</v>
      </c>
      <c r="K260" s="65">
        <f t="shared" si="43"/>
        <v>0.35323068047144002</v>
      </c>
      <c r="L260" s="65">
        <f t="shared" si="44"/>
        <v>-0.94242235197200375</v>
      </c>
      <c r="M260" s="65">
        <f t="shared" si="45"/>
        <v>-3.0301494887875272E-2</v>
      </c>
      <c r="R260" s="53"/>
      <c r="S260" s="53"/>
      <c r="T260" s="53"/>
      <c r="U260" s="53"/>
      <c r="V260" s="53"/>
    </row>
    <row r="261" spans="1:22" s="51" customFormat="1" x14ac:dyDescent="0.2">
      <c r="A261" s="51" t="s">
        <v>277</v>
      </c>
      <c r="B261" s="51" t="s">
        <v>278</v>
      </c>
      <c r="C261" s="51" t="s">
        <v>279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41"/>
        <v>0</v>
      </c>
      <c r="J261" s="56">
        <f t="shared" si="42"/>
        <v>0</v>
      </c>
      <c r="K261" s="57" t="str">
        <f t="shared" si="43"/>
        <v>NA</v>
      </c>
      <c r="L261" s="57" t="str">
        <f t="shared" si="44"/>
        <v>NA</v>
      </c>
      <c r="M261" s="57" t="str">
        <f t="shared" si="45"/>
        <v>NA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280</v>
      </c>
      <c r="C262" s="51" t="s">
        <v>281</v>
      </c>
      <c r="D262" s="56">
        <v>0</v>
      </c>
      <c r="E262" s="56">
        <v>0</v>
      </c>
      <c r="F262" s="56">
        <v>0</v>
      </c>
      <c r="G262" s="56">
        <v>0</v>
      </c>
      <c r="H262" s="56">
        <v>0</v>
      </c>
      <c r="I262" s="56">
        <f t="shared" si="41"/>
        <v>0</v>
      </c>
      <c r="J262" s="56">
        <f t="shared" si="42"/>
        <v>0</v>
      </c>
      <c r="K262" s="57" t="str">
        <f t="shared" si="43"/>
        <v>NA</v>
      </c>
      <c r="L262" s="57" t="str">
        <f t="shared" si="44"/>
        <v>NA</v>
      </c>
      <c r="M262" s="57" t="str">
        <f t="shared" si="45"/>
        <v>NA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258</v>
      </c>
      <c r="C263" s="51" t="s">
        <v>259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41"/>
        <v>0</v>
      </c>
      <c r="J263" s="56">
        <f t="shared" si="42"/>
        <v>0</v>
      </c>
      <c r="K263" s="57" t="str">
        <f t="shared" si="43"/>
        <v>NA</v>
      </c>
      <c r="L263" s="57" t="str">
        <f t="shared" si="44"/>
        <v>NA</v>
      </c>
      <c r="M263" s="57" t="str">
        <f t="shared" si="45"/>
        <v>NA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122</v>
      </c>
      <c r="C264" s="51" t="s">
        <v>123</v>
      </c>
      <c r="D264" s="56">
        <v>52839.09</v>
      </c>
      <c r="E264" s="56">
        <v>100027</v>
      </c>
      <c r="F264" s="56">
        <v>7774.36</v>
      </c>
      <c r="G264" s="56">
        <v>79705.66</v>
      </c>
      <c r="H264" s="56">
        <v>0</v>
      </c>
      <c r="I264" s="56">
        <f t="shared" si="41"/>
        <v>79705.66</v>
      </c>
      <c r="J264" s="56">
        <f t="shared" si="42"/>
        <v>20321.339999999997</v>
      </c>
      <c r="K264" s="57">
        <f t="shared" si="43"/>
        <v>0.20315854719225807</v>
      </c>
      <c r="L264" s="57">
        <f t="shared" si="44"/>
        <v>-0.92227738510602142</v>
      </c>
      <c r="M264" s="57">
        <f t="shared" si="45"/>
        <v>0.19526217921161282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134</v>
      </c>
      <c r="C265" s="51" t="s">
        <v>135</v>
      </c>
      <c r="D265" s="56">
        <v>0</v>
      </c>
      <c r="E265" s="56">
        <v>62606.58</v>
      </c>
      <c r="F265" s="56">
        <v>13320.68</v>
      </c>
      <c r="G265" s="56">
        <v>19981.02</v>
      </c>
      <c r="H265" s="56">
        <v>0</v>
      </c>
      <c r="I265" s="56">
        <f t="shared" si="41"/>
        <v>19981.02</v>
      </c>
      <c r="J265" s="56">
        <f t="shared" si="42"/>
        <v>42625.56</v>
      </c>
      <c r="K265" s="57">
        <f t="shared" si="43"/>
        <v>0.68084792365275337</v>
      </c>
      <c r="L265" s="57">
        <f t="shared" si="44"/>
        <v>-0.78723194910183558</v>
      </c>
      <c r="M265" s="57">
        <f t="shared" si="45"/>
        <v>-0.52127188547913017</v>
      </c>
      <c r="R265" s="53"/>
      <c r="S265" s="53"/>
      <c r="T265" s="53"/>
      <c r="U265" s="53"/>
      <c r="V265" s="53"/>
    </row>
    <row r="266" spans="1:22" s="51" customFormat="1" x14ac:dyDescent="0.2">
      <c r="B266" s="51" t="s">
        <v>136</v>
      </c>
      <c r="C266" s="51" t="s">
        <v>137</v>
      </c>
      <c r="D266" s="56">
        <v>537900.48</v>
      </c>
      <c r="E266" s="56">
        <v>757324.74</v>
      </c>
      <c r="F266" s="56">
        <v>94628.7</v>
      </c>
      <c r="G266" s="56">
        <v>917487.14999999991</v>
      </c>
      <c r="H266" s="56">
        <v>0</v>
      </c>
      <c r="I266" s="56">
        <f t="shared" si="41"/>
        <v>917487.14999999991</v>
      </c>
      <c r="J266" s="56">
        <f t="shared" si="42"/>
        <v>-160162.40999999992</v>
      </c>
      <c r="K266" s="57">
        <f t="shared" si="43"/>
        <v>-0.21148445513611494</v>
      </c>
      <c r="L266" s="57">
        <f t="shared" si="44"/>
        <v>-0.87504871424113262</v>
      </c>
      <c r="M266" s="57">
        <f t="shared" si="45"/>
        <v>0.81722668270417254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138</v>
      </c>
      <c r="C267" s="51" t="s">
        <v>139</v>
      </c>
      <c r="D267" s="56">
        <v>1700000</v>
      </c>
      <c r="E267" s="56">
        <v>2411172.35</v>
      </c>
      <c r="F267" s="56">
        <v>0</v>
      </c>
      <c r="G267" s="56">
        <v>323594.39</v>
      </c>
      <c r="H267" s="56">
        <v>0</v>
      </c>
      <c r="I267" s="56">
        <f t="shared" si="41"/>
        <v>323594.39</v>
      </c>
      <c r="J267" s="56">
        <f t="shared" si="42"/>
        <v>2087577.96</v>
      </c>
      <c r="K267" s="57">
        <f t="shared" si="43"/>
        <v>0.86579375381440482</v>
      </c>
      <c r="L267" s="57">
        <f t="shared" si="44"/>
        <v>-1</v>
      </c>
      <c r="M267" s="57">
        <f t="shared" si="45"/>
        <v>-0.79869063072160718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142</v>
      </c>
      <c r="C268" s="51" t="s">
        <v>143</v>
      </c>
      <c r="D268" s="56">
        <v>0</v>
      </c>
      <c r="E268" s="56">
        <v>0</v>
      </c>
      <c r="F268" s="56">
        <v>0</v>
      </c>
      <c r="G268" s="56">
        <v>0</v>
      </c>
      <c r="H268" s="56">
        <v>0</v>
      </c>
      <c r="I268" s="56">
        <f t="shared" si="41"/>
        <v>0</v>
      </c>
      <c r="J268" s="56">
        <f t="shared" si="42"/>
        <v>0</v>
      </c>
      <c r="K268" s="57" t="str">
        <f t="shared" si="43"/>
        <v>NA</v>
      </c>
      <c r="L268" s="57" t="str">
        <f t="shared" si="44"/>
        <v>NA</v>
      </c>
      <c r="M268" s="57" t="str">
        <f t="shared" si="45"/>
        <v>NA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144</v>
      </c>
      <c r="C269" s="51" t="s">
        <v>145</v>
      </c>
      <c r="D269" s="56">
        <v>81000</v>
      </c>
      <c r="E269" s="56">
        <v>144480</v>
      </c>
      <c r="F269" s="56">
        <v>18190</v>
      </c>
      <c r="G269" s="56">
        <v>176520</v>
      </c>
      <c r="H269" s="56">
        <v>0</v>
      </c>
      <c r="I269" s="56">
        <f t="shared" si="41"/>
        <v>176520</v>
      </c>
      <c r="J269" s="56">
        <f t="shared" si="42"/>
        <v>-32040</v>
      </c>
      <c r="K269" s="57">
        <f t="shared" si="43"/>
        <v>-0.2217607973421927</v>
      </c>
      <c r="L269" s="57">
        <f t="shared" si="44"/>
        <v>-0.8741002214839424</v>
      </c>
      <c r="M269" s="57">
        <f t="shared" si="45"/>
        <v>0.83264119601328901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146</v>
      </c>
      <c r="C270" s="51" t="s">
        <v>147</v>
      </c>
      <c r="D270" s="56">
        <v>0</v>
      </c>
      <c r="E270" s="56">
        <v>0</v>
      </c>
      <c r="F270" s="56">
        <v>1619.11</v>
      </c>
      <c r="G270" s="56">
        <v>10092.81</v>
      </c>
      <c r="H270" s="56">
        <v>0</v>
      </c>
      <c r="I270" s="56">
        <f t="shared" si="41"/>
        <v>10092.81</v>
      </c>
      <c r="J270" s="56">
        <f t="shared" si="42"/>
        <v>-10092.81</v>
      </c>
      <c r="K270" s="57" t="str">
        <f t="shared" si="43"/>
        <v>NA</v>
      </c>
      <c r="L270" s="57" t="str">
        <f t="shared" si="44"/>
        <v>NA</v>
      </c>
      <c r="M270" s="57" t="str">
        <f t="shared" si="45"/>
        <v>NA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148</v>
      </c>
      <c r="C271" s="51" t="s">
        <v>149</v>
      </c>
      <c r="D271" s="56">
        <v>112715.08</v>
      </c>
      <c r="E271" s="56">
        <v>54832.14</v>
      </c>
      <c r="F271" s="56">
        <v>23121.58</v>
      </c>
      <c r="G271" s="56">
        <v>211304.3</v>
      </c>
      <c r="H271" s="56">
        <v>0</v>
      </c>
      <c r="I271" s="56">
        <f t="shared" si="41"/>
        <v>211304.3</v>
      </c>
      <c r="J271" s="56">
        <f t="shared" si="42"/>
        <v>-156472.15999999997</v>
      </c>
      <c r="K271" s="57">
        <f t="shared" si="43"/>
        <v>-2.8536577270192258</v>
      </c>
      <c r="L271" s="57">
        <f t="shared" si="44"/>
        <v>-0.57832067105168605</v>
      </c>
      <c r="M271" s="57">
        <f t="shared" si="45"/>
        <v>4.780486590528839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162</v>
      </c>
      <c r="C272" s="51" t="s">
        <v>163</v>
      </c>
      <c r="D272" s="56">
        <v>62034.59</v>
      </c>
      <c r="E272" s="56">
        <v>125573.29000000004</v>
      </c>
      <c r="F272" s="56">
        <v>1593.53</v>
      </c>
      <c r="G272" s="56">
        <v>31468.45</v>
      </c>
      <c r="H272" s="56">
        <v>0</v>
      </c>
      <c r="I272" s="56">
        <f t="shared" si="41"/>
        <v>31468.45</v>
      </c>
      <c r="J272" s="56">
        <f t="shared" si="42"/>
        <v>94104.84000000004</v>
      </c>
      <c r="K272" s="57">
        <f t="shared" si="43"/>
        <v>0.74940172388570858</v>
      </c>
      <c r="L272" s="57">
        <f t="shared" si="44"/>
        <v>-0.98730996058158549</v>
      </c>
      <c r="M272" s="57">
        <f t="shared" si="45"/>
        <v>-0.62410258582856282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164</v>
      </c>
      <c r="C273" s="51" t="s">
        <v>165</v>
      </c>
      <c r="D273" s="56">
        <v>26178145</v>
      </c>
      <c r="E273" s="56">
        <v>928210.7699999999</v>
      </c>
      <c r="F273" s="56">
        <v>0</v>
      </c>
      <c r="G273" s="56">
        <v>35507.5</v>
      </c>
      <c r="H273" s="56">
        <v>0</v>
      </c>
      <c r="I273" s="56">
        <f t="shared" si="41"/>
        <v>35507.5</v>
      </c>
      <c r="J273" s="56">
        <f t="shared" si="42"/>
        <v>892703.2699999999</v>
      </c>
      <c r="K273" s="57">
        <f t="shared" si="43"/>
        <v>0.96174629604868733</v>
      </c>
      <c r="L273" s="57">
        <f t="shared" si="44"/>
        <v>-1</v>
      </c>
      <c r="M273" s="57">
        <f t="shared" si="45"/>
        <v>-0.942619444073031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469</v>
      </c>
      <c r="C274" s="51" t="s">
        <v>470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41"/>
        <v>0</v>
      </c>
      <c r="J274" s="56">
        <f t="shared" si="42"/>
        <v>0</v>
      </c>
      <c r="K274" s="57" t="str">
        <f t="shared" si="43"/>
        <v>NA</v>
      </c>
      <c r="L274" s="57" t="str">
        <f t="shared" si="44"/>
        <v>NA</v>
      </c>
      <c r="M274" s="57" t="str">
        <f t="shared" si="45"/>
        <v>NA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176</v>
      </c>
      <c r="C275" s="51" t="s">
        <v>177</v>
      </c>
      <c r="D275" s="56">
        <v>1650</v>
      </c>
      <c r="E275" s="56">
        <v>3750</v>
      </c>
      <c r="F275" s="56">
        <v>0</v>
      </c>
      <c r="G275" s="56">
        <v>3675</v>
      </c>
      <c r="H275" s="56">
        <v>1438.18</v>
      </c>
      <c r="I275" s="56">
        <f t="shared" si="41"/>
        <v>5113.18</v>
      </c>
      <c r="J275" s="56">
        <f t="shared" si="42"/>
        <v>-1363.1800000000003</v>
      </c>
      <c r="K275" s="57">
        <f t="shared" si="43"/>
        <v>-0.36351466666666676</v>
      </c>
      <c r="L275" s="57">
        <f t="shared" si="44"/>
        <v>-1</v>
      </c>
      <c r="M275" s="57">
        <f t="shared" si="45"/>
        <v>0.47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180</v>
      </c>
      <c r="C276" s="51" t="s">
        <v>181</v>
      </c>
      <c r="D276" s="56">
        <v>275433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41"/>
        <v>0</v>
      </c>
      <c r="J276" s="56">
        <f t="shared" si="42"/>
        <v>0</v>
      </c>
      <c r="K276" s="57" t="str">
        <f t="shared" si="43"/>
        <v>NA</v>
      </c>
      <c r="L276" s="57" t="str">
        <f t="shared" si="44"/>
        <v>NA</v>
      </c>
      <c r="M276" s="57" t="str">
        <f t="shared" si="45"/>
        <v>NA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186</v>
      </c>
      <c r="C277" s="51" t="s">
        <v>187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41"/>
        <v>0</v>
      </c>
      <c r="J277" s="56">
        <f t="shared" si="42"/>
        <v>0</v>
      </c>
      <c r="K277" s="57" t="str">
        <f t="shared" si="43"/>
        <v>NA</v>
      </c>
      <c r="L277" s="57" t="str">
        <f t="shared" si="44"/>
        <v>NA</v>
      </c>
      <c r="M277" s="57" t="str">
        <f t="shared" si="45"/>
        <v>NA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192</v>
      </c>
      <c r="C278" s="51" t="s">
        <v>193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41"/>
        <v>0</v>
      </c>
      <c r="J278" s="56">
        <f t="shared" si="42"/>
        <v>0</v>
      </c>
      <c r="K278" s="57" t="str">
        <f t="shared" si="43"/>
        <v>NA</v>
      </c>
      <c r="L278" s="57" t="str">
        <f t="shared" si="44"/>
        <v>NA</v>
      </c>
      <c r="M278" s="57" t="str">
        <f t="shared" si="45"/>
        <v>NA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194</v>
      </c>
      <c r="C279" s="51" t="s">
        <v>195</v>
      </c>
      <c r="D279" s="56">
        <v>43490.66</v>
      </c>
      <c r="E279" s="56">
        <v>41390.660000000003</v>
      </c>
      <c r="F279" s="56">
        <v>0</v>
      </c>
      <c r="G279" s="56">
        <v>3351.01</v>
      </c>
      <c r="H279" s="56">
        <v>1453.45</v>
      </c>
      <c r="I279" s="56">
        <f t="shared" si="41"/>
        <v>4804.46</v>
      </c>
      <c r="J279" s="56">
        <f t="shared" si="42"/>
        <v>36586.200000000004</v>
      </c>
      <c r="K279" s="57">
        <f t="shared" si="43"/>
        <v>0.8839240543639556</v>
      </c>
      <c r="L279" s="57">
        <f t="shared" si="44"/>
        <v>-1</v>
      </c>
      <c r="M279" s="57">
        <f t="shared" si="45"/>
        <v>-0.87855919668833504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198</v>
      </c>
      <c r="C280" s="51" t="s">
        <v>199</v>
      </c>
      <c r="D280" s="56">
        <v>845000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41"/>
        <v>0</v>
      </c>
      <c r="J280" s="56">
        <f t="shared" si="42"/>
        <v>0</v>
      </c>
      <c r="K280" s="57" t="str">
        <f t="shared" si="43"/>
        <v>NA</v>
      </c>
      <c r="L280" s="57" t="str">
        <f t="shared" si="44"/>
        <v>NA</v>
      </c>
      <c r="M280" s="57" t="str">
        <f t="shared" si="45"/>
        <v>NA</v>
      </c>
      <c r="R280" s="53"/>
      <c r="S280" s="53"/>
      <c r="T280" s="53"/>
      <c r="U280" s="53"/>
      <c r="V280" s="53"/>
    </row>
    <row r="281" spans="1:22" s="51" customFormat="1" x14ac:dyDescent="0.2">
      <c r="B281" s="51" t="s">
        <v>200</v>
      </c>
      <c r="C281" s="51" t="s">
        <v>201</v>
      </c>
      <c r="D281" s="56">
        <v>1396752.5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41"/>
        <v>0</v>
      </c>
      <c r="J281" s="56">
        <f t="shared" si="42"/>
        <v>0</v>
      </c>
      <c r="K281" s="57" t="str">
        <f t="shared" si="43"/>
        <v>NA</v>
      </c>
      <c r="L281" s="57" t="str">
        <f t="shared" si="44"/>
        <v>NA</v>
      </c>
      <c r="M281" s="57" t="str">
        <f t="shared" si="45"/>
        <v>NA</v>
      </c>
      <c r="R281" s="53"/>
      <c r="S281" s="53"/>
      <c r="T281" s="53"/>
      <c r="U281" s="53"/>
      <c r="V281" s="53"/>
    </row>
    <row r="282" spans="1:22" s="51" customFormat="1" x14ac:dyDescent="0.2">
      <c r="B282" s="51" t="s">
        <v>202</v>
      </c>
      <c r="C282" s="51" t="s">
        <v>203</v>
      </c>
      <c r="D282" s="56">
        <v>3620</v>
      </c>
      <c r="E282" s="56">
        <v>3620</v>
      </c>
      <c r="F282" s="56">
        <v>0</v>
      </c>
      <c r="G282" s="56">
        <v>0</v>
      </c>
      <c r="H282" s="56">
        <v>0</v>
      </c>
      <c r="I282" s="56">
        <f t="shared" si="41"/>
        <v>0</v>
      </c>
      <c r="J282" s="56">
        <f t="shared" si="42"/>
        <v>3620</v>
      </c>
      <c r="K282" s="57">
        <f t="shared" si="43"/>
        <v>1</v>
      </c>
      <c r="L282" s="57">
        <f t="shared" si="44"/>
        <v>-1</v>
      </c>
      <c r="M282" s="57">
        <f t="shared" si="45"/>
        <v>-1</v>
      </c>
      <c r="R282" s="53"/>
      <c r="S282" s="53"/>
      <c r="T282" s="53"/>
      <c r="U282" s="53"/>
      <c r="V282" s="53"/>
    </row>
    <row r="283" spans="1:22" s="51" customFormat="1" x14ac:dyDescent="0.2">
      <c r="B283" s="51" t="s">
        <v>206</v>
      </c>
      <c r="C283" s="51" t="s">
        <v>207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41"/>
        <v>0</v>
      </c>
      <c r="J283" s="56">
        <f t="shared" si="42"/>
        <v>0</v>
      </c>
      <c r="K283" s="57" t="str">
        <f t="shared" si="43"/>
        <v>NA</v>
      </c>
      <c r="L283" s="57" t="str">
        <f t="shared" si="44"/>
        <v>NA</v>
      </c>
      <c r="M283" s="57" t="str">
        <f t="shared" si="45"/>
        <v>NA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224</v>
      </c>
      <c r="C284" s="51" t="s">
        <v>225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41"/>
        <v>0</v>
      </c>
      <c r="J284" s="56">
        <f t="shared" si="42"/>
        <v>0</v>
      </c>
      <c r="K284" s="57" t="str">
        <f t="shared" si="43"/>
        <v>NA</v>
      </c>
      <c r="L284" s="57" t="str">
        <f t="shared" si="44"/>
        <v>NA</v>
      </c>
      <c r="M284" s="57" t="str">
        <f t="shared" si="45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471</v>
      </c>
      <c r="C285" s="51" t="s">
        <v>472</v>
      </c>
      <c r="D285" s="56">
        <v>21085705.280000001</v>
      </c>
      <c r="E285" s="56">
        <v>47046451.480000004</v>
      </c>
      <c r="F285" s="56">
        <v>0</v>
      </c>
      <c r="G285" s="56">
        <v>4223728.3600000003</v>
      </c>
      <c r="H285" s="56">
        <v>0</v>
      </c>
      <c r="I285" s="56">
        <f t="shared" si="41"/>
        <v>4223728.3600000003</v>
      </c>
      <c r="J285" s="56">
        <f t="shared" si="42"/>
        <v>42822723.120000005</v>
      </c>
      <c r="K285" s="57">
        <f t="shared" si="43"/>
        <v>0.91022216921513077</v>
      </c>
      <c r="L285" s="57">
        <f t="shared" si="44"/>
        <v>-1</v>
      </c>
      <c r="M285" s="57">
        <f t="shared" si="45"/>
        <v>-0.86533325382269621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226</v>
      </c>
      <c r="C286" s="51" t="s">
        <v>227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41"/>
        <v>0</v>
      </c>
      <c r="J286" s="56">
        <f t="shared" si="42"/>
        <v>0</v>
      </c>
      <c r="K286" s="57" t="str">
        <f t="shared" si="43"/>
        <v>NA</v>
      </c>
      <c r="L286" s="57" t="str">
        <f t="shared" si="44"/>
        <v>NA</v>
      </c>
      <c r="M286" s="57" t="str">
        <f t="shared" si="45"/>
        <v>NA</v>
      </c>
      <c r="R286" s="53"/>
      <c r="S286" s="53"/>
      <c r="T286" s="53"/>
      <c r="U286" s="53"/>
      <c r="V286" s="53"/>
    </row>
    <row r="287" spans="1:22" s="51" customFormat="1" x14ac:dyDescent="0.2">
      <c r="A287" s="63" t="s">
        <v>315</v>
      </c>
      <c r="B287" s="63"/>
      <c r="C287" s="63"/>
      <c r="D287" s="64">
        <v>52376285.68</v>
      </c>
      <c r="E287" s="64">
        <v>51679439.010000005</v>
      </c>
      <c r="F287" s="64">
        <v>160247.96</v>
      </c>
      <c r="G287" s="64">
        <v>6036415.6500000004</v>
      </c>
      <c r="H287" s="64">
        <v>2891.63</v>
      </c>
      <c r="I287" s="64">
        <f t="shared" si="41"/>
        <v>6039307.2800000003</v>
      </c>
      <c r="J287" s="64">
        <f t="shared" si="42"/>
        <v>45640131.730000004</v>
      </c>
      <c r="K287" s="65">
        <f t="shared" si="43"/>
        <v>0.88313907047575746</v>
      </c>
      <c r="L287" s="65">
        <f t="shared" si="44"/>
        <v>-0.99689919312071107</v>
      </c>
      <c r="M287" s="65">
        <f t="shared" si="45"/>
        <v>-0.82479253551401899</v>
      </c>
      <c r="R287" s="53"/>
      <c r="S287" s="53"/>
      <c r="T287" s="53"/>
      <c r="U287" s="53"/>
      <c r="V287" s="53"/>
    </row>
    <row r="288" spans="1:22" s="51" customFormat="1" x14ac:dyDescent="0.2">
      <c r="A288" s="51" t="s">
        <v>316</v>
      </c>
      <c r="B288" s="51" t="s">
        <v>109</v>
      </c>
      <c r="C288" s="51" t="s">
        <v>108</v>
      </c>
      <c r="D288" s="56">
        <v>0</v>
      </c>
      <c r="E288" s="56">
        <v>0</v>
      </c>
      <c r="F288" s="56">
        <v>0</v>
      </c>
      <c r="G288" s="56">
        <v>10511.3</v>
      </c>
      <c r="H288" s="56">
        <v>0</v>
      </c>
      <c r="I288" s="56">
        <f t="shared" si="41"/>
        <v>10511.3</v>
      </c>
      <c r="J288" s="56">
        <f t="shared" si="42"/>
        <v>-10511.3</v>
      </c>
      <c r="K288" s="57" t="str">
        <f t="shared" si="43"/>
        <v>NA</v>
      </c>
      <c r="L288" s="57" t="str">
        <f t="shared" si="44"/>
        <v>NA</v>
      </c>
      <c r="M288" s="57" t="str">
        <f t="shared" si="45"/>
        <v>NA</v>
      </c>
      <c r="R288" s="53"/>
      <c r="S288" s="53"/>
      <c r="T288" s="53"/>
      <c r="U288" s="53"/>
      <c r="V288" s="53"/>
    </row>
    <row r="289" spans="2:22" s="51" customFormat="1" x14ac:dyDescent="0.2">
      <c r="B289" s="51" t="s">
        <v>118</v>
      </c>
      <c r="C289" s="51" t="s">
        <v>119</v>
      </c>
      <c r="D289" s="56">
        <v>0</v>
      </c>
      <c r="E289" s="56">
        <v>0</v>
      </c>
      <c r="F289" s="56">
        <v>10094.34</v>
      </c>
      <c r="G289" s="56">
        <v>10094.34</v>
      </c>
      <c r="H289" s="56">
        <v>0</v>
      </c>
      <c r="I289" s="56">
        <f t="shared" si="41"/>
        <v>10094.34</v>
      </c>
      <c r="J289" s="56">
        <f t="shared" si="42"/>
        <v>-10094.34</v>
      </c>
      <c r="K289" s="57" t="str">
        <f t="shared" si="43"/>
        <v>NA</v>
      </c>
      <c r="L289" s="57" t="str">
        <f t="shared" si="44"/>
        <v>NA</v>
      </c>
      <c r="M289" s="57" t="str">
        <f t="shared" si="45"/>
        <v>NA</v>
      </c>
      <c r="R289" s="53"/>
      <c r="S289" s="53"/>
      <c r="T289" s="53"/>
      <c r="U289" s="53"/>
      <c r="V289" s="53"/>
    </row>
    <row r="290" spans="2:22" s="51" customFormat="1" x14ac:dyDescent="0.2">
      <c r="B290" s="51" t="s">
        <v>317</v>
      </c>
      <c r="C290" s="51" t="s">
        <v>318</v>
      </c>
      <c r="D290" s="56">
        <v>0</v>
      </c>
      <c r="E290" s="56">
        <v>0</v>
      </c>
      <c r="F290" s="56">
        <v>0</v>
      </c>
      <c r="G290" s="56">
        <v>0</v>
      </c>
      <c r="H290" s="56">
        <v>0</v>
      </c>
      <c r="I290" s="56">
        <f t="shared" si="41"/>
        <v>0</v>
      </c>
      <c r="J290" s="56">
        <f t="shared" si="42"/>
        <v>0</v>
      </c>
      <c r="K290" s="57" t="str">
        <f t="shared" si="43"/>
        <v>NA</v>
      </c>
      <c r="L290" s="57" t="str">
        <f t="shared" si="44"/>
        <v>NA</v>
      </c>
      <c r="M290" s="57" t="str">
        <f t="shared" si="45"/>
        <v>NA</v>
      </c>
      <c r="R290" s="53"/>
      <c r="S290" s="53"/>
      <c r="T290" s="53"/>
      <c r="U290" s="53"/>
      <c r="V290" s="53"/>
    </row>
    <row r="291" spans="2:22" s="51" customFormat="1" x14ac:dyDescent="0.2">
      <c r="B291" s="51" t="s">
        <v>122</v>
      </c>
      <c r="C291" s="51" t="s">
        <v>123</v>
      </c>
      <c r="D291" s="56">
        <v>160790.86000000002</v>
      </c>
      <c r="E291" s="56">
        <v>139079</v>
      </c>
      <c r="F291" s="56">
        <v>13622.26</v>
      </c>
      <c r="G291" s="56">
        <v>135967.74</v>
      </c>
      <c r="H291" s="56">
        <v>0</v>
      </c>
      <c r="I291" s="56">
        <f t="shared" si="41"/>
        <v>135967.74</v>
      </c>
      <c r="J291" s="56">
        <f t="shared" si="42"/>
        <v>3111.2600000000093</v>
      </c>
      <c r="K291" s="57">
        <f t="shared" si="43"/>
        <v>2.2370451326224731E-2</v>
      </c>
      <c r="L291" s="57">
        <f t="shared" si="44"/>
        <v>-0.9020537967629908</v>
      </c>
      <c r="M291" s="57">
        <f t="shared" si="45"/>
        <v>0.46644432301066296</v>
      </c>
      <c r="R291" s="53"/>
      <c r="S291" s="53"/>
      <c r="T291" s="53"/>
      <c r="U291" s="53"/>
      <c r="V291" s="53"/>
    </row>
    <row r="292" spans="2:22" s="51" customFormat="1" x14ac:dyDescent="0.2">
      <c r="B292" s="51" t="s">
        <v>323</v>
      </c>
      <c r="C292" s="51" t="s">
        <v>324</v>
      </c>
      <c r="D292" s="56">
        <v>0</v>
      </c>
      <c r="E292" s="56">
        <v>0</v>
      </c>
      <c r="F292" s="56">
        <v>14300.58</v>
      </c>
      <c r="G292" s="56">
        <v>164888.79999999999</v>
      </c>
      <c r="H292" s="56">
        <v>0</v>
      </c>
      <c r="I292" s="56">
        <f t="shared" si="41"/>
        <v>164888.79999999999</v>
      </c>
      <c r="J292" s="56">
        <f t="shared" si="42"/>
        <v>-164888.79999999999</v>
      </c>
      <c r="K292" s="57" t="str">
        <f t="shared" si="43"/>
        <v>NA</v>
      </c>
      <c r="L292" s="57" t="str">
        <f t="shared" si="44"/>
        <v>NA</v>
      </c>
      <c r="M292" s="57" t="str">
        <f t="shared" si="45"/>
        <v>NA</v>
      </c>
      <c r="R292" s="53"/>
      <c r="S292" s="53"/>
      <c r="T292" s="53"/>
      <c r="U292" s="53"/>
      <c r="V292" s="53"/>
    </row>
    <row r="293" spans="2:22" s="51" customFormat="1" x14ac:dyDescent="0.2">
      <c r="B293" s="51" t="s">
        <v>134</v>
      </c>
      <c r="C293" s="51" t="s">
        <v>135</v>
      </c>
      <c r="D293" s="56">
        <v>0</v>
      </c>
      <c r="E293" s="56">
        <v>0</v>
      </c>
      <c r="F293" s="56">
        <v>0</v>
      </c>
      <c r="G293" s="56">
        <v>0</v>
      </c>
      <c r="H293" s="56">
        <v>0</v>
      </c>
      <c r="I293" s="56">
        <f t="shared" si="41"/>
        <v>0</v>
      </c>
      <c r="J293" s="56">
        <f t="shared" si="42"/>
        <v>0</v>
      </c>
      <c r="K293" s="57" t="str">
        <f t="shared" si="43"/>
        <v>NA</v>
      </c>
      <c r="L293" s="57" t="str">
        <f t="shared" si="44"/>
        <v>NA</v>
      </c>
      <c r="M293" s="57" t="str">
        <f t="shared" si="45"/>
        <v>NA</v>
      </c>
      <c r="R293" s="53"/>
      <c r="S293" s="53"/>
      <c r="T293" s="53"/>
      <c r="U293" s="53"/>
      <c r="V293" s="53"/>
    </row>
    <row r="294" spans="2:22" s="51" customFormat="1" x14ac:dyDescent="0.2">
      <c r="B294" s="51" t="s">
        <v>138</v>
      </c>
      <c r="C294" s="51" t="s">
        <v>139</v>
      </c>
      <c r="D294" s="56">
        <v>1500000</v>
      </c>
      <c r="E294" s="56">
        <v>5477143.0599999968</v>
      </c>
      <c r="F294" s="56">
        <v>0</v>
      </c>
      <c r="G294" s="56">
        <v>1479822.07</v>
      </c>
      <c r="H294" s="56">
        <v>0</v>
      </c>
      <c r="I294" s="56">
        <f t="shared" si="41"/>
        <v>1479822.07</v>
      </c>
      <c r="J294" s="56">
        <f t="shared" si="42"/>
        <v>3997320.9899999965</v>
      </c>
      <c r="K294" s="57">
        <f t="shared" si="43"/>
        <v>0.72981862007453191</v>
      </c>
      <c r="L294" s="57">
        <f t="shared" si="44"/>
        <v>-1</v>
      </c>
      <c r="M294" s="57">
        <f t="shared" si="45"/>
        <v>-0.59472793011179792</v>
      </c>
      <c r="R294" s="53"/>
      <c r="S294" s="53"/>
      <c r="T294" s="53"/>
      <c r="U294" s="53"/>
      <c r="V294" s="53"/>
    </row>
    <row r="295" spans="2:22" s="51" customFormat="1" x14ac:dyDescent="0.2">
      <c r="B295" s="51" t="s">
        <v>144</v>
      </c>
      <c r="C295" s="51" t="s">
        <v>145</v>
      </c>
      <c r="D295" s="56">
        <v>54000</v>
      </c>
      <c r="E295" s="56">
        <v>60600</v>
      </c>
      <c r="F295" s="56">
        <v>9945</v>
      </c>
      <c r="G295" s="56">
        <v>67030</v>
      </c>
      <c r="H295" s="56">
        <v>0</v>
      </c>
      <c r="I295" s="56">
        <f t="shared" si="41"/>
        <v>67030</v>
      </c>
      <c r="J295" s="56">
        <f t="shared" si="42"/>
        <v>-6430</v>
      </c>
      <c r="K295" s="57">
        <f t="shared" si="43"/>
        <v>-0.10610561056105611</v>
      </c>
      <c r="L295" s="57">
        <f t="shared" si="44"/>
        <v>-0.83589108910891086</v>
      </c>
      <c r="M295" s="57">
        <f t="shared" si="45"/>
        <v>0.65915841584158419</v>
      </c>
      <c r="R295" s="53"/>
      <c r="S295" s="53"/>
      <c r="T295" s="53"/>
      <c r="U295" s="53"/>
      <c r="V295" s="53"/>
    </row>
    <row r="296" spans="2:22" s="51" customFormat="1" x14ac:dyDescent="0.2">
      <c r="B296" s="51" t="s">
        <v>146</v>
      </c>
      <c r="C296" s="51" t="s">
        <v>147</v>
      </c>
      <c r="D296" s="56">
        <v>0</v>
      </c>
      <c r="E296" s="56">
        <v>0</v>
      </c>
      <c r="F296" s="56">
        <v>302.96000000000004</v>
      </c>
      <c r="G296" s="56">
        <v>2175.86</v>
      </c>
      <c r="H296" s="56">
        <v>0</v>
      </c>
      <c r="I296" s="56">
        <f t="shared" si="41"/>
        <v>2175.86</v>
      </c>
      <c r="J296" s="56">
        <f t="shared" si="42"/>
        <v>-2175.86</v>
      </c>
      <c r="K296" s="57" t="str">
        <f t="shared" si="43"/>
        <v>NA</v>
      </c>
      <c r="L296" s="57" t="str">
        <f t="shared" si="44"/>
        <v>NA</v>
      </c>
      <c r="M296" s="57" t="str">
        <f t="shared" si="45"/>
        <v>NA</v>
      </c>
      <c r="R296" s="53"/>
      <c r="S296" s="53"/>
      <c r="T296" s="53"/>
      <c r="U296" s="53"/>
      <c r="V296" s="53"/>
    </row>
    <row r="297" spans="2:22" s="51" customFormat="1" x14ac:dyDescent="0.2">
      <c r="B297" s="51" t="s">
        <v>148</v>
      </c>
      <c r="C297" s="51" t="s">
        <v>149</v>
      </c>
      <c r="D297" s="56">
        <v>32126.01</v>
      </c>
      <c r="E297" s="56">
        <v>21960</v>
      </c>
      <c r="F297" s="56">
        <v>7595.8200000000015</v>
      </c>
      <c r="G297" s="56">
        <v>51858.240000000005</v>
      </c>
      <c r="H297" s="56">
        <v>0</v>
      </c>
      <c r="I297" s="56">
        <f t="shared" si="41"/>
        <v>51858.240000000005</v>
      </c>
      <c r="J297" s="56">
        <f t="shared" si="42"/>
        <v>-29898.240000000005</v>
      </c>
      <c r="K297" s="57">
        <f t="shared" si="43"/>
        <v>-1.3614863387978144</v>
      </c>
      <c r="L297" s="57">
        <f t="shared" si="44"/>
        <v>-0.65410655737704915</v>
      </c>
      <c r="M297" s="57">
        <f t="shared" si="45"/>
        <v>2.5422295081967219</v>
      </c>
      <c r="R297" s="53"/>
      <c r="S297" s="53"/>
      <c r="T297" s="53"/>
      <c r="U297" s="53"/>
      <c r="V297" s="53"/>
    </row>
    <row r="298" spans="2:22" s="51" customFormat="1" x14ac:dyDescent="0.2">
      <c r="B298" s="51" t="s">
        <v>162</v>
      </c>
      <c r="C298" s="51" t="s">
        <v>163</v>
      </c>
      <c r="D298" s="56">
        <v>44010.95</v>
      </c>
      <c r="E298" s="56">
        <v>149269.86000000002</v>
      </c>
      <c r="F298" s="56">
        <v>1355.61</v>
      </c>
      <c r="G298" s="56">
        <v>48539.040000000001</v>
      </c>
      <c r="H298" s="56">
        <v>0</v>
      </c>
      <c r="I298" s="56">
        <f t="shared" si="41"/>
        <v>48539.040000000001</v>
      </c>
      <c r="J298" s="56">
        <f t="shared" si="42"/>
        <v>100730.82</v>
      </c>
      <c r="K298" s="57">
        <f t="shared" si="43"/>
        <v>0.67482357121524728</v>
      </c>
      <c r="L298" s="57">
        <f t="shared" si="44"/>
        <v>-0.990918394376467</v>
      </c>
      <c r="M298" s="57">
        <f t="shared" si="45"/>
        <v>-0.51223535682287102</v>
      </c>
      <c r="R298" s="53"/>
      <c r="S298" s="53"/>
      <c r="T298" s="53"/>
      <c r="U298" s="53"/>
      <c r="V298" s="53"/>
    </row>
    <row r="299" spans="2:22" s="51" customFormat="1" x14ac:dyDescent="0.2">
      <c r="B299" s="51" t="s">
        <v>164</v>
      </c>
      <c r="C299" s="51" t="s">
        <v>165</v>
      </c>
      <c r="D299" s="56">
        <v>26152645</v>
      </c>
      <c r="E299" s="56">
        <v>486556.47</v>
      </c>
      <c r="F299" s="56">
        <v>0</v>
      </c>
      <c r="G299" s="56">
        <v>17000</v>
      </c>
      <c r="H299" s="56">
        <v>0</v>
      </c>
      <c r="I299" s="56">
        <f t="shared" si="41"/>
        <v>17000</v>
      </c>
      <c r="J299" s="56">
        <f t="shared" si="42"/>
        <v>469556.47</v>
      </c>
      <c r="K299" s="57">
        <f t="shared" si="43"/>
        <v>0.96506058176556564</v>
      </c>
      <c r="L299" s="57">
        <f t="shared" si="44"/>
        <v>-1</v>
      </c>
      <c r="M299" s="57">
        <f t="shared" si="45"/>
        <v>-0.94759087264834851</v>
      </c>
      <c r="R299" s="53"/>
      <c r="S299" s="53"/>
      <c r="T299" s="53"/>
      <c r="U299" s="53"/>
      <c r="V299" s="53"/>
    </row>
    <row r="300" spans="2:22" s="51" customFormat="1" x14ac:dyDescent="0.2">
      <c r="B300" s="51" t="s">
        <v>178</v>
      </c>
      <c r="C300" s="51" t="s">
        <v>179</v>
      </c>
      <c r="D300" s="56">
        <v>0</v>
      </c>
      <c r="E300" s="56">
        <v>0</v>
      </c>
      <c r="F300" s="56">
        <v>0</v>
      </c>
      <c r="G300" s="56">
        <v>197.09</v>
      </c>
      <c r="H300" s="56">
        <v>0</v>
      </c>
      <c r="I300" s="56">
        <f t="shared" si="41"/>
        <v>197.09</v>
      </c>
      <c r="J300" s="56">
        <f t="shared" si="42"/>
        <v>-197.09</v>
      </c>
      <c r="K300" s="57" t="str">
        <f t="shared" si="43"/>
        <v>NA</v>
      </c>
      <c r="L300" s="57" t="str">
        <f t="shared" si="44"/>
        <v>NA</v>
      </c>
      <c r="M300" s="57" t="str">
        <f t="shared" si="45"/>
        <v>NA</v>
      </c>
      <c r="R300" s="53"/>
      <c r="S300" s="53"/>
      <c r="T300" s="53"/>
      <c r="U300" s="53"/>
      <c r="V300" s="53"/>
    </row>
    <row r="301" spans="2:22" s="51" customFormat="1" x14ac:dyDescent="0.2">
      <c r="B301" s="51" t="s">
        <v>186</v>
      </c>
      <c r="C301" s="51" t="s">
        <v>187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41"/>
        <v>0</v>
      </c>
      <c r="J301" s="56">
        <f t="shared" si="42"/>
        <v>0</v>
      </c>
      <c r="K301" s="57" t="str">
        <f t="shared" si="43"/>
        <v>NA</v>
      </c>
      <c r="L301" s="57" t="str">
        <f t="shared" si="44"/>
        <v>NA</v>
      </c>
      <c r="M301" s="57" t="str">
        <f t="shared" si="45"/>
        <v>NA</v>
      </c>
      <c r="R301" s="53"/>
      <c r="S301" s="53"/>
      <c r="T301" s="53"/>
      <c r="U301" s="53"/>
      <c r="V301" s="53"/>
    </row>
    <row r="302" spans="2:22" s="51" customFormat="1" x14ac:dyDescent="0.2">
      <c r="B302" s="51" t="s">
        <v>192</v>
      </c>
      <c r="C302" s="51" t="s">
        <v>193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41"/>
        <v>0</v>
      </c>
      <c r="J302" s="56">
        <f t="shared" si="42"/>
        <v>0</v>
      </c>
      <c r="K302" s="57" t="str">
        <f t="shared" si="43"/>
        <v>NA</v>
      </c>
      <c r="L302" s="57" t="str">
        <f t="shared" si="44"/>
        <v>NA</v>
      </c>
      <c r="M302" s="57" t="str">
        <f t="shared" si="45"/>
        <v>NA</v>
      </c>
      <c r="R302" s="53"/>
      <c r="S302" s="53"/>
      <c r="T302" s="53"/>
      <c r="U302" s="53"/>
      <c r="V302" s="53"/>
    </row>
    <row r="303" spans="2:22" s="51" customFormat="1" x14ac:dyDescent="0.2">
      <c r="B303" s="51" t="s">
        <v>194</v>
      </c>
      <c r="C303" s="51" t="s">
        <v>195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41"/>
        <v>0</v>
      </c>
      <c r="J303" s="56">
        <f t="shared" si="42"/>
        <v>0</v>
      </c>
      <c r="K303" s="57" t="str">
        <f t="shared" si="43"/>
        <v>NA</v>
      </c>
      <c r="L303" s="57" t="str">
        <f t="shared" si="44"/>
        <v>NA</v>
      </c>
      <c r="M303" s="57" t="str">
        <f t="shared" si="45"/>
        <v>NA</v>
      </c>
      <c r="R303" s="53"/>
      <c r="S303" s="53"/>
      <c r="T303" s="53"/>
      <c r="U303" s="53"/>
      <c r="V303" s="53"/>
    </row>
    <row r="304" spans="2:22" s="51" customFormat="1" x14ac:dyDescent="0.2">
      <c r="B304" s="51" t="s">
        <v>200</v>
      </c>
      <c r="C304" s="51" t="s">
        <v>201</v>
      </c>
      <c r="D304" s="56">
        <v>15250</v>
      </c>
      <c r="E304" s="56">
        <v>15250</v>
      </c>
      <c r="F304" s="56">
        <v>0</v>
      </c>
      <c r="G304" s="56">
        <v>0</v>
      </c>
      <c r="H304" s="56">
        <v>0</v>
      </c>
      <c r="I304" s="56">
        <f t="shared" si="41"/>
        <v>0</v>
      </c>
      <c r="J304" s="56">
        <f t="shared" si="42"/>
        <v>15250</v>
      </c>
      <c r="K304" s="57">
        <f t="shared" si="43"/>
        <v>1</v>
      </c>
      <c r="L304" s="57">
        <f t="shared" si="44"/>
        <v>-1</v>
      </c>
      <c r="M304" s="57">
        <f t="shared" si="45"/>
        <v>-1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202</v>
      </c>
      <c r="C305" s="51" t="s">
        <v>203</v>
      </c>
      <c r="D305" s="56">
        <v>0</v>
      </c>
      <c r="E305" s="56">
        <v>5000</v>
      </c>
      <c r="F305" s="56">
        <v>0</v>
      </c>
      <c r="G305" s="56">
        <v>0</v>
      </c>
      <c r="H305" s="56">
        <v>0</v>
      </c>
      <c r="I305" s="56">
        <f t="shared" si="41"/>
        <v>0</v>
      </c>
      <c r="J305" s="56">
        <f t="shared" si="42"/>
        <v>5000</v>
      </c>
      <c r="K305" s="57">
        <f t="shared" si="43"/>
        <v>1</v>
      </c>
      <c r="L305" s="57">
        <f t="shared" si="44"/>
        <v>-1</v>
      </c>
      <c r="M305" s="57">
        <f t="shared" si="45"/>
        <v>-1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220</v>
      </c>
      <c r="C306" s="51" t="s">
        <v>221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41"/>
        <v>0</v>
      </c>
      <c r="J306" s="56">
        <f t="shared" si="42"/>
        <v>0</v>
      </c>
      <c r="K306" s="57" t="str">
        <f t="shared" si="43"/>
        <v>NA</v>
      </c>
      <c r="L306" s="57" t="str">
        <f t="shared" si="44"/>
        <v>NA</v>
      </c>
      <c r="M306" s="57" t="str">
        <f t="shared" si="45"/>
        <v>NA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224</v>
      </c>
      <c r="C307" s="51" t="s">
        <v>225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41"/>
        <v>0</v>
      </c>
      <c r="J307" s="56">
        <f t="shared" si="42"/>
        <v>0</v>
      </c>
      <c r="K307" s="57" t="str">
        <f t="shared" si="43"/>
        <v>NA</v>
      </c>
      <c r="L307" s="57" t="str">
        <f t="shared" si="44"/>
        <v>NA</v>
      </c>
      <c r="M307" s="57" t="str">
        <f t="shared" si="45"/>
        <v>NA</v>
      </c>
      <c r="R307" s="53"/>
      <c r="S307" s="53"/>
      <c r="T307" s="53"/>
      <c r="U307" s="53"/>
      <c r="V307" s="53"/>
    </row>
    <row r="308" spans="1:22" s="51" customFormat="1" x14ac:dyDescent="0.2">
      <c r="A308" s="63" t="s">
        <v>321</v>
      </c>
      <c r="B308" s="63"/>
      <c r="C308" s="63"/>
      <c r="D308" s="64">
        <v>27958822.82</v>
      </c>
      <c r="E308" s="64">
        <v>6354858.3899999969</v>
      </c>
      <c r="F308" s="64">
        <v>57216.57</v>
      </c>
      <c r="G308" s="64">
        <v>1988084.4800000002</v>
      </c>
      <c r="H308" s="64">
        <v>0</v>
      </c>
      <c r="I308" s="64">
        <f t="shared" si="41"/>
        <v>1988084.4800000002</v>
      </c>
      <c r="J308" s="64">
        <f t="shared" si="42"/>
        <v>4366773.9099999964</v>
      </c>
      <c r="K308" s="65">
        <f t="shared" si="43"/>
        <v>0.68715518773345929</v>
      </c>
      <c r="L308" s="65">
        <f t="shared" si="44"/>
        <v>-0.99099640519290932</v>
      </c>
      <c r="M308" s="65">
        <f t="shared" si="45"/>
        <v>-0.53073278160018889</v>
      </c>
      <c r="R308" s="53"/>
      <c r="S308" s="53"/>
      <c r="T308" s="53"/>
      <c r="U308" s="53"/>
      <c r="V308" s="53"/>
    </row>
    <row r="309" spans="1:22" s="51" customFormat="1" x14ac:dyDescent="0.2">
      <c r="A309" s="51" t="s">
        <v>322</v>
      </c>
      <c r="B309" s="51" t="s">
        <v>122</v>
      </c>
      <c r="C309" s="51" t="s">
        <v>123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41"/>
        <v>0</v>
      </c>
      <c r="J309" s="56">
        <f t="shared" si="42"/>
        <v>0</v>
      </c>
      <c r="K309" s="57" t="str">
        <f t="shared" si="43"/>
        <v>NA</v>
      </c>
      <c r="L309" s="57" t="str">
        <f t="shared" si="44"/>
        <v>NA</v>
      </c>
      <c r="M309" s="57" t="str">
        <f t="shared" si="45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323</v>
      </c>
      <c r="C310" s="51" t="s">
        <v>324</v>
      </c>
      <c r="D310" s="56">
        <v>0</v>
      </c>
      <c r="E310" s="56">
        <v>0</v>
      </c>
      <c r="F310" s="56">
        <v>7866.6</v>
      </c>
      <c r="G310" s="56">
        <v>63336.639999999999</v>
      </c>
      <c r="H310" s="56">
        <v>0</v>
      </c>
      <c r="I310" s="56">
        <f t="shared" si="41"/>
        <v>63336.639999999999</v>
      </c>
      <c r="J310" s="56">
        <f t="shared" si="42"/>
        <v>-63336.639999999999</v>
      </c>
      <c r="K310" s="57" t="str">
        <f t="shared" si="43"/>
        <v>NA</v>
      </c>
      <c r="L310" s="57" t="str">
        <f t="shared" si="44"/>
        <v>NA</v>
      </c>
      <c r="M310" s="57" t="str">
        <f t="shared" si="45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325</v>
      </c>
      <c r="C311" s="51" t="s">
        <v>326</v>
      </c>
      <c r="D311" s="56">
        <v>0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41"/>
        <v>0</v>
      </c>
      <c r="J311" s="56">
        <f t="shared" si="42"/>
        <v>0</v>
      </c>
      <c r="K311" s="57" t="str">
        <f t="shared" si="43"/>
        <v>NA</v>
      </c>
      <c r="L311" s="57" t="str">
        <f t="shared" si="44"/>
        <v>NA</v>
      </c>
      <c r="M311" s="57" t="str">
        <f t="shared" si="45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134</v>
      </c>
      <c r="C312" s="51" t="s">
        <v>135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41"/>
        <v>0</v>
      </c>
      <c r="J312" s="56">
        <f t="shared" si="42"/>
        <v>0</v>
      </c>
      <c r="K312" s="57" t="str">
        <f t="shared" si="43"/>
        <v>NA</v>
      </c>
      <c r="L312" s="57" t="str">
        <f t="shared" si="44"/>
        <v>NA</v>
      </c>
      <c r="M312" s="57" t="str">
        <f t="shared" si="45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136</v>
      </c>
      <c r="C313" s="51" t="s">
        <v>137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41"/>
        <v>0</v>
      </c>
      <c r="J313" s="56">
        <f t="shared" si="42"/>
        <v>0</v>
      </c>
      <c r="K313" s="57" t="str">
        <f t="shared" si="43"/>
        <v>NA</v>
      </c>
      <c r="L313" s="57" t="str">
        <f t="shared" si="44"/>
        <v>NA</v>
      </c>
      <c r="M313" s="57" t="str">
        <f t="shared" si="45"/>
        <v>NA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138</v>
      </c>
      <c r="C314" s="51" t="s">
        <v>139</v>
      </c>
      <c r="D314" s="56">
        <v>0</v>
      </c>
      <c r="E314" s="56">
        <v>0</v>
      </c>
      <c r="F314" s="56">
        <v>0</v>
      </c>
      <c r="G314" s="56">
        <v>172000</v>
      </c>
      <c r="H314" s="56">
        <v>0</v>
      </c>
      <c r="I314" s="56">
        <f t="shared" si="41"/>
        <v>172000</v>
      </c>
      <c r="J314" s="56">
        <f t="shared" si="42"/>
        <v>-172000</v>
      </c>
      <c r="K314" s="57" t="str">
        <f t="shared" si="43"/>
        <v>NA</v>
      </c>
      <c r="L314" s="57" t="str">
        <f t="shared" si="44"/>
        <v>NA</v>
      </c>
      <c r="M314" s="57" t="str">
        <f t="shared" si="45"/>
        <v>NA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144</v>
      </c>
      <c r="C315" s="51" t="s">
        <v>145</v>
      </c>
      <c r="D315" s="56">
        <v>0</v>
      </c>
      <c r="E315" s="56">
        <v>0</v>
      </c>
      <c r="F315" s="56">
        <v>0</v>
      </c>
      <c r="G315" s="56">
        <v>1784.01</v>
      </c>
      <c r="H315" s="56">
        <v>0</v>
      </c>
      <c r="I315" s="56">
        <f t="shared" si="41"/>
        <v>1784.01</v>
      </c>
      <c r="J315" s="56">
        <f t="shared" si="42"/>
        <v>-1784.01</v>
      </c>
      <c r="K315" s="57" t="str">
        <f t="shared" si="43"/>
        <v>NA</v>
      </c>
      <c r="L315" s="57" t="str">
        <f t="shared" si="44"/>
        <v>NA</v>
      </c>
      <c r="M315" s="57" t="str">
        <f t="shared" si="45"/>
        <v>NA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146</v>
      </c>
      <c r="C316" s="51" t="s">
        <v>147</v>
      </c>
      <c r="D316" s="56">
        <v>0</v>
      </c>
      <c r="E316" s="56">
        <v>0</v>
      </c>
      <c r="F316" s="56">
        <v>0</v>
      </c>
      <c r="G316" s="56">
        <v>204.89</v>
      </c>
      <c r="H316" s="56">
        <v>0</v>
      </c>
      <c r="I316" s="56">
        <f t="shared" si="41"/>
        <v>204.89</v>
      </c>
      <c r="J316" s="56">
        <f t="shared" si="42"/>
        <v>-204.89</v>
      </c>
      <c r="K316" s="57" t="str">
        <f t="shared" si="43"/>
        <v>NA</v>
      </c>
      <c r="L316" s="57" t="str">
        <f t="shared" si="44"/>
        <v>NA</v>
      </c>
      <c r="M316" s="57" t="str">
        <f t="shared" si="45"/>
        <v>NA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148</v>
      </c>
      <c r="C317" s="51" t="s">
        <v>149</v>
      </c>
      <c r="D317" s="56">
        <v>0</v>
      </c>
      <c r="E317" s="56">
        <v>0</v>
      </c>
      <c r="F317" s="56">
        <v>0</v>
      </c>
      <c r="G317" s="56">
        <v>3005.12</v>
      </c>
      <c r="H317" s="56">
        <v>0</v>
      </c>
      <c r="I317" s="56">
        <f t="shared" si="41"/>
        <v>3005.12</v>
      </c>
      <c r="J317" s="56">
        <f t="shared" si="42"/>
        <v>-3005.12</v>
      </c>
      <c r="K317" s="57" t="str">
        <f t="shared" si="43"/>
        <v>NA</v>
      </c>
      <c r="L317" s="57" t="str">
        <f t="shared" si="44"/>
        <v>NA</v>
      </c>
      <c r="M317" s="57" t="str">
        <f t="shared" si="45"/>
        <v>NA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162</v>
      </c>
      <c r="C318" s="51" t="s">
        <v>163</v>
      </c>
      <c r="D318" s="56">
        <v>0</v>
      </c>
      <c r="E318" s="56">
        <v>0</v>
      </c>
      <c r="F318" s="56">
        <v>0</v>
      </c>
      <c r="G318" s="56">
        <v>4529.1399999999994</v>
      </c>
      <c r="H318" s="56">
        <v>0</v>
      </c>
      <c r="I318" s="56">
        <f t="shared" si="41"/>
        <v>4529.1399999999994</v>
      </c>
      <c r="J318" s="56">
        <f t="shared" si="42"/>
        <v>-4529.1399999999994</v>
      </c>
      <c r="K318" s="57" t="str">
        <f t="shared" si="43"/>
        <v>NA</v>
      </c>
      <c r="L318" s="57" t="str">
        <f t="shared" si="44"/>
        <v>NA</v>
      </c>
      <c r="M318" s="57" t="str">
        <f t="shared" si="45"/>
        <v>NA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164</v>
      </c>
      <c r="C319" s="51" t="s">
        <v>165</v>
      </c>
      <c r="D319" s="56">
        <v>26102645</v>
      </c>
      <c r="E319" s="56">
        <v>567920.30000000005</v>
      </c>
      <c r="F319" s="56">
        <v>238954.86</v>
      </c>
      <c r="G319" s="56">
        <v>238954.86</v>
      </c>
      <c r="H319" s="56">
        <v>0</v>
      </c>
      <c r="I319" s="56">
        <f t="shared" si="41"/>
        <v>238954.86</v>
      </c>
      <c r="J319" s="56">
        <f t="shared" si="42"/>
        <v>328965.44000000006</v>
      </c>
      <c r="K319" s="57">
        <f t="shared" si="43"/>
        <v>0.57924578501596091</v>
      </c>
      <c r="L319" s="57">
        <f t="shared" si="44"/>
        <v>-0.57924578501596091</v>
      </c>
      <c r="M319" s="57">
        <f t="shared" si="45"/>
        <v>-0.36886867752394142</v>
      </c>
      <c r="R319" s="53"/>
      <c r="S319" s="53"/>
      <c r="T319" s="53"/>
      <c r="U319" s="53"/>
      <c r="V319" s="53"/>
    </row>
    <row r="320" spans="1:22" s="51" customFormat="1" x14ac:dyDescent="0.2">
      <c r="B320" s="51" t="s">
        <v>186</v>
      </c>
      <c r="C320" s="51" t="s">
        <v>187</v>
      </c>
      <c r="D320" s="56">
        <v>0</v>
      </c>
      <c r="E320" s="56">
        <v>6954.75</v>
      </c>
      <c r="F320" s="56">
        <v>92.46</v>
      </c>
      <c r="G320" s="56">
        <v>1389.43</v>
      </c>
      <c r="H320" s="56">
        <v>0</v>
      </c>
      <c r="I320" s="56">
        <f t="shared" si="41"/>
        <v>1389.43</v>
      </c>
      <c r="J320" s="56">
        <f t="shared" si="42"/>
        <v>5565.32</v>
      </c>
      <c r="K320" s="57">
        <f t="shared" si="43"/>
        <v>0.8002185556633955</v>
      </c>
      <c r="L320" s="57">
        <f t="shared" si="44"/>
        <v>-0.98670548905424349</v>
      </c>
      <c r="M320" s="57">
        <f t="shared" si="45"/>
        <v>-0.7003278334950932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194</v>
      </c>
      <c r="C321" s="51" t="s">
        <v>195</v>
      </c>
      <c r="D321" s="56">
        <v>0</v>
      </c>
      <c r="E321" s="56">
        <v>14413.529999999999</v>
      </c>
      <c r="F321" s="56">
        <v>0</v>
      </c>
      <c r="G321" s="56">
        <v>26.37</v>
      </c>
      <c r="H321" s="56">
        <v>0</v>
      </c>
      <c r="I321" s="56">
        <f t="shared" si="41"/>
        <v>26.37</v>
      </c>
      <c r="J321" s="56">
        <f t="shared" si="42"/>
        <v>14387.159999999998</v>
      </c>
      <c r="K321" s="57">
        <f t="shared" si="43"/>
        <v>0.99817046899683837</v>
      </c>
      <c r="L321" s="57">
        <f t="shared" si="44"/>
        <v>-1</v>
      </c>
      <c r="M321" s="57">
        <f t="shared" si="45"/>
        <v>-0.9972557034952575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198</v>
      </c>
      <c r="C322" s="51" t="s">
        <v>199</v>
      </c>
      <c r="D322" s="56">
        <v>0</v>
      </c>
      <c r="E322" s="56">
        <v>27266.29</v>
      </c>
      <c r="F322" s="56">
        <v>0</v>
      </c>
      <c r="G322" s="56">
        <v>0</v>
      </c>
      <c r="H322" s="56">
        <v>0</v>
      </c>
      <c r="I322" s="56">
        <f t="shared" si="41"/>
        <v>0</v>
      </c>
      <c r="J322" s="56">
        <f t="shared" si="42"/>
        <v>27266.29</v>
      </c>
      <c r="K322" s="57">
        <f t="shared" si="43"/>
        <v>1</v>
      </c>
      <c r="L322" s="57">
        <f t="shared" si="44"/>
        <v>-1</v>
      </c>
      <c r="M322" s="57">
        <f t="shared" si="45"/>
        <v>-1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202</v>
      </c>
      <c r="C323" s="51" t="s">
        <v>203</v>
      </c>
      <c r="D323" s="56">
        <v>0</v>
      </c>
      <c r="E323" s="56">
        <v>44849.479999999996</v>
      </c>
      <c r="F323" s="56">
        <v>0</v>
      </c>
      <c r="G323" s="56">
        <v>3099.06</v>
      </c>
      <c r="H323" s="56">
        <v>0</v>
      </c>
      <c r="I323" s="56">
        <f t="shared" si="41"/>
        <v>3099.06</v>
      </c>
      <c r="J323" s="56">
        <f t="shared" si="42"/>
        <v>41750.42</v>
      </c>
      <c r="K323" s="57">
        <f t="shared" si="43"/>
        <v>0.93090087109148201</v>
      </c>
      <c r="L323" s="57">
        <f t="shared" si="44"/>
        <v>-1</v>
      </c>
      <c r="M323" s="57">
        <f t="shared" si="45"/>
        <v>-0.89635130663722296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206</v>
      </c>
      <c r="C324" s="51" t="s">
        <v>207</v>
      </c>
      <c r="D324" s="56">
        <v>0</v>
      </c>
      <c r="E324" s="56">
        <v>121400</v>
      </c>
      <c r="F324" s="56">
        <v>0</v>
      </c>
      <c r="G324" s="56">
        <v>0</v>
      </c>
      <c r="H324" s="56">
        <v>0</v>
      </c>
      <c r="I324" s="56">
        <f t="shared" si="41"/>
        <v>0</v>
      </c>
      <c r="J324" s="56">
        <f t="shared" si="42"/>
        <v>121400</v>
      </c>
      <c r="K324" s="57">
        <f t="shared" si="43"/>
        <v>1</v>
      </c>
      <c r="L324" s="57">
        <f t="shared" si="44"/>
        <v>-1</v>
      </c>
      <c r="M324" s="57">
        <f t="shared" si="45"/>
        <v>-1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214</v>
      </c>
      <c r="C325" s="51" t="s">
        <v>215</v>
      </c>
      <c r="D325" s="56">
        <v>0</v>
      </c>
      <c r="E325" s="56">
        <v>10000</v>
      </c>
      <c r="F325" s="56">
        <v>0</v>
      </c>
      <c r="G325" s="56">
        <v>0</v>
      </c>
      <c r="H325" s="56">
        <v>0</v>
      </c>
      <c r="I325" s="56">
        <f t="shared" si="41"/>
        <v>0</v>
      </c>
      <c r="J325" s="56">
        <f t="shared" si="42"/>
        <v>10000</v>
      </c>
      <c r="K325" s="57">
        <f t="shared" si="43"/>
        <v>1</v>
      </c>
      <c r="L325" s="57">
        <f t="shared" si="44"/>
        <v>-1</v>
      </c>
      <c r="M325" s="57">
        <f t="shared" si="45"/>
        <v>-1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220</v>
      </c>
      <c r="C326" s="51" t="s">
        <v>221</v>
      </c>
      <c r="D326" s="56">
        <v>0</v>
      </c>
      <c r="E326" s="56">
        <v>14050</v>
      </c>
      <c r="F326" s="56">
        <v>0</v>
      </c>
      <c r="G326" s="56">
        <v>0</v>
      </c>
      <c r="H326" s="56">
        <v>0</v>
      </c>
      <c r="I326" s="56">
        <f t="shared" si="41"/>
        <v>0</v>
      </c>
      <c r="J326" s="56">
        <f t="shared" si="42"/>
        <v>14050</v>
      </c>
      <c r="K326" s="57">
        <f t="shared" si="43"/>
        <v>1</v>
      </c>
      <c r="L326" s="57">
        <f t="shared" si="44"/>
        <v>-1</v>
      </c>
      <c r="M326" s="57">
        <f t="shared" si="45"/>
        <v>-1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224</v>
      </c>
      <c r="C327" s="51" t="s">
        <v>225</v>
      </c>
      <c r="D327" s="56">
        <v>0</v>
      </c>
      <c r="E327" s="56">
        <v>33572</v>
      </c>
      <c r="F327" s="56">
        <v>0</v>
      </c>
      <c r="G327" s="56">
        <v>33567</v>
      </c>
      <c r="H327" s="56">
        <v>0</v>
      </c>
      <c r="I327" s="56">
        <f t="shared" si="41"/>
        <v>33567</v>
      </c>
      <c r="J327" s="56">
        <f t="shared" si="42"/>
        <v>5</v>
      </c>
      <c r="K327" s="57">
        <f t="shared" si="43"/>
        <v>1.489336351721673E-4</v>
      </c>
      <c r="L327" s="57">
        <f t="shared" si="44"/>
        <v>-1</v>
      </c>
      <c r="M327" s="57">
        <f t="shared" si="45"/>
        <v>0.49977659954724185</v>
      </c>
      <c r="R327" s="53"/>
      <c r="S327" s="53"/>
      <c r="T327" s="53"/>
      <c r="U327" s="53"/>
      <c r="V327" s="53"/>
    </row>
    <row r="328" spans="1:22" s="51" customFormat="1" x14ac:dyDescent="0.2">
      <c r="A328" s="63" t="s">
        <v>329</v>
      </c>
      <c r="B328" s="63"/>
      <c r="C328" s="63"/>
      <c r="D328" s="64">
        <v>26102645</v>
      </c>
      <c r="E328" s="64">
        <v>840426.35000000009</v>
      </c>
      <c r="F328" s="64">
        <v>246913.91999999998</v>
      </c>
      <c r="G328" s="64">
        <v>521896.52</v>
      </c>
      <c r="H328" s="64">
        <v>0</v>
      </c>
      <c r="I328" s="64">
        <f t="shared" si="41"/>
        <v>521896.52</v>
      </c>
      <c r="J328" s="64">
        <f t="shared" si="42"/>
        <v>318529.83000000007</v>
      </c>
      <c r="K328" s="65">
        <f t="shared" si="43"/>
        <v>0.3790098085334902</v>
      </c>
      <c r="L328" s="65">
        <f t="shared" si="44"/>
        <v>-0.70620397611283858</v>
      </c>
      <c r="M328" s="65">
        <f t="shared" si="45"/>
        <v>-6.8514712800235328E-2</v>
      </c>
      <c r="R328" s="53"/>
      <c r="S328" s="53"/>
      <c r="T328" s="53"/>
      <c r="U328" s="53"/>
      <c r="V328" s="53"/>
    </row>
    <row r="329" spans="1:22" s="51" customFormat="1" x14ac:dyDescent="0.2">
      <c r="A329" s="51" t="s">
        <v>330</v>
      </c>
      <c r="B329" s="51" t="s">
        <v>260</v>
      </c>
      <c r="C329" s="51" t="s">
        <v>261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41"/>
        <v>0</v>
      </c>
      <c r="J329" s="56">
        <f t="shared" si="42"/>
        <v>0</v>
      </c>
      <c r="K329" s="57" t="str">
        <f t="shared" si="43"/>
        <v>NA</v>
      </c>
      <c r="L329" s="57" t="str">
        <f t="shared" si="44"/>
        <v>NA</v>
      </c>
      <c r="M329" s="57" t="str">
        <f t="shared" si="45"/>
        <v>NA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325</v>
      </c>
      <c r="C330" s="51" t="s">
        <v>326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41"/>
        <v>0</v>
      </c>
      <c r="J330" s="56">
        <f t="shared" si="42"/>
        <v>0</v>
      </c>
      <c r="K330" s="57" t="str">
        <f t="shared" si="43"/>
        <v>NA</v>
      </c>
      <c r="L330" s="57" t="str">
        <f t="shared" si="44"/>
        <v>NA</v>
      </c>
      <c r="M330" s="57" t="str">
        <f t="shared" si="45"/>
        <v>NA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319</v>
      </c>
      <c r="C331" s="51" t="s">
        <v>320</v>
      </c>
      <c r="D331" s="56">
        <v>0</v>
      </c>
      <c r="E331" s="56">
        <v>10950</v>
      </c>
      <c r="F331" s="56">
        <v>0</v>
      </c>
      <c r="G331" s="56">
        <v>0</v>
      </c>
      <c r="H331" s="56">
        <v>0</v>
      </c>
      <c r="I331" s="56">
        <f t="shared" si="41"/>
        <v>0</v>
      </c>
      <c r="J331" s="56">
        <f t="shared" si="42"/>
        <v>10950</v>
      </c>
      <c r="K331" s="57">
        <f t="shared" si="43"/>
        <v>1</v>
      </c>
      <c r="L331" s="57">
        <f t="shared" si="44"/>
        <v>-1</v>
      </c>
      <c r="M331" s="57">
        <f t="shared" si="45"/>
        <v>-1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134</v>
      </c>
      <c r="C332" s="51" t="s">
        <v>135</v>
      </c>
      <c r="D332" s="56">
        <v>0</v>
      </c>
      <c r="E332" s="56">
        <v>0</v>
      </c>
      <c r="F332" s="56">
        <v>0</v>
      </c>
      <c r="G332" s="56">
        <v>0</v>
      </c>
      <c r="H332" s="56">
        <v>0</v>
      </c>
      <c r="I332" s="56">
        <f t="shared" si="41"/>
        <v>0</v>
      </c>
      <c r="J332" s="56">
        <f t="shared" si="42"/>
        <v>0</v>
      </c>
      <c r="K332" s="57" t="str">
        <f t="shared" si="43"/>
        <v>NA</v>
      </c>
      <c r="L332" s="57" t="str">
        <f t="shared" si="44"/>
        <v>NA</v>
      </c>
      <c r="M332" s="57" t="str">
        <f t="shared" si="45"/>
        <v>NA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136</v>
      </c>
      <c r="C333" s="51" t="s">
        <v>137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41"/>
        <v>0</v>
      </c>
      <c r="J333" s="56">
        <f t="shared" si="42"/>
        <v>0</v>
      </c>
      <c r="K333" s="57" t="str">
        <f t="shared" si="43"/>
        <v>NA</v>
      </c>
      <c r="L333" s="57" t="str">
        <f t="shared" si="44"/>
        <v>NA</v>
      </c>
      <c r="M333" s="57" t="str">
        <f t="shared" si="45"/>
        <v>NA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138</v>
      </c>
      <c r="C334" s="51" t="s">
        <v>139</v>
      </c>
      <c r="D334" s="56">
        <v>2444000</v>
      </c>
      <c r="E334" s="56">
        <v>7623791.3800000018</v>
      </c>
      <c r="F334" s="56">
        <v>0</v>
      </c>
      <c r="G334" s="56">
        <v>2685556.5300000003</v>
      </c>
      <c r="H334" s="56">
        <v>0</v>
      </c>
      <c r="I334" s="56">
        <f t="shared" si="41"/>
        <v>2685556.5300000003</v>
      </c>
      <c r="J334" s="56">
        <f t="shared" si="42"/>
        <v>4938234.8500000015</v>
      </c>
      <c r="K334" s="57">
        <f t="shared" si="43"/>
        <v>0.64774002905625161</v>
      </c>
      <c r="L334" s="57">
        <f t="shared" si="44"/>
        <v>-1</v>
      </c>
      <c r="M334" s="57">
        <f t="shared" si="45"/>
        <v>-0.47161004358437736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140</v>
      </c>
      <c r="C335" s="51" t="s">
        <v>141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41"/>
        <v>0</v>
      </c>
      <c r="J335" s="56">
        <f t="shared" si="42"/>
        <v>0</v>
      </c>
      <c r="K335" s="57" t="str">
        <f t="shared" si="43"/>
        <v>NA</v>
      </c>
      <c r="L335" s="57" t="str">
        <f t="shared" si="44"/>
        <v>NA</v>
      </c>
      <c r="M335" s="57" t="str">
        <f t="shared" si="45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144</v>
      </c>
      <c r="C336" s="51" t="s">
        <v>145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41"/>
        <v>0</v>
      </c>
      <c r="J336" s="56">
        <f t="shared" si="42"/>
        <v>0</v>
      </c>
      <c r="K336" s="57" t="str">
        <f t="shared" si="43"/>
        <v>NA</v>
      </c>
      <c r="L336" s="57" t="str">
        <f t="shared" si="44"/>
        <v>NA</v>
      </c>
      <c r="M336" s="57" t="str">
        <f t="shared" si="45"/>
        <v>NA</v>
      </c>
      <c r="R336" s="53"/>
      <c r="S336" s="53"/>
      <c r="T336" s="53"/>
      <c r="U336" s="53"/>
      <c r="V336" s="53"/>
    </row>
    <row r="337" spans="2:22" s="51" customFormat="1" x14ac:dyDescent="0.2">
      <c r="B337" s="51" t="s">
        <v>146</v>
      </c>
      <c r="C337" s="51" t="s">
        <v>147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41"/>
        <v>0</v>
      </c>
      <c r="J337" s="56">
        <f t="shared" si="42"/>
        <v>0</v>
      </c>
      <c r="K337" s="57" t="str">
        <f t="shared" si="43"/>
        <v>NA</v>
      </c>
      <c r="L337" s="57" t="str">
        <f t="shared" si="44"/>
        <v>NA</v>
      </c>
      <c r="M337" s="57" t="str">
        <f t="shared" si="45"/>
        <v>NA</v>
      </c>
      <c r="R337" s="53"/>
      <c r="S337" s="53"/>
      <c r="T337" s="53"/>
      <c r="U337" s="53"/>
      <c r="V337" s="53"/>
    </row>
    <row r="338" spans="2:22" s="51" customFormat="1" x14ac:dyDescent="0.2">
      <c r="B338" s="51" t="s">
        <v>148</v>
      </c>
      <c r="C338" s="51" t="s">
        <v>149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41"/>
        <v>0</v>
      </c>
      <c r="J338" s="56">
        <f t="shared" si="42"/>
        <v>0</v>
      </c>
      <c r="K338" s="57" t="str">
        <f t="shared" si="43"/>
        <v>NA</v>
      </c>
      <c r="L338" s="57" t="str">
        <f t="shared" si="44"/>
        <v>NA</v>
      </c>
      <c r="M338" s="57" t="str">
        <f t="shared" si="45"/>
        <v>NA</v>
      </c>
      <c r="R338" s="53"/>
      <c r="S338" s="53"/>
      <c r="T338" s="53"/>
      <c r="U338" s="53"/>
      <c r="V338" s="53"/>
    </row>
    <row r="339" spans="2:22" s="51" customFormat="1" x14ac:dyDescent="0.2">
      <c r="B339" s="51" t="s">
        <v>162</v>
      </c>
      <c r="C339" s="51" t="s">
        <v>163</v>
      </c>
      <c r="D339" s="56">
        <v>64766</v>
      </c>
      <c r="E339" s="56">
        <v>339602.43999999989</v>
      </c>
      <c r="F339" s="56">
        <v>0</v>
      </c>
      <c r="G339" s="56">
        <v>161709.48000000001</v>
      </c>
      <c r="H339" s="56">
        <v>0</v>
      </c>
      <c r="I339" s="56">
        <f t="shared" si="41"/>
        <v>161709.48000000001</v>
      </c>
      <c r="J339" s="56">
        <f t="shared" si="42"/>
        <v>177892.95999999988</v>
      </c>
      <c r="K339" s="57">
        <f t="shared" si="43"/>
        <v>0.52382709617751844</v>
      </c>
      <c r="L339" s="57">
        <f t="shared" si="44"/>
        <v>-1</v>
      </c>
      <c r="M339" s="57">
        <f t="shared" si="45"/>
        <v>-0.28574064426627765</v>
      </c>
      <c r="R339" s="53"/>
      <c r="S339" s="53"/>
      <c r="T339" s="53"/>
      <c r="U339" s="53"/>
      <c r="V339" s="53"/>
    </row>
    <row r="340" spans="2:22" s="51" customFormat="1" x14ac:dyDescent="0.2">
      <c r="B340" s="51" t="s">
        <v>164</v>
      </c>
      <c r="C340" s="51" t="s">
        <v>165</v>
      </c>
      <c r="D340" s="56">
        <v>27373820.289999999</v>
      </c>
      <c r="E340" s="56">
        <v>5760955.5899999999</v>
      </c>
      <c r="F340" s="56">
        <v>633124.04</v>
      </c>
      <c r="G340" s="56">
        <v>1025124.49</v>
      </c>
      <c r="H340" s="56">
        <v>779455.76</v>
      </c>
      <c r="I340" s="56">
        <f t="shared" si="41"/>
        <v>1804580.25</v>
      </c>
      <c r="J340" s="56">
        <f t="shared" si="42"/>
        <v>3956375.34</v>
      </c>
      <c r="K340" s="57">
        <f t="shared" si="43"/>
        <v>0.68675678508398286</v>
      </c>
      <c r="L340" s="57">
        <f t="shared" si="44"/>
        <v>-0.89010086432553115</v>
      </c>
      <c r="M340" s="57">
        <f t="shared" si="45"/>
        <v>-0.73308477890904911</v>
      </c>
      <c r="R340" s="53"/>
      <c r="S340" s="53"/>
      <c r="T340" s="53"/>
      <c r="U340" s="53"/>
      <c r="V340" s="53"/>
    </row>
    <row r="341" spans="2:22" s="51" customFormat="1" x14ac:dyDescent="0.2">
      <c r="B341" s="51" t="s">
        <v>343</v>
      </c>
      <c r="C341" s="51" t="s">
        <v>344</v>
      </c>
      <c r="D341" s="56">
        <v>50000</v>
      </c>
      <c r="E341" s="56">
        <v>0</v>
      </c>
      <c r="F341" s="56">
        <v>0</v>
      </c>
      <c r="G341" s="56">
        <v>0</v>
      </c>
      <c r="H341" s="56">
        <v>0</v>
      </c>
      <c r="I341" s="56">
        <f t="shared" si="41"/>
        <v>0</v>
      </c>
      <c r="J341" s="56">
        <f t="shared" si="42"/>
        <v>0</v>
      </c>
      <c r="K341" s="57" t="str">
        <f t="shared" si="43"/>
        <v>NA</v>
      </c>
      <c r="L341" s="57" t="str">
        <f t="shared" si="44"/>
        <v>NA</v>
      </c>
      <c r="M341" s="57" t="str">
        <f t="shared" si="45"/>
        <v>NA</v>
      </c>
      <c r="R341" s="53"/>
      <c r="S341" s="53"/>
      <c r="T341" s="53"/>
      <c r="U341" s="53"/>
      <c r="V341" s="53"/>
    </row>
    <row r="342" spans="2:22" s="51" customFormat="1" x14ac:dyDescent="0.2">
      <c r="B342" s="51" t="s">
        <v>172</v>
      </c>
      <c r="C342" s="51" t="s">
        <v>173</v>
      </c>
      <c r="D342" s="56">
        <v>7945000</v>
      </c>
      <c r="E342" s="56">
        <v>0</v>
      </c>
      <c r="F342" s="56">
        <v>0</v>
      </c>
      <c r="G342" s="56">
        <v>1759.06</v>
      </c>
      <c r="H342" s="56">
        <v>0</v>
      </c>
      <c r="I342" s="56">
        <f t="shared" si="41"/>
        <v>1759.06</v>
      </c>
      <c r="J342" s="56">
        <f t="shared" si="42"/>
        <v>-1759.06</v>
      </c>
      <c r="K342" s="57" t="str">
        <f t="shared" si="43"/>
        <v>NA</v>
      </c>
      <c r="L342" s="57" t="str">
        <f t="shared" si="44"/>
        <v>NA</v>
      </c>
      <c r="M342" s="57" t="str">
        <f t="shared" si="45"/>
        <v>NA</v>
      </c>
      <c r="R342" s="53"/>
      <c r="S342" s="53"/>
      <c r="T342" s="53"/>
      <c r="U342" s="53"/>
      <c r="V342" s="53"/>
    </row>
    <row r="343" spans="2:22" s="51" customFormat="1" x14ac:dyDescent="0.2">
      <c r="B343" s="51" t="s">
        <v>349</v>
      </c>
      <c r="C343" s="51" t="s">
        <v>350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41"/>
        <v>0</v>
      </c>
      <c r="J343" s="56">
        <f t="shared" si="42"/>
        <v>0</v>
      </c>
      <c r="K343" s="57" t="str">
        <f t="shared" si="43"/>
        <v>NA</v>
      </c>
      <c r="L343" s="57" t="str">
        <f t="shared" si="44"/>
        <v>NA</v>
      </c>
      <c r="M343" s="57" t="str">
        <f t="shared" si="45"/>
        <v>NA</v>
      </c>
      <c r="R343" s="53"/>
      <c r="S343" s="53"/>
      <c r="T343" s="53"/>
      <c r="U343" s="53"/>
      <c r="V343" s="53"/>
    </row>
    <row r="344" spans="2:22" s="51" customFormat="1" x14ac:dyDescent="0.2">
      <c r="B344" s="51" t="s">
        <v>357</v>
      </c>
      <c r="C344" s="51" t="s">
        <v>358</v>
      </c>
      <c r="D344" s="56">
        <v>0</v>
      </c>
      <c r="E344" s="56">
        <v>0</v>
      </c>
      <c r="F344" s="56">
        <v>0</v>
      </c>
      <c r="G344" s="56">
        <v>0</v>
      </c>
      <c r="H344" s="56">
        <v>0</v>
      </c>
      <c r="I344" s="56">
        <f t="shared" si="41"/>
        <v>0</v>
      </c>
      <c r="J344" s="56">
        <f t="shared" si="42"/>
        <v>0</v>
      </c>
      <c r="K344" s="57" t="str">
        <f t="shared" si="43"/>
        <v>NA</v>
      </c>
      <c r="L344" s="57" t="str">
        <f t="shared" si="44"/>
        <v>NA</v>
      </c>
      <c r="M344" s="57" t="str">
        <f t="shared" si="45"/>
        <v>NA</v>
      </c>
      <c r="R344" s="53"/>
      <c r="S344" s="53"/>
      <c r="T344" s="53"/>
      <c r="U344" s="53"/>
      <c r="V344" s="53"/>
    </row>
    <row r="345" spans="2:22" s="51" customFormat="1" x14ac:dyDescent="0.2">
      <c r="B345" s="51" t="s">
        <v>373</v>
      </c>
      <c r="C345" s="51" t="s">
        <v>374</v>
      </c>
      <c r="D345" s="56">
        <v>0</v>
      </c>
      <c r="E345" s="56">
        <v>0</v>
      </c>
      <c r="F345" s="56">
        <v>0</v>
      </c>
      <c r="G345" s="56">
        <v>0</v>
      </c>
      <c r="H345" s="56">
        <v>0</v>
      </c>
      <c r="I345" s="56">
        <f t="shared" si="41"/>
        <v>0</v>
      </c>
      <c r="J345" s="56">
        <f t="shared" si="42"/>
        <v>0</v>
      </c>
      <c r="K345" s="57" t="str">
        <f t="shared" si="43"/>
        <v>NA</v>
      </c>
      <c r="L345" s="57" t="str">
        <f t="shared" si="44"/>
        <v>NA</v>
      </c>
      <c r="M345" s="57" t="str">
        <f t="shared" si="45"/>
        <v>NA</v>
      </c>
      <c r="R345" s="53"/>
      <c r="S345" s="53"/>
      <c r="T345" s="53"/>
      <c r="U345" s="53"/>
      <c r="V345" s="53"/>
    </row>
    <row r="346" spans="2:22" s="51" customFormat="1" x14ac:dyDescent="0.2">
      <c r="B346" s="51" t="s">
        <v>248</v>
      </c>
      <c r="C346" s="51" t="s">
        <v>249</v>
      </c>
      <c r="D346" s="56">
        <v>3750000</v>
      </c>
      <c r="E346" s="56">
        <v>7442643</v>
      </c>
      <c r="F346" s="56">
        <v>0</v>
      </c>
      <c r="G346" s="56">
        <v>0</v>
      </c>
      <c r="H346" s="56">
        <v>0</v>
      </c>
      <c r="I346" s="56">
        <f t="shared" si="41"/>
        <v>0</v>
      </c>
      <c r="J346" s="56">
        <f t="shared" si="42"/>
        <v>7442643</v>
      </c>
      <c r="K346" s="57">
        <f t="shared" si="43"/>
        <v>1</v>
      </c>
      <c r="L346" s="57">
        <f t="shared" si="44"/>
        <v>-1</v>
      </c>
      <c r="M346" s="57">
        <f t="shared" si="45"/>
        <v>-1</v>
      </c>
      <c r="R346" s="53"/>
      <c r="S346" s="53"/>
      <c r="T346" s="53"/>
      <c r="U346" s="53"/>
      <c r="V346" s="53"/>
    </row>
    <row r="347" spans="2:22" s="51" customFormat="1" x14ac:dyDescent="0.2">
      <c r="B347" s="51" t="s">
        <v>174</v>
      </c>
      <c r="C347" s="51" t="s">
        <v>175</v>
      </c>
      <c r="D347" s="56">
        <v>0</v>
      </c>
      <c r="E347" s="56">
        <v>42080</v>
      </c>
      <c r="F347" s="56">
        <v>0</v>
      </c>
      <c r="G347" s="56">
        <v>42080</v>
      </c>
      <c r="H347" s="56">
        <v>0</v>
      </c>
      <c r="I347" s="56">
        <f t="shared" si="41"/>
        <v>42080</v>
      </c>
      <c r="J347" s="56">
        <f t="shared" si="42"/>
        <v>0</v>
      </c>
      <c r="K347" s="57">
        <f t="shared" si="43"/>
        <v>0</v>
      </c>
      <c r="L347" s="57">
        <f t="shared" si="44"/>
        <v>-1</v>
      </c>
      <c r="M347" s="57">
        <f t="shared" si="45"/>
        <v>0.50000000000000011</v>
      </c>
      <c r="R347" s="53"/>
      <c r="S347" s="53"/>
      <c r="T347" s="53"/>
      <c r="U347" s="53"/>
      <c r="V347" s="53"/>
    </row>
    <row r="348" spans="2:22" s="51" customFormat="1" x14ac:dyDescent="0.2">
      <c r="B348" s="51" t="s">
        <v>180</v>
      </c>
      <c r="C348" s="51" t="s">
        <v>181</v>
      </c>
      <c r="D348" s="56">
        <v>0</v>
      </c>
      <c r="E348" s="56">
        <v>1141050</v>
      </c>
      <c r="F348" s="56">
        <v>0</v>
      </c>
      <c r="G348" s="56">
        <v>0</v>
      </c>
      <c r="H348" s="56">
        <v>0</v>
      </c>
      <c r="I348" s="56">
        <f t="shared" si="41"/>
        <v>0</v>
      </c>
      <c r="J348" s="56">
        <f t="shared" si="42"/>
        <v>1141050</v>
      </c>
      <c r="K348" s="57">
        <f t="shared" si="43"/>
        <v>1</v>
      </c>
      <c r="L348" s="57">
        <f t="shared" si="44"/>
        <v>-1</v>
      </c>
      <c r="M348" s="57">
        <f t="shared" si="45"/>
        <v>-1</v>
      </c>
      <c r="R348" s="53"/>
      <c r="S348" s="53"/>
      <c r="T348" s="53"/>
      <c r="U348" s="53"/>
      <c r="V348" s="53"/>
    </row>
    <row r="349" spans="2:22" s="51" customFormat="1" x14ac:dyDescent="0.2">
      <c r="B349" s="51" t="s">
        <v>190</v>
      </c>
      <c r="C349" s="51" t="s">
        <v>191</v>
      </c>
      <c r="D349" s="56">
        <v>0</v>
      </c>
      <c r="E349" s="56">
        <v>0</v>
      </c>
      <c r="F349" s="56">
        <v>0</v>
      </c>
      <c r="G349" s="56">
        <v>17000</v>
      </c>
      <c r="H349" s="56">
        <v>0</v>
      </c>
      <c r="I349" s="56">
        <f t="shared" si="41"/>
        <v>17000</v>
      </c>
      <c r="J349" s="56">
        <f t="shared" si="42"/>
        <v>-17000</v>
      </c>
      <c r="K349" s="57" t="str">
        <f t="shared" si="43"/>
        <v>NA</v>
      </c>
      <c r="L349" s="57" t="str">
        <f t="shared" si="44"/>
        <v>NA</v>
      </c>
      <c r="M349" s="57" t="str">
        <f t="shared" si="45"/>
        <v>NA</v>
      </c>
      <c r="R349" s="53"/>
      <c r="S349" s="53"/>
      <c r="T349" s="53"/>
      <c r="U349" s="53"/>
      <c r="V349" s="53"/>
    </row>
    <row r="350" spans="2:22" s="51" customFormat="1" x14ac:dyDescent="0.2">
      <c r="B350" s="51" t="s">
        <v>194</v>
      </c>
      <c r="C350" s="51" t="s">
        <v>195</v>
      </c>
      <c r="D350" s="56">
        <v>26817594.460000001</v>
      </c>
      <c r="E350" s="56">
        <v>29641895.370000001</v>
      </c>
      <c r="F350" s="56">
        <v>1085.69</v>
      </c>
      <c r="G350" s="56">
        <v>13038.17</v>
      </c>
      <c r="H350" s="56">
        <v>1937.94</v>
      </c>
      <c r="I350" s="56">
        <f t="shared" si="41"/>
        <v>14976.11</v>
      </c>
      <c r="J350" s="56">
        <f t="shared" si="42"/>
        <v>29626919.260000002</v>
      </c>
      <c r="K350" s="57">
        <f t="shared" si="43"/>
        <v>0.99949476543881344</v>
      </c>
      <c r="L350" s="57">
        <f t="shared" si="44"/>
        <v>-0.99996337312488126</v>
      </c>
      <c r="M350" s="57">
        <f t="shared" si="45"/>
        <v>-0.99934021577379306</v>
      </c>
      <c r="R350" s="53"/>
      <c r="S350" s="53"/>
      <c r="T350" s="53"/>
      <c r="U350" s="53"/>
      <c r="V350" s="53"/>
    </row>
    <row r="351" spans="2:22" s="51" customFormat="1" x14ac:dyDescent="0.2">
      <c r="B351" s="51" t="s">
        <v>198</v>
      </c>
      <c r="C351" s="51" t="s">
        <v>199</v>
      </c>
      <c r="D351" s="56">
        <v>0</v>
      </c>
      <c r="E351" s="56">
        <v>75</v>
      </c>
      <c r="F351" s="56">
        <v>0</v>
      </c>
      <c r="G351" s="56">
        <v>0</v>
      </c>
      <c r="H351" s="56">
        <v>0</v>
      </c>
      <c r="I351" s="56">
        <f t="shared" si="41"/>
        <v>0</v>
      </c>
      <c r="J351" s="56">
        <f t="shared" si="42"/>
        <v>75</v>
      </c>
      <c r="K351" s="57">
        <f t="shared" si="43"/>
        <v>1</v>
      </c>
      <c r="L351" s="57">
        <f t="shared" si="44"/>
        <v>-1</v>
      </c>
      <c r="M351" s="57">
        <f t="shared" si="45"/>
        <v>-1</v>
      </c>
      <c r="R351" s="53"/>
      <c r="S351" s="53"/>
      <c r="T351" s="53"/>
      <c r="U351" s="53"/>
      <c r="V351" s="53"/>
    </row>
    <row r="352" spans="2:22" s="51" customFormat="1" x14ac:dyDescent="0.2">
      <c r="B352" s="51" t="s">
        <v>202</v>
      </c>
      <c r="C352" s="51" t="s">
        <v>203</v>
      </c>
      <c r="D352" s="56">
        <v>3055023.67</v>
      </c>
      <c r="E352" s="56">
        <v>3553540.1300000004</v>
      </c>
      <c r="F352" s="56">
        <v>0</v>
      </c>
      <c r="G352" s="56">
        <v>757.45</v>
      </c>
      <c r="H352" s="56">
        <v>1379.2</v>
      </c>
      <c r="I352" s="56">
        <f t="shared" si="41"/>
        <v>2136.65</v>
      </c>
      <c r="J352" s="56">
        <f t="shared" si="42"/>
        <v>3551403.4800000004</v>
      </c>
      <c r="K352" s="57">
        <f t="shared" si="43"/>
        <v>0.99939872636249083</v>
      </c>
      <c r="L352" s="57">
        <f t="shared" si="44"/>
        <v>-1</v>
      </c>
      <c r="M352" s="57">
        <f t="shared" si="45"/>
        <v>-0.99968026954573885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206</v>
      </c>
      <c r="C353" s="51" t="s">
        <v>207</v>
      </c>
      <c r="D353" s="56">
        <v>0</v>
      </c>
      <c r="E353" s="56">
        <v>1858781.05</v>
      </c>
      <c r="F353" s="56">
        <v>0</v>
      </c>
      <c r="G353" s="56">
        <v>0</v>
      </c>
      <c r="H353" s="56">
        <v>0</v>
      </c>
      <c r="I353" s="56">
        <f t="shared" si="41"/>
        <v>0</v>
      </c>
      <c r="J353" s="56">
        <f t="shared" si="42"/>
        <v>1858781.05</v>
      </c>
      <c r="K353" s="57">
        <f t="shared" si="43"/>
        <v>1</v>
      </c>
      <c r="L353" s="57">
        <f t="shared" si="44"/>
        <v>-1</v>
      </c>
      <c r="M353" s="57">
        <f t="shared" si="45"/>
        <v>-1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268</v>
      </c>
      <c r="C354" s="51" t="s">
        <v>269</v>
      </c>
      <c r="D354" s="56">
        <v>7204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41"/>
        <v>0</v>
      </c>
      <c r="J354" s="56">
        <f t="shared" si="42"/>
        <v>0</v>
      </c>
      <c r="K354" s="57" t="str">
        <f t="shared" si="43"/>
        <v>NA</v>
      </c>
      <c r="L354" s="57" t="str">
        <f t="shared" si="44"/>
        <v>NA</v>
      </c>
      <c r="M354" s="57" t="str">
        <f t="shared" si="45"/>
        <v>NA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216</v>
      </c>
      <c r="C355" s="51" t="s">
        <v>217</v>
      </c>
      <c r="D355" s="56">
        <v>40000</v>
      </c>
      <c r="E355" s="56">
        <v>116023</v>
      </c>
      <c r="F355" s="56">
        <v>76521</v>
      </c>
      <c r="G355" s="56">
        <v>76521</v>
      </c>
      <c r="H355" s="56">
        <v>37023</v>
      </c>
      <c r="I355" s="56">
        <f t="shared" si="41"/>
        <v>113544</v>
      </c>
      <c r="J355" s="56">
        <f t="shared" si="42"/>
        <v>2479</v>
      </c>
      <c r="K355" s="57">
        <f t="shared" si="43"/>
        <v>2.1366453203244186E-2</v>
      </c>
      <c r="L355" s="57">
        <f t="shared" si="44"/>
        <v>-0.34046697637537388</v>
      </c>
      <c r="M355" s="57">
        <f t="shared" si="45"/>
        <v>-1.0700464563060834E-2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218</v>
      </c>
      <c r="C356" s="51" t="s">
        <v>219</v>
      </c>
      <c r="D356" s="56">
        <v>0</v>
      </c>
      <c r="E356" s="56">
        <v>5401005</v>
      </c>
      <c r="F356" s="56">
        <v>0</v>
      </c>
      <c r="G356" s="56">
        <v>153188</v>
      </c>
      <c r="H356" s="56">
        <v>0</v>
      </c>
      <c r="I356" s="56">
        <f t="shared" si="41"/>
        <v>153188</v>
      </c>
      <c r="J356" s="56">
        <f t="shared" si="42"/>
        <v>5247817</v>
      </c>
      <c r="K356" s="57">
        <f t="shared" si="43"/>
        <v>0.97163713049700939</v>
      </c>
      <c r="L356" s="57">
        <f t="shared" si="44"/>
        <v>-1</v>
      </c>
      <c r="M356" s="57">
        <f t="shared" si="45"/>
        <v>-0.95745569574551403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220</v>
      </c>
      <c r="C357" s="51" t="s">
        <v>221</v>
      </c>
      <c r="D357" s="56">
        <v>3750000</v>
      </c>
      <c r="E357" s="56">
        <v>1637746.73</v>
      </c>
      <c r="F357" s="56">
        <v>0</v>
      </c>
      <c r="G357" s="56">
        <v>0</v>
      </c>
      <c r="H357" s="56">
        <v>1603524.01</v>
      </c>
      <c r="I357" s="56">
        <f t="shared" si="41"/>
        <v>1603524.01</v>
      </c>
      <c r="J357" s="56">
        <f t="shared" si="42"/>
        <v>34222.719999999972</v>
      </c>
      <c r="K357" s="57">
        <f t="shared" si="43"/>
        <v>2.0896222458035359E-2</v>
      </c>
      <c r="L357" s="57">
        <f t="shared" si="44"/>
        <v>-1</v>
      </c>
      <c r="M357" s="57">
        <f t="shared" si="45"/>
        <v>-1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222</v>
      </c>
      <c r="C358" s="51" t="s">
        <v>223</v>
      </c>
      <c r="D358" s="56">
        <v>-55995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41"/>
        <v>0</v>
      </c>
      <c r="J358" s="56">
        <f t="shared" si="42"/>
        <v>0</v>
      </c>
      <c r="K358" s="57" t="str">
        <f t="shared" si="43"/>
        <v>NA</v>
      </c>
      <c r="L358" s="57" t="str">
        <f t="shared" si="44"/>
        <v>NA</v>
      </c>
      <c r="M358" s="57" t="str">
        <f t="shared" si="45"/>
        <v>NA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224</v>
      </c>
      <c r="C359" s="51" t="s">
        <v>225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41"/>
        <v>0</v>
      </c>
      <c r="J359" s="56">
        <f t="shared" si="42"/>
        <v>0</v>
      </c>
      <c r="K359" s="57" t="str">
        <f t="shared" si="43"/>
        <v>NA</v>
      </c>
      <c r="L359" s="57" t="str">
        <f t="shared" si="44"/>
        <v>NA</v>
      </c>
      <c r="M359" s="57" t="str">
        <f t="shared" si="45"/>
        <v>NA</v>
      </c>
      <c r="R359" s="53"/>
      <c r="S359" s="53"/>
      <c r="T359" s="53"/>
      <c r="U359" s="53"/>
      <c r="V359" s="53"/>
    </row>
    <row r="360" spans="1:22" s="51" customFormat="1" x14ac:dyDescent="0.2">
      <c r="A360" s="63" t="s">
        <v>391</v>
      </c>
      <c r="B360" s="63"/>
      <c r="C360" s="63"/>
      <c r="D360" s="64">
        <v>75241413.420000002</v>
      </c>
      <c r="E360" s="64">
        <v>64570138.689999998</v>
      </c>
      <c r="F360" s="64">
        <v>710730.73</v>
      </c>
      <c r="G360" s="64">
        <v>4176734.18</v>
      </c>
      <c r="H360" s="64">
        <v>2423319.91</v>
      </c>
      <c r="I360" s="64">
        <f t="shared" si="41"/>
        <v>6600054.0899999999</v>
      </c>
      <c r="J360" s="64">
        <f t="shared" si="42"/>
        <v>57970084.599999994</v>
      </c>
      <c r="K360" s="65">
        <f t="shared" si="43"/>
        <v>0.8977847310861955</v>
      </c>
      <c r="L360" s="65">
        <f t="shared" si="44"/>
        <v>-0.98899288828521492</v>
      </c>
      <c r="M360" s="65">
        <f t="shared" si="45"/>
        <v>-0.90297215714405332</v>
      </c>
      <c r="R360" s="53"/>
      <c r="S360" s="53"/>
      <c r="T360" s="53"/>
      <c r="U360" s="53"/>
      <c r="V360" s="53"/>
    </row>
    <row r="361" spans="1:22" s="51" customFormat="1" x14ac:dyDescent="0.2">
      <c r="A361" s="51" t="s">
        <v>392</v>
      </c>
      <c r="B361" s="51" t="s">
        <v>112</v>
      </c>
      <c r="C361" s="51" t="s">
        <v>113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41"/>
        <v>0</v>
      </c>
      <c r="J361" s="56">
        <f t="shared" si="42"/>
        <v>0</v>
      </c>
      <c r="K361" s="57" t="str">
        <f t="shared" si="43"/>
        <v>NA</v>
      </c>
      <c r="L361" s="57" t="str">
        <f t="shared" si="44"/>
        <v>NA</v>
      </c>
      <c r="M361" s="57" t="str">
        <f t="shared" si="45"/>
        <v>NA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260</v>
      </c>
      <c r="C362" s="51" t="s">
        <v>261</v>
      </c>
      <c r="D362" s="56">
        <v>4200</v>
      </c>
      <c r="E362" s="56">
        <v>955932</v>
      </c>
      <c r="F362" s="56">
        <v>10251.25</v>
      </c>
      <c r="G362" s="56">
        <v>293323</v>
      </c>
      <c r="H362" s="56">
        <v>68044.899999999994</v>
      </c>
      <c r="I362" s="56">
        <f t="shared" si="41"/>
        <v>361367.9</v>
      </c>
      <c r="J362" s="56">
        <f t="shared" si="42"/>
        <v>594564.1</v>
      </c>
      <c r="K362" s="57">
        <f t="shared" si="43"/>
        <v>0.62197321566806008</v>
      </c>
      <c r="L362" s="57">
        <f t="shared" si="44"/>
        <v>-0.98927617236372467</v>
      </c>
      <c r="M362" s="57">
        <f t="shared" si="45"/>
        <v>-0.5397324286664742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325</v>
      </c>
      <c r="C363" s="51" t="s">
        <v>326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41"/>
        <v>0</v>
      </c>
      <c r="J363" s="56">
        <f t="shared" si="42"/>
        <v>0</v>
      </c>
      <c r="K363" s="57" t="str">
        <f t="shared" si="43"/>
        <v>NA</v>
      </c>
      <c r="L363" s="57" t="str">
        <f t="shared" si="44"/>
        <v>NA</v>
      </c>
      <c r="M363" s="57" t="str">
        <f t="shared" si="45"/>
        <v>NA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319</v>
      </c>
      <c r="C364" s="51" t="s">
        <v>320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41"/>
        <v>0</v>
      </c>
      <c r="J364" s="56">
        <f t="shared" si="42"/>
        <v>0</v>
      </c>
      <c r="K364" s="57" t="str">
        <f t="shared" si="43"/>
        <v>NA</v>
      </c>
      <c r="L364" s="57" t="str">
        <f t="shared" si="44"/>
        <v>NA</v>
      </c>
      <c r="M364" s="57" t="str">
        <f t="shared" si="45"/>
        <v>NA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134</v>
      </c>
      <c r="C365" s="51" t="s">
        <v>135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41"/>
        <v>0</v>
      </c>
      <c r="J365" s="56">
        <f t="shared" si="42"/>
        <v>0</v>
      </c>
      <c r="K365" s="57" t="str">
        <f t="shared" si="43"/>
        <v>NA</v>
      </c>
      <c r="L365" s="57" t="str">
        <f t="shared" si="44"/>
        <v>NA</v>
      </c>
      <c r="M365" s="57" t="str">
        <f t="shared" si="45"/>
        <v>NA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136</v>
      </c>
      <c r="C366" s="51" t="s">
        <v>137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41"/>
        <v>0</v>
      </c>
      <c r="J366" s="56">
        <f t="shared" si="42"/>
        <v>0</v>
      </c>
      <c r="K366" s="57" t="str">
        <f t="shared" si="43"/>
        <v>NA</v>
      </c>
      <c r="L366" s="57" t="str">
        <f t="shared" si="44"/>
        <v>NA</v>
      </c>
      <c r="M366" s="57" t="str">
        <f t="shared" si="45"/>
        <v>NA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138</v>
      </c>
      <c r="C367" s="51" t="s">
        <v>139</v>
      </c>
      <c r="D367" s="56">
        <v>1300000</v>
      </c>
      <c r="E367" s="56">
        <v>4323449.07</v>
      </c>
      <c r="F367" s="56">
        <v>0</v>
      </c>
      <c r="G367" s="56">
        <v>1617624.11</v>
      </c>
      <c r="H367" s="56">
        <v>0</v>
      </c>
      <c r="I367" s="56">
        <f t="shared" si="41"/>
        <v>1617624.11</v>
      </c>
      <c r="J367" s="56">
        <f t="shared" si="42"/>
        <v>2705824.96</v>
      </c>
      <c r="K367" s="57">
        <f t="shared" si="43"/>
        <v>0.62584869537968213</v>
      </c>
      <c r="L367" s="57">
        <f t="shared" si="44"/>
        <v>-1</v>
      </c>
      <c r="M367" s="57">
        <f t="shared" si="45"/>
        <v>-0.43877304306952325</v>
      </c>
      <c r="R367" s="53"/>
      <c r="S367" s="53"/>
      <c r="T367" s="53"/>
      <c r="U367" s="53"/>
      <c r="V367" s="53"/>
    </row>
    <row r="368" spans="1:22" s="51" customFormat="1" x14ac:dyDescent="0.2">
      <c r="B368" s="51" t="s">
        <v>144</v>
      </c>
      <c r="C368" s="51" t="s">
        <v>145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41"/>
        <v>0</v>
      </c>
      <c r="J368" s="56">
        <f t="shared" si="42"/>
        <v>0</v>
      </c>
      <c r="K368" s="57" t="str">
        <f t="shared" si="43"/>
        <v>NA</v>
      </c>
      <c r="L368" s="57" t="str">
        <f t="shared" si="44"/>
        <v>NA</v>
      </c>
      <c r="M368" s="57" t="str">
        <f t="shared" si="45"/>
        <v>NA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146</v>
      </c>
      <c r="C369" s="51" t="s">
        <v>147</v>
      </c>
      <c r="D369" s="56">
        <v>0</v>
      </c>
      <c r="E369" s="56">
        <v>0</v>
      </c>
      <c r="F369" s="56">
        <v>0</v>
      </c>
      <c r="G369" s="56">
        <v>5.0999999999999996</v>
      </c>
      <c r="H369" s="56">
        <v>0</v>
      </c>
      <c r="I369" s="56">
        <f t="shared" si="41"/>
        <v>5.0999999999999996</v>
      </c>
      <c r="J369" s="56">
        <f t="shared" si="42"/>
        <v>-5.0999999999999996</v>
      </c>
      <c r="K369" s="57" t="str">
        <f t="shared" si="43"/>
        <v>NA</v>
      </c>
      <c r="L369" s="57" t="str">
        <f t="shared" si="44"/>
        <v>NA</v>
      </c>
      <c r="M369" s="57" t="str">
        <f t="shared" si="45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148</v>
      </c>
      <c r="C370" s="51" t="s">
        <v>149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41"/>
        <v>0</v>
      </c>
      <c r="J370" s="56">
        <f t="shared" si="42"/>
        <v>0</v>
      </c>
      <c r="K370" s="57" t="str">
        <f t="shared" si="43"/>
        <v>NA</v>
      </c>
      <c r="L370" s="57" t="str">
        <f t="shared" si="44"/>
        <v>NA</v>
      </c>
      <c r="M370" s="57" t="str">
        <f t="shared" si="45"/>
        <v>NA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162</v>
      </c>
      <c r="C371" s="51" t="s">
        <v>163</v>
      </c>
      <c r="D371" s="56">
        <v>34450</v>
      </c>
      <c r="E371" s="56">
        <v>279677.27</v>
      </c>
      <c r="F371" s="56">
        <v>0</v>
      </c>
      <c r="G371" s="56">
        <v>114612.7</v>
      </c>
      <c r="H371" s="56">
        <v>0</v>
      </c>
      <c r="I371" s="56">
        <f t="shared" si="41"/>
        <v>114612.7</v>
      </c>
      <c r="J371" s="56">
        <f t="shared" si="42"/>
        <v>165064.57</v>
      </c>
      <c r="K371" s="57">
        <f t="shared" si="43"/>
        <v>0.59019658622954951</v>
      </c>
      <c r="L371" s="57">
        <f t="shared" si="44"/>
        <v>-1</v>
      </c>
      <c r="M371" s="57">
        <f t="shared" si="45"/>
        <v>-0.38529487934432427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164</v>
      </c>
      <c r="C372" s="51" t="s">
        <v>165</v>
      </c>
      <c r="D372" s="56">
        <v>26125645</v>
      </c>
      <c r="E372" s="56">
        <v>23566</v>
      </c>
      <c r="F372" s="56">
        <v>0</v>
      </c>
      <c r="G372" s="56">
        <v>0</v>
      </c>
      <c r="H372" s="56">
        <v>0</v>
      </c>
      <c r="I372" s="56">
        <f t="shared" si="41"/>
        <v>0</v>
      </c>
      <c r="J372" s="56">
        <f t="shared" si="42"/>
        <v>23566</v>
      </c>
      <c r="K372" s="57">
        <f t="shared" si="43"/>
        <v>1</v>
      </c>
      <c r="L372" s="57">
        <f t="shared" si="44"/>
        <v>-1</v>
      </c>
      <c r="M372" s="57">
        <f t="shared" si="45"/>
        <v>-1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172</v>
      </c>
      <c r="C373" s="51" t="s">
        <v>173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41"/>
        <v>0</v>
      </c>
      <c r="J373" s="56">
        <f t="shared" si="42"/>
        <v>0</v>
      </c>
      <c r="K373" s="57" t="str">
        <f t="shared" si="43"/>
        <v>NA</v>
      </c>
      <c r="L373" s="57" t="str">
        <f t="shared" si="44"/>
        <v>NA</v>
      </c>
      <c r="M373" s="57" t="str">
        <f t="shared" si="45"/>
        <v>NA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252</v>
      </c>
      <c r="C374" s="51" t="s">
        <v>253</v>
      </c>
      <c r="D374" s="56">
        <v>79000</v>
      </c>
      <c r="E374" s="56">
        <v>10000</v>
      </c>
      <c r="F374" s="56">
        <v>369.84</v>
      </c>
      <c r="G374" s="56">
        <v>4547.1400000000003</v>
      </c>
      <c r="H374" s="56">
        <v>1667.86</v>
      </c>
      <c r="I374" s="56">
        <f t="shared" si="41"/>
        <v>6215</v>
      </c>
      <c r="J374" s="56">
        <f t="shared" si="42"/>
        <v>3785</v>
      </c>
      <c r="K374" s="57">
        <f t="shared" si="43"/>
        <v>0.3785</v>
      </c>
      <c r="L374" s="57">
        <f t="shared" si="44"/>
        <v>-0.96301599999999998</v>
      </c>
      <c r="M374" s="57">
        <f t="shared" si="45"/>
        <v>-0.31792899999999996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287</v>
      </c>
      <c r="C375" s="51" t="s">
        <v>288</v>
      </c>
      <c r="D375" s="56">
        <v>0</v>
      </c>
      <c r="E375" s="56">
        <v>0</v>
      </c>
      <c r="F375" s="56">
        <v>0</v>
      </c>
      <c r="G375" s="56">
        <v>0</v>
      </c>
      <c r="H375" s="56">
        <v>756</v>
      </c>
      <c r="I375" s="56">
        <f t="shared" si="41"/>
        <v>756</v>
      </c>
      <c r="J375" s="56">
        <f t="shared" si="42"/>
        <v>-756</v>
      </c>
      <c r="K375" s="57" t="str">
        <f t="shared" si="43"/>
        <v>NA</v>
      </c>
      <c r="L375" s="57" t="str">
        <f t="shared" si="44"/>
        <v>NA</v>
      </c>
      <c r="M375" s="57" t="str">
        <f t="shared" si="45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186</v>
      </c>
      <c r="C376" s="51" t="s">
        <v>187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41"/>
        <v>0</v>
      </c>
      <c r="J376" s="56">
        <f t="shared" si="42"/>
        <v>0</v>
      </c>
      <c r="K376" s="57" t="str">
        <f t="shared" si="43"/>
        <v>NA</v>
      </c>
      <c r="L376" s="57" t="str">
        <f t="shared" si="44"/>
        <v>NA</v>
      </c>
      <c r="M376" s="57" t="str">
        <f t="shared" si="45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192</v>
      </c>
      <c r="C377" s="51" t="s">
        <v>193</v>
      </c>
      <c r="D377" s="56">
        <v>113802</v>
      </c>
      <c r="E377" s="56">
        <v>100000</v>
      </c>
      <c r="F377" s="56">
        <v>0</v>
      </c>
      <c r="G377" s="56">
        <v>9840</v>
      </c>
      <c r="H377" s="56">
        <v>4920</v>
      </c>
      <c r="I377" s="56">
        <f t="shared" si="41"/>
        <v>14760</v>
      </c>
      <c r="J377" s="56">
        <f t="shared" si="42"/>
        <v>85240</v>
      </c>
      <c r="K377" s="57">
        <f t="shared" si="43"/>
        <v>0.85240000000000005</v>
      </c>
      <c r="L377" s="57">
        <f t="shared" si="44"/>
        <v>-1</v>
      </c>
      <c r="M377" s="57">
        <f t="shared" si="45"/>
        <v>-0.85240000000000005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194</v>
      </c>
      <c r="C378" s="51" t="s">
        <v>195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41"/>
        <v>0</v>
      </c>
      <c r="J378" s="56">
        <f t="shared" si="42"/>
        <v>0</v>
      </c>
      <c r="K378" s="57" t="str">
        <f t="shared" si="43"/>
        <v>NA</v>
      </c>
      <c r="L378" s="57" t="str">
        <f t="shared" si="44"/>
        <v>NA</v>
      </c>
      <c r="M378" s="57" t="str">
        <f t="shared" si="45"/>
        <v>NA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202</v>
      </c>
      <c r="C379" s="51" t="s">
        <v>203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41"/>
        <v>0</v>
      </c>
      <c r="J379" s="56">
        <f t="shared" si="42"/>
        <v>0</v>
      </c>
      <c r="K379" s="57" t="str">
        <f t="shared" si="43"/>
        <v>NA</v>
      </c>
      <c r="L379" s="57" t="str">
        <f t="shared" si="44"/>
        <v>NA</v>
      </c>
      <c r="M379" s="57" t="str">
        <f t="shared" si="45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268</v>
      </c>
      <c r="C380" s="51" t="s">
        <v>269</v>
      </c>
      <c r="D380" s="56">
        <v>128745.51000000001</v>
      </c>
      <c r="E380" s="56">
        <v>615913.38</v>
      </c>
      <c r="F380" s="56">
        <v>4576.5</v>
      </c>
      <c r="G380" s="56">
        <v>187166.1</v>
      </c>
      <c r="H380" s="56">
        <v>35088.880000000005</v>
      </c>
      <c r="I380" s="56">
        <f t="shared" si="41"/>
        <v>222254.98</v>
      </c>
      <c r="J380" s="56">
        <f t="shared" si="42"/>
        <v>393658.4</v>
      </c>
      <c r="K380" s="57">
        <f t="shared" si="43"/>
        <v>0.63914571883468418</v>
      </c>
      <c r="L380" s="57">
        <f t="shared" si="44"/>
        <v>-0.99256957203949681</v>
      </c>
      <c r="M380" s="57">
        <f t="shared" si="45"/>
        <v>-0.5441742960674113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220</v>
      </c>
      <c r="C381" s="51" t="s">
        <v>221</v>
      </c>
      <c r="D381" s="56">
        <v>0</v>
      </c>
      <c r="E381" s="56">
        <v>20653717.949999999</v>
      </c>
      <c r="F381" s="56">
        <v>292800.83</v>
      </c>
      <c r="G381" s="56">
        <v>1947591.39</v>
      </c>
      <c r="H381" s="56">
        <v>2815022.76</v>
      </c>
      <c r="I381" s="56">
        <f t="shared" ref="I381:I441" si="46">SUM(G381:H381)</f>
        <v>4762614.1499999994</v>
      </c>
      <c r="J381" s="56">
        <f t="shared" ref="J381:J441" si="47">E381-I381</f>
        <v>15891103.800000001</v>
      </c>
      <c r="K381" s="57">
        <f t="shared" ref="K381:K441" si="48">IF(E381=0,"NA",J381/E381)</f>
        <v>0.76940644965087268</v>
      </c>
      <c r="L381" s="57">
        <f t="shared" ref="L381:L441" si="49">IF(E381=0,"NA",(  ( F381 - (E381/$L$6)) / (E381/$L$6)))</f>
        <v>-0.98582333550265233</v>
      </c>
      <c r="M381" s="57">
        <f t="shared" ref="M381:M441" si="50">IF(E381=0,"NA",(  ( G381 - ($M$6*(E381/12))) / ($M$6*(E381/12))))</f>
        <v>-0.85855393725854567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458</v>
      </c>
      <c r="C382" s="51" t="s">
        <v>459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46"/>
        <v>0</v>
      </c>
      <c r="J382" s="56">
        <f t="shared" si="47"/>
        <v>0</v>
      </c>
      <c r="K382" s="57" t="str">
        <f t="shared" si="48"/>
        <v>NA</v>
      </c>
      <c r="L382" s="57" t="str">
        <f t="shared" si="49"/>
        <v>NA</v>
      </c>
      <c r="M382" s="57" t="str">
        <f t="shared" si="50"/>
        <v>NA</v>
      </c>
      <c r="R382" s="53"/>
      <c r="S382" s="53"/>
      <c r="T382" s="53"/>
      <c r="U382" s="53"/>
      <c r="V382" s="53"/>
    </row>
    <row r="383" spans="1:22" s="51" customFormat="1" x14ac:dyDescent="0.2">
      <c r="A383" s="63" t="s">
        <v>399</v>
      </c>
      <c r="B383" s="63"/>
      <c r="C383" s="63"/>
      <c r="D383" s="64">
        <v>27785842.510000002</v>
      </c>
      <c r="E383" s="64">
        <v>26962255.669999998</v>
      </c>
      <c r="F383" s="64">
        <v>307998.42000000004</v>
      </c>
      <c r="G383" s="64">
        <v>4174709.54</v>
      </c>
      <c r="H383" s="64">
        <v>2925500.4</v>
      </c>
      <c r="I383" s="64">
        <f t="shared" si="46"/>
        <v>7100209.9399999995</v>
      </c>
      <c r="J383" s="64">
        <f t="shared" si="47"/>
        <v>19862045.729999997</v>
      </c>
      <c r="K383" s="65">
        <f t="shared" si="48"/>
        <v>0.73666113002925904</v>
      </c>
      <c r="L383" s="65">
        <f t="shared" si="49"/>
        <v>-0.98857668201912718</v>
      </c>
      <c r="M383" s="65">
        <f t="shared" si="50"/>
        <v>-0.76774701691714953</v>
      </c>
      <c r="R383" s="53"/>
      <c r="S383" s="53"/>
      <c r="T383" s="53"/>
      <c r="U383" s="53"/>
      <c r="V383" s="53"/>
    </row>
    <row r="384" spans="1:22" s="51" customFormat="1" x14ac:dyDescent="0.2">
      <c r="A384" s="51" t="s">
        <v>400</v>
      </c>
      <c r="B384" s="51" t="s">
        <v>109</v>
      </c>
      <c r="C384" s="51" t="s">
        <v>108</v>
      </c>
      <c r="D384" s="56">
        <v>0</v>
      </c>
      <c r="E384" s="56">
        <v>0</v>
      </c>
      <c r="F384" s="56">
        <v>0</v>
      </c>
      <c r="G384" s="56">
        <v>0</v>
      </c>
      <c r="H384" s="56">
        <v>0</v>
      </c>
      <c r="I384" s="56">
        <f t="shared" si="46"/>
        <v>0</v>
      </c>
      <c r="J384" s="56">
        <f t="shared" si="47"/>
        <v>0</v>
      </c>
      <c r="K384" s="57" t="str">
        <f t="shared" si="48"/>
        <v>NA</v>
      </c>
      <c r="L384" s="57" t="str">
        <f t="shared" si="49"/>
        <v>NA</v>
      </c>
      <c r="M384" s="57" t="str">
        <f t="shared" si="50"/>
        <v>NA</v>
      </c>
      <c r="R384" s="53"/>
      <c r="S384" s="53"/>
      <c r="T384" s="53"/>
      <c r="U384" s="53"/>
      <c r="V384" s="53"/>
    </row>
    <row r="385" spans="2:22" s="51" customFormat="1" x14ac:dyDescent="0.2">
      <c r="B385" s="51" t="s">
        <v>112</v>
      </c>
      <c r="C385" s="51" t="s">
        <v>113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46"/>
        <v>0</v>
      </c>
      <c r="J385" s="56">
        <f t="shared" si="47"/>
        <v>0</v>
      </c>
      <c r="K385" s="57" t="str">
        <f t="shared" si="48"/>
        <v>NA</v>
      </c>
      <c r="L385" s="57" t="str">
        <f t="shared" si="49"/>
        <v>NA</v>
      </c>
      <c r="M385" s="57" t="str">
        <f t="shared" si="50"/>
        <v>NA</v>
      </c>
      <c r="R385" s="53"/>
      <c r="S385" s="53"/>
      <c r="T385" s="53"/>
      <c r="U385" s="53"/>
      <c r="V385" s="53"/>
    </row>
    <row r="386" spans="2:22" s="51" customFormat="1" x14ac:dyDescent="0.2">
      <c r="B386" s="51" t="s">
        <v>258</v>
      </c>
      <c r="C386" s="51" t="s">
        <v>259</v>
      </c>
      <c r="D386" s="56">
        <v>0</v>
      </c>
      <c r="E386" s="56">
        <v>0</v>
      </c>
      <c r="F386" s="56">
        <v>0</v>
      </c>
      <c r="G386" s="56">
        <v>0</v>
      </c>
      <c r="H386" s="56">
        <v>0</v>
      </c>
      <c r="I386" s="56">
        <f t="shared" si="46"/>
        <v>0</v>
      </c>
      <c r="J386" s="56">
        <f t="shared" si="47"/>
        <v>0</v>
      </c>
      <c r="K386" s="57" t="str">
        <f t="shared" si="48"/>
        <v>NA</v>
      </c>
      <c r="L386" s="57" t="str">
        <f t="shared" si="49"/>
        <v>NA</v>
      </c>
      <c r="M386" s="57" t="str">
        <f t="shared" si="50"/>
        <v>NA</v>
      </c>
      <c r="R386" s="53"/>
      <c r="S386" s="53"/>
      <c r="T386" s="53"/>
      <c r="U386" s="53"/>
      <c r="V386" s="53"/>
    </row>
    <row r="387" spans="2:22" s="51" customFormat="1" x14ac:dyDescent="0.2">
      <c r="B387" s="51" t="s">
        <v>122</v>
      </c>
      <c r="C387" s="51" t="s">
        <v>123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46"/>
        <v>0</v>
      </c>
      <c r="J387" s="56">
        <f t="shared" si="47"/>
        <v>0</v>
      </c>
      <c r="K387" s="57" t="str">
        <f t="shared" si="48"/>
        <v>NA</v>
      </c>
      <c r="L387" s="57" t="str">
        <f t="shared" si="49"/>
        <v>NA</v>
      </c>
      <c r="M387" s="57" t="str">
        <f t="shared" si="50"/>
        <v>NA</v>
      </c>
      <c r="R387" s="53"/>
      <c r="S387" s="53"/>
      <c r="T387" s="53"/>
      <c r="U387" s="53"/>
      <c r="V387" s="53"/>
    </row>
    <row r="388" spans="2:22" s="51" customFormat="1" x14ac:dyDescent="0.2">
      <c r="B388" s="51" t="s">
        <v>401</v>
      </c>
      <c r="C388" s="51" t="s">
        <v>402</v>
      </c>
      <c r="D388" s="56">
        <v>0</v>
      </c>
      <c r="E388" s="56">
        <v>0</v>
      </c>
      <c r="F388" s="56">
        <v>0</v>
      </c>
      <c r="G388" s="56">
        <v>0</v>
      </c>
      <c r="H388" s="56">
        <v>0</v>
      </c>
      <c r="I388" s="56">
        <f t="shared" si="46"/>
        <v>0</v>
      </c>
      <c r="J388" s="56">
        <f t="shared" si="47"/>
        <v>0</v>
      </c>
      <c r="K388" s="57" t="str">
        <f t="shared" si="48"/>
        <v>NA</v>
      </c>
      <c r="L388" s="57" t="str">
        <f t="shared" si="49"/>
        <v>NA</v>
      </c>
      <c r="M388" s="57" t="str">
        <f t="shared" si="50"/>
        <v>NA</v>
      </c>
      <c r="R388" s="53"/>
      <c r="S388" s="53"/>
      <c r="T388" s="53"/>
      <c r="U388" s="53"/>
      <c r="V388" s="53"/>
    </row>
    <row r="389" spans="2:22" s="51" customFormat="1" x14ac:dyDescent="0.2">
      <c r="B389" s="51" t="s">
        <v>134</v>
      </c>
      <c r="C389" s="51" t="s">
        <v>135</v>
      </c>
      <c r="D389" s="56">
        <v>0</v>
      </c>
      <c r="E389" s="56">
        <v>68460</v>
      </c>
      <c r="F389" s="56">
        <v>0</v>
      </c>
      <c r="G389" s="56">
        <v>0</v>
      </c>
      <c r="H389" s="56">
        <v>0</v>
      </c>
      <c r="I389" s="56">
        <f t="shared" si="46"/>
        <v>0</v>
      </c>
      <c r="J389" s="56">
        <f t="shared" si="47"/>
        <v>68460</v>
      </c>
      <c r="K389" s="57">
        <f t="shared" si="48"/>
        <v>1</v>
      </c>
      <c r="L389" s="57">
        <f t="shared" si="49"/>
        <v>-1</v>
      </c>
      <c r="M389" s="57">
        <f t="shared" si="50"/>
        <v>-1</v>
      </c>
      <c r="R389" s="53"/>
      <c r="S389" s="53"/>
      <c r="T389" s="53"/>
      <c r="U389" s="53"/>
      <c r="V389" s="53"/>
    </row>
    <row r="390" spans="2:22" s="51" customFormat="1" x14ac:dyDescent="0.2">
      <c r="B390" s="51" t="s">
        <v>136</v>
      </c>
      <c r="C390" s="51" t="s">
        <v>137</v>
      </c>
      <c r="D390" s="56">
        <v>276416.18</v>
      </c>
      <c r="E390" s="56">
        <v>169101</v>
      </c>
      <c r="F390" s="56">
        <v>120598.64</v>
      </c>
      <c r="G390" s="56">
        <v>526544.37</v>
      </c>
      <c r="H390" s="56">
        <v>0</v>
      </c>
      <c r="I390" s="56">
        <f t="shared" si="46"/>
        <v>526544.37</v>
      </c>
      <c r="J390" s="56">
        <f t="shared" si="47"/>
        <v>-357443.37</v>
      </c>
      <c r="K390" s="57">
        <f t="shared" si="48"/>
        <v>-2.1137862579168663</v>
      </c>
      <c r="L390" s="57">
        <f t="shared" si="49"/>
        <v>-0.28682479701480179</v>
      </c>
      <c r="M390" s="57">
        <f t="shared" si="50"/>
        <v>3.6706793868752992</v>
      </c>
      <c r="R390" s="53"/>
      <c r="S390" s="53"/>
      <c r="T390" s="53"/>
      <c r="U390" s="53"/>
      <c r="V390" s="53"/>
    </row>
    <row r="391" spans="2:22" s="51" customFormat="1" x14ac:dyDescent="0.2">
      <c r="B391" s="51" t="s">
        <v>138</v>
      </c>
      <c r="C391" s="51" t="s">
        <v>139</v>
      </c>
      <c r="D391" s="56">
        <v>42239798.5</v>
      </c>
      <c r="E391" s="56">
        <v>1483560.23</v>
      </c>
      <c r="F391" s="56">
        <v>0</v>
      </c>
      <c r="G391" s="56">
        <v>342000</v>
      </c>
      <c r="H391" s="56">
        <v>0</v>
      </c>
      <c r="I391" s="56">
        <f t="shared" si="46"/>
        <v>342000</v>
      </c>
      <c r="J391" s="56">
        <f t="shared" si="47"/>
        <v>1141560.23</v>
      </c>
      <c r="K391" s="57">
        <f t="shared" si="48"/>
        <v>0.76947346451852516</v>
      </c>
      <c r="L391" s="57">
        <f t="shared" si="49"/>
        <v>-1</v>
      </c>
      <c r="M391" s="57">
        <f t="shared" si="50"/>
        <v>-0.65421019677778769</v>
      </c>
      <c r="R391" s="53"/>
      <c r="S391" s="53"/>
      <c r="T391" s="53"/>
      <c r="U391" s="53"/>
      <c r="V391" s="53"/>
    </row>
    <row r="392" spans="2:22" s="51" customFormat="1" x14ac:dyDescent="0.2">
      <c r="B392" s="51" t="s">
        <v>140</v>
      </c>
      <c r="C392" s="51" t="s">
        <v>141</v>
      </c>
      <c r="D392" s="56">
        <v>0</v>
      </c>
      <c r="E392" s="56">
        <v>0</v>
      </c>
      <c r="F392" s="56">
        <v>0</v>
      </c>
      <c r="G392" s="56">
        <v>0</v>
      </c>
      <c r="H392" s="56">
        <v>0</v>
      </c>
      <c r="I392" s="56">
        <f t="shared" si="46"/>
        <v>0</v>
      </c>
      <c r="J392" s="56">
        <f t="shared" si="47"/>
        <v>0</v>
      </c>
      <c r="K392" s="57" t="str">
        <f t="shared" si="48"/>
        <v>NA</v>
      </c>
      <c r="L392" s="57" t="str">
        <f t="shared" si="49"/>
        <v>NA</v>
      </c>
      <c r="M392" s="57" t="str">
        <f t="shared" si="50"/>
        <v>NA</v>
      </c>
      <c r="R392" s="53"/>
      <c r="S392" s="53"/>
      <c r="T392" s="53"/>
      <c r="U392" s="53"/>
      <c r="V392" s="53"/>
    </row>
    <row r="393" spans="2:22" s="51" customFormat="1" x14ac:dyDescent="0.2">
      <c r="B393" s="51" t="s">
        <v>144</v>
      </c>
      <c r="C393" s="51" t="s">
        <v>145</v>
      </c>
      <c r="D393" s="56">
        <v>64125</v>
      </c>
      <c r="E393" s="56">
        <v>61172</v>
      </c>
      <c r="F393" s="56">
        <v>16225</v>
      </c>
      <c r="G393" s="56">
        <v>60530</v>
      </c>
      <c r="H393" s="56">
        <v>0</v>
      </c>
      <c r="I393" s="56">
        <f t="shared" si="46"/>
        <v>60530</v>
      </c>
      <c r="J393" s="56">
        <f t="shared" si="47"/>
        <v>642</v>
      </c>
      <c r="K393" s="57">
        <f t="shared" si="48"/>
        <v>1.0494997711371216E-2</v>
      </c>
      <c r="L393" s="57">
        <f t="shared" si="49"/>
        <v>-0.7347642712352056</v>
      </c>
      <c r="M393" s="57">
        <f t="shared" si="50"/>
        <v>0.4842575034329431</v>
      </c>
      <c r="R393" s="53"/>
      <c r="S393" s="53"/>
      <c r="T393" s="53"/>
      <c r="U393" s="53"/>
      <c r="V393" s="53"/>
    </row>
    <row r="394" spans="2:22" s="51" customFormat="1" x14ac:dyDescent="0.2">
      <c r="B394" s="51" t="s">
        <v>146</v>
      </c>
      <c r="C394" s="51" t="s">
        <v>147</v>
      </c>
      <c r="D394" s="56">
        <v>0</v>
      </c>
      <c r="E394" s="56">
        <v>0</v>
      </c>
      <c r="F394" s="56">
        <v>1689.25</v>
      </c>
      <c r="G394" s="56">
        <v>6292.11</v>
      </c>
      <c r="H394" s="56">
        <v>0</v>
      </c>
      <c r="I394" s="56">
        <f t="shared" si="46"/>
        <v>6292.11</v>
      </c>
      <c r="J394" s="56">
        <f t="shared" si="47"/>
        <v>-6292.11</v>
      </c>
      <c r="K394" s="57" t="str">
        <f t="shared" si="48"/>
        <v>NA</v>
      </c>
      <c r="L394" s="57" t="str">
        <f t="shared" si="49"/>
        <v>NA</v>
      </c>
      <c r="M394" s="57" t="str">
        <f t="shared" si="50"/>
        <v>NA</v>
      </c>
      <c r="R394" s="53"/>
      <c r="S394" s="53"/>
      <c r="T394" s="53"/>
      <c r="U394" s="53"/>
      <c r="V394" s="53"/>
    </row>
    <row r="395" spans="2:22" s="51" customFormat="1" x14ac:dyDescent="0.2">
      <c r="B395" s="51" t="s">
        <v>148</v>
      </c>
      <c r="C395" s="51" t="s">
        <v>149</v>
      </c>
      <c r="D395" s="56">
        <v>55227.96</v>
      </c>
      <c r="E395" s="56">
        <v>48094.38</v>
      </c>
      <c r="F395" s="56">
        <v>25667.38</v>
      </c>
      <c r="G395" s="56">
        <v>111542.22</v>
      </c>
      <c r="H395" s="56">
        <v>0</v>
      </c>
      <c r="I395" s="56">
        <f t="shared" si="46"/>
        <v>111542.22</v>
      </c>
      <c r="J395" s="56">
        <f t="shared" si="47"/>
        <v>-63447.840000000004</v>
      </c>
      <c r="K395" s="57">
        <f t="shared" si="48"/>
        <v>-1.3192360521125339</v>
      </c>
      <c r="L395" s="57">
        <f t="shared" si="49"/>
        <v>-0.46631228014582987</v>
      </c>
      <c r="M395" s="57">
        <f t="shared" si="50"/>
        <v>2.4788540781688009</v>
      </c>
      <c r="R395" s="53"/>
      <c r="S395" s="53"/>
      <c r="T395" s="53"/>
      <c r="U395" s="53"/>
      <c r="V395" s="53"/>
    </row>
    <row r="396" spans="2:22" s="51" customFormat="1" x14ac:dyDescent="0.2">
      <c r="B396" s="51" t="s">
        <v>162</v>
      </c>
      <c r="C396" s="51" t="s">
        <v>163</v>
      </c>
      <c r="D396" s="56">
        <v>7325.0300000000007</v>
      </c>
      <c r="E396" s="56">
        <v>49058.84</v>
      </c>
      <c r="F396" s="56">
        <v>1713.26</v>
      </c>
      <c r="G396" s="56">
        <v>20291.16</v>
      </c>
      <c r="H396" s="56">
        <v>0</v>
      </c>
      <c r="I396" s="56">
        <f t="shared" si="46"/>
        <v>20291.16</v>
      </c>
      <c r="J396" s="56">
        <f t="shared" si="47"/>
        <v>28767.679999999997</v>
      </c>
      <c r="K396" s="57">
        <f t="shared" si="48"/>
        <v>0.58639136188299601</v>
      </c>
      <c r="L396" s="57">
        <f t="shared" si="49"/>
        <v>-0.96507744577735632</v>
      </c>
      <c r="M396" s="57">
        <f t="shared" si="50"/>
        <v>-0.37958704282449396</v>
      </c>
      <c r="R396" s="53"/>
      <c r="S396" s="53"/>
      <c r="T396" s="53"/>
      <c r="U396" s="53"/>
      <c r="V396" s="53"/>
    </row>
    <row r="397" spans="2:22" s="51" customFormat="1" x14ac:dyDescent="0.2">
      <c r="B397" s="51" t="s">
        <v>164</v>
      </c>
      <c r="C397" s="51" t="s">
        <v>165</v>
      </c>
      <c r="D397" s="56">
        <v>26298445</v>
      </c>
      <c r="E397" s="56">
        <v>3360194</v>
      </c>
      <c r="F397" s="56">
        <v>0</v>
      </c>
      <c r="G397" s="56">
        <v>162675</v>
      </c>
      <c r="H397" s="56">
        <v>4459.25</v>
      </c>
      <c r="I397" s="56">
        <f t="shared" si="46"/>
        <v>167134.25</v>
      </c>
      <c r="J397" s="56">
        <f t="shared" si="47"/>
        <v>3193059.75</v>
      </c>
      <c r="K397" s="57">
        <f t="shared" si="48"/>
        <v>0.95026053555241152</v>
      </c>
      <c r="L397" s="57">
        <f t="shared" si="49"/>
        <v>-1</v>
      </c>
      <c r="M397" s="57">
        <f t="shared" si="50"/>
        <v>-0.92738142500105647</v>
      </c>
      <c r="R397" s="53"/>
      <c r="S397" s="53"/>
      <c r="T397" s="53"/>
      <c r="U397" s="53"/>
      <c r="V397" s="53"/>
    </row>
    <row r="398" spans="2:22" s="51" customFormat="1" x14ac:dyDescent="0.2">
      <c r="B398" s="51" t="s">
        <v>248</v>
      </c>
      <c r="C398" s="51" t="s">
        <v>249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46"/>
        <v>0</v>
      </c>
      <c r="J398" s="56">
        <f t="shared" si="47"/>
        <v>0</v>
      </c>
      <c r="K398" s="57" t="str">
        <f t="shared" si="48"/>
        <v>NA</v>
      </c>
      <c r="L398" s="57" t="str">
        <f t="shared" si="49"/>
        <v>NA</v>
      </c>
      <c r="M398" s="57" t="str">
        <f t="shared" si="50"/>
        <v>NA</v>
      </c>
      <c r="R398" s="53"/>
      <c r="S398" s="53"/>
      <c r="T398" s="53"/>
      <c r="U398" s="53"/>
      <c r="V398" s="53"/>
    </row>
    <row r="399" spans="2:22" s="51" customFormat="1" x14ac:dyDescent="0.2">
      <c r="B399" s="51" t="s">
        <v>178</v>
      </c>
      <c r="C399" s="51" t="s">
        <v>179</v>
      </c>
      <c r="D399" s="56">
        <v>8335</v>
      </c>
      <c r="E399" s="56">
        <v>13350</v>
      </c>
      <c r="F399" s="56">
        <v>0</v>
      </c>
      <c r="G399" s="56">
        <v>350.9</v>
      </c>
      <c r="H399" s="56">
        <v>0</v>
      </c>
      <c r="I399" s="56">
        <f t="shared" si="46"/>
        <v>350.9</v>
      </c>
      <c r="J399" s="56">
        <f t="shared" si="47"/>
        <v>12999.1</v>
      </c>
      <c r="K399" s="57">
        <f t="shared" si="48"/>
        <v>0.97371535580524349</v>
      </c>
      <c r="L399" s="57">
        <f t="shared" si="49"/>
        <v>-1</v>
      </c>
      <c r="M399" s="57">
        <f t="shared" si="50"/>
        <v>-0.96057303370786518</v>
      </c>
      <c r="R399" s="53"/>
      <c r="S399" s="53"/>
      <c r="T399" s="53"/>
      <c r="U399" s="53"/>
      <c r="V399" s="53"/>
    </row>
    <row r="400" spans="2:22" s="51" customFormat="1" x14ac:dyDescent="0.2">
      <c r="B400" s="51" t="s">
        <v>180</v>
      </c>
      <c r="C400" s="51" t="s">
        <v>181</v>
      </c>
      <c r="D400" s="56">
        <v>118200</v>
      </c>
      <c r="E400" s="56">
        <v>122400</v>
      </c>
      <c r="F400" s="56">
        <v>0</v>
      </c>
      <c r="G400" s="56">
        <v>90300</v>
      </c>
      <c r="H400" s="56">
        <v>0</v>
      </c>
      <c r="I400" s="56">
        <f t="shared" si="46"/>
        <v>90300</v>
      </c>
      <c r="J400" s="56">
        <f t="shared" si="47"/>
        <v>32100</v>
      </c>
      <c r="K400" s="57">
        <f t="shared" si="48"/>
        <v>0.26225490196078433</v>
      </c>
      <c r="L400" s="57">
        <f t="shared" si="49"/>
        <v>-1</v>
      </c>
      <c r="M400" s="57">
        <f t="shared" si="50"/>
        <v>0.10661764705882353</v>
      </c>
      <c r="R400" s="53"/>
      <c r="S400" s="53"/>
      <c r="T400" s="53"/>
      <c r="U400" s="53"/>
      <c r="V400" s="53"/>
    </row>
    <row r="401" spans="1:22" s="51" customFormat="1" x14ac:dyDescent="0.2">
      <c r="B401" s="51" t="s">
        <v>186</v>
      </c>
      <c r="C401" s="51" t="s">
        <v>187</v>
      </c>
      <c r="D401" s="56">
        <v>42500</v>
      </c>
      <c r="E401" s="56">
        <v>47500</v>
      </c>
      <c r="F401" s="56">
        <v>95.81</v>
      </c>
      <c r="G401" s="56">
        <v>2317.9699999999998</v>
      </c>
      <c r="H401" s="56">
        <v>0</v>
      </c>
      <c r="I401" s="56">
        <f t="shared" si="46"/>
        <v>2317.9699999999998</v>
      </c>
      <c r="J401" s="56">
        <f t="shared" si="47"/>
        <v>45182.03</v>
      </c>
      <c r="K401" s="57">
        <f t="shared" si="48"/>
        <v>0.9512006315789473</v>
      </c>
      <c r="L401" s="57">
        <f t="shared" si="49"/>
        <v>-0.99798294736842108</v>
      </c>
      <c r="M401" s="57">
        <f t="shared" si="50"/>
        <v>-0.926800947368421</v>
      </c>
      <c r="R401" s="53"/>
      <c r="S401" s="53"/>
      <c r="T401" s="53"/>
      <c r="U401" s="53"/>
      <c r="V401" s="53"/>
    </row>
    <row r="402" spans="1:22" s="51" customFormat="1" x14ac:dyDescent="0.2">
      <c r="B402" s="51" t="s">
        <v>194</v>
      </c>
      <c r="C402" s="51" t="s">
        <v>195</v>
      </c>
      <c r="D402" s="56">
        <v>209500</v>
      </c>
      <c r="E402" s="56">
        <v>185000</v>
      </c>
      <c r="F402" s="56">
        <v>17.579999999999998</v>
      </c>
      <c r="G402" s="56">
        <v>684.89</v>
      </c>
      <c r="H402" s="56">
        <v>1417.0400000000002</v>
      </c>
      <c r="I402" s="56">
        <f t="shared" si="46"/>
        <v>2101.9300000000003</v>
      </c>
      <c r="J402" s="56">
        <f t="shared" si="47"/>
        <v>182898.07</v>
      </c>
      <c r="K402" s="57">
        <f t="shared" si="48"/>
        <v>0.98863821621621628</v>
      </c>
      <c r="L402" s="57">
        <f t="shared" si="49"/>
        <v>-0.99990497297297309</v>
      </c>
      <c r="M402" s="57">
        <f t="shared" si="50"/>
        <v>-0.99444683783783783</v>
      </c>
      <c r="R402" s="53"/>
      <c r="S402" s="53"/>
      <c r="T402" s="53"/>
      <c r="U402" s="53"/>
      <c r="V402" s="53"/>
    </row>
    <row r="403" spans="1:22" s="51" customFormat="1" x14ac:dyDescent="0.2">
      <c r="B403" s="51" t="s">
        <v>198</v>
      </c>
      <c r="C403" s="51" t="s">
        <v>199</v>
      </c>
      <c r="D403" s="56">
        <v>0</v>
      </c>
      <c r="E403" s="56">
        <v>27100</v>
      </c>
      <c r="F403" s="56">
        <v>3466.99</v>
      </c>
      <c r="G403" s="56">
        <v>3913.95</v>
      </c>
      <c r="H403" s="56">
        <v>1430.95</v>
      </c>
      <c r="I403" s="56">
        <f t="shared" si="46"/>
        <v>5344.9</v>
      </c>
      <c r="J403" s="56">
        <f t="shared" si="47"/>
        <v>21755.1</v>
      </c>
      <c r="K403" s="57">
        <f t="shared" si="48"/>
        <v>0.80277121771217708</v>
      </c>
      <c r="L403" s="57">
        <f t="shared" si="49"/>
        <v>-0.87206678966789675</v>
      </c>
      <c r="M403" s="57">
        <f t="shared" si="50"/>
        <v>-0.78336070110701106</v>
      </c>
      <c r="R403" s="53"/>
      <c r="S403" s="53"/>
      <c r="T403" s="53"/>
      <c r="U403" s="53"/>
      <c r="V403" s="53"/>
    </row>
    <row r="404" spans="1:22" s="51" customFormat="1" x14ac:dyDescent="0.2">
      <c r="B404" s="51" t="s">
        <v>202</v>
      </c>
      <c r="C404" s="51" t="s">
        <v>203</v>
      </c>
      <c r="D404" s="56">
        <v>95000</v>
      </c>
      <c r="E404" s="56">
        <v>79797.649999999994</v>
      </c>
      <c r="F404" s="56">
        <v>0</v>
      </c>
      <c r="G404" s="56">
        <v>348.67</v>
      </c>
      <c r="H404" s="56">
        <v>0</v>
      </c>
      <c r="I404" s="56">
        <f t="shared" si="46"/>
        <v>348.67</v>
      </c>
      <c r="J404" s="56">
        <f t="shared" si="47"/>
        <v>79448.98</v>
      </c>
      <c r="K404" s="57">
        <f t="shared" si="48"/>
        <v>0.99563057308078629</v>
      </c>
      <c r="L404" s="57">
        <f t="shared" si="49"/>
        <v>-1</v>
      </c>
      <c r="M404" s="57">
        <f t="shared" si="50"/>
        <v>-0.99344585962117937</v>
      </c>
      <c r="R404" s="53"/>
      <c r="S404" s="53"/>
      <c r="T404" s="53"/>
      <c r="U404" s="53"/>
      <c r="V404" s="53"/>
    </row>
    <row r="405" spans="1:22" s="51" customFormat="1" x14ac:dyDescent="0.2">
      <c r="B405" s="51" t="s">
        <v>206</v>
      </c>
      <c r="C405" s="51" t="s">
        <v>207</v>
      </c>
      <c r="D405" s="56">
        <v>50000</v>
      </c>
      <c r="E405" s="56">
        <v>169470</v>
      </c>
      <c r="F405" s="56">
        <v>0</v>
      </c>
      <c r="G405" s="56">
        <v>61758.400000000001</v>
      </c>
      <c r="H405" s="56">
        <v>0</v>
      </c>
      <c r="I405" s="56">
        <f t="shared" si="46"/>
        <v>61758.400000000001</v>
      </c>
      <c r="J405" s="56">
        <f t="shared" si="47"/>
        <v>107711.6</v>
      </c>
      <c r="K405" s="57">
        <f t="shared" si="48"/>
        <v>0.63557915855313629</v>
      </c>
      <c r="L405" s="57">
        <f t="shared" si="49"/>
        <v>-1</v>
      </c>
      <c r="M405" s="57">
        <f t="shared" si="50"/>
        <v>-0.45336873782970438</v>
      </c>
      <c r="R405" s="53"/>
      <c r="S405" s="53"/>
      <c r="T405" s="53"/>
      <c r="U405" s="53"/>
      <c r="V405" s="53"/>
    </row>
    <row r="406" spans="1:22" s="51" customFormat="1" x14ac:dyDescent="0.2">
      <c r="B406" s="51" t="s">
        <v>220</v>
      </c>
      <c r="C406" s="51" t="s">
        <v>221</v>
      </c>
      <c r="D406" s="56">
        <v>25375.87</v>
      </c>
      <c r="E406" s="56">
        <v>25375.87</v>
      </c>
      <c r="F406" s="56">
        <v>0</v>
      </c>
      <c r="G406" s="56">
        <v>0</v>
      </c>
      <c r="H406" s="56">
        <v>0</v>
      </c>
      <c r="I406" s="56">
        <f t="shared" si="46"/>
        <v>0</v>
      </c>
      <c r="J406" s="56">
        <f t="shared" si="47"/>
        <v>25375.87</v>
      </c>
      <c r="K406" s="57">
        <f t="shared" si="48"/>
        <v>1</v>
      </c>
      <c r="L406" s="57">
        <f t="shared" si="49"/>
        <v>-1</v>
      </c>
      <c r="M406" s="57">
        <f t="shared" si="50"/>
        <v>-1</v>
      </c>
      <c r="R406" s="53"/>
      <c r="S406" s="53"/>
      <c r="T406" s="53"/>
      <c r="U406" s="53"/>
      <c r="V406" s="53"/>
    </row>
    <row r="407" spans="1:22" s="51" customFormat="1" x14ac:dyDescent="0.2">
      <c r="B407" s="51" t="s">
        <v>222</v>
      </c>
      <c r="C407" s="51" t="s">
        <v>223</v>
      </c>
      <c r="D407" s="56">
        <v>11566415</v>
      </c>
      <c r="E407" s="56">
        <v>-81.39</v>
      </c>
      <c r="F407" s="56">
        <v>0</v>
      </c>
      <c r="G407" s="56">
        <v>0</v>
      </c>
      <c r="H407" s="56">
        <v>0</v>
      </c>
      <c r="I407" s="56">
        <f t="shared" si="46"/>
        <v>0</v>
      </c>
      <c r="J407" s="56">
        <f t="shared" si="47"/>
        <v>-81.39</v>
      </c>
      <c r="K407" s="57">
        <f t="shared" si="48"/>
        <v>1</v>
      </c>
      <c r="L407" s="57">
        <f t="shared" si="49"/>
        <v>-1</v>
      </c>
      <c r="M407" s="57">
        <f t="shared" si="50"/>
        <v>-1</v>
      </c>
      <c r="R407" s="53"/>
      <c r="S407" s="53"/>
      <c r="T407" s="53"/>
      <c r="U407" s="53"/>
      <c r="V407" s="53"/>
    </row>
    <row r="408" spans="1:22" s="51" customFormat="1" x14ac:dyDescent="0.2">
      <c r="B408" s="51" t="s">
        <v>224</v>
      </c>
      <c r="C408" s="51" t="s">
        <v>225</v>
      </c>
      <c r="D408" s="56">
        <v>2500</v>
      </c>
      <c r="E408" s="56">
        <v>34490</v>
      </c>
      <c r="F408" s="56">
        <v>0</v>
      </c>
      <c r="G408" s="56">
        <v>0</v>
      </c>
      <c r="H408" s="56">
        <v>0</v>
      </c>
      <c r="I408" s="56">
        <f t="shared" si="46"/>
        <v>0</v>
      </c>
      <c r="J408" s="56">
        <f t="shared" si="47"/>
        <v>34490</v>
      </c>
      <c r="K408" s="57">
        <f t="shared" si="48"/>
        <v>1</v>
      </c>
      <c r="L408" s="57">
        <f t="shared" si="49"/>
        <v>-1</v>
      </c>
      <c r="M408" s="57">
        <f t="shared" si="50"/>
        <v>-1</v>
      </c>
      <c r="R408" s="53"/>
      <c r="S408" s="53"/>
      <c r="T408" s="53"/>
      <c r="U408" s="53"/>
      <c r="V408" s="53"/>
    </row>
    <row r="409" spans="1:22" s="51" customFormat="1" x14ac:dyDescent="0.2">
      <c r="A409" s="63" t="s">
        <v>403</v>
      </c>
      <c r="B409" s="63"/>
      <c r="C409" s="63"/>
      <c r="D409" s="64">
        <v>81059163.540000007</v>
      </c>
      <c r="E409" s="64">
        <v>5944042.580000001</v>
      </c>
      <c r="F409" s="64">
        <v>169473.91</v>
      </c>
      <c r="G409" s="64">
        <v>1389549.6399999994</v>
      </c>
      <c r="H409" s="64">
        <v>7307.24</v>
      </c>
      <c r="I409" s="64">
        <f t="shared" si="46"/>
        <v>1396856.8799999994</v>
      </c>
      <c r="J409" s="64">
        <f t="shared" si="47"/>
        <v>4547185.7000000011</v>
      </c>
      <c r="K409" s="65">
        <f t="shared" si="48"/>
        <v>0.76499884359845893</v>
      </c>
      <c r="L409" s="65">
        <f t="shared" si="49"/>
        <v>-0.97148844280318059</v>
      </c>
      <c r="M409" s="65">
        <f t="shared" si="50"/>
        <v>-0.64934227304946424</v>
      </c>
      <c r="R409" s="53"/>
      <c r="S409" s="53"/>
      <c r="T409" s="53"/>
      <c r="U409" s="53"/>
      <c r="V409" s="53"/>
    </row>
    <row r="410" spans="1:22" s="51" customFormat="1" x14ac:dyDescent="0.2">
      <c r="A410" s="51" t="s">
        <v>404</v>
      </c>
      <c r="B410" s="51" t="s">
        <v>112</v>
      </c>
      <c r="C410" s="51" t="s">
        <v>113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46"/>
        <v>0</v>
      </c>
      <c r="J410" s="56">
        <f t="shared" si="47"/>
        <v>0</v>
      </c>
      <c r="K410" s="57" t="str">
        <f t="shared" si="48"/>
        <v>NA</v>
      </c>
      <c r="L410" s="57" t="str">
        <f t="shared" si="49"/>
        <v>NA</v>
      </c>
      <c r="M410" s="57" t="str">
        <f t="shared" si="50"/>
        <v>NA</v>
      </c>
      <c r="R410" s="53"/>
      <c r="S410" s="53"/>
      <c r="T410" s="53"/>
      <c r="U410" s="53"/>
      <c r="V410" s="53"/>
    </row>
    <row r="411" spans="1:22" s="51" customFormat="1" x14ac:dyDescent="0.2">
      <c r="B411" s="51" t="s">
        <v>120</v>
      </c>
      <c r="C411" s="51" t="s">
        <v>121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46"/>
        <v>0</v>
      </c>
      <c r="J411" s="56">
        <f t="shared" si="47"/>
        <v>0</v>
      </c>
      <c r="K411" s="57" t="str">
        <f t="shared" si="48"/>
        <v>NA</v>
      </c>
      <c r="L411" s="57" t="str">
        <f t="shared" si="49"/>
        <v>NA</v>
      </c>
      <c r="M411" s="57" t="str">
        <f t="shared" si="50"/>
        <v>NA</v>
      </c>
      <c r="R411" s="53"/>
      <c r="S411" s="53"/>
      <c r="T411" s="53"/>
      <c r="U411" s="53"/>
      <c r="V411" s="53"/>
    </row>
    <row r="412" spans="1:22" s="51" customFormat="1" x14ac:dyDescent="0.2">
      <c r="B412" s="51" t="s">
        <v>238</v>
      </c>
      <c r="C412" s="51" t="s">
        <v>239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46"/>
        <v>0</v>
      </c>
      <c r="J412" s="56">
        <f t="shared" si="47"/>
        <v>0</v>
      </c>
      <c r="K412" s="57" t="str">
        <f t="shared" si="48"/>
        <v>NA</v>
      </c>
      <c r="L412" s="57" t="str">
        <f t="shared" si="49"/>
        <v>NA</v>
      </c>
      <c r="M412" s="57" t="str">
        <f t="shared" si="50"/>
        <v>NA</v>
      </c>
      <c r="R412" s="53"/>
      <c r="S412" s="53"/>
      <c r="T412" s="53"/>
      <c r="U412" s="53"/>
      <c r="V412" s="53"/>
    </row>
    <row r="413" spans="1:22" s="51" customFormat="1" x14ac:dyDescent="0.2">
      <c r="B413" s="51" t="s">
        <v>240</v>
      </c>
      <c r="C413" s="51" t="s">
        <v>241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46"/>
        <v>0</v>
      </c>
      <c r="J413" s="56">
        <f t="shared" si="47"/>
        <v>0</v>
      </c>
      <c r="K413" s="57" t="str">
        <f t="shared" si="48"/>
        <v>NA</v>
      </c>
      <c r="L413" s="57" t="str">
        <f t="shared" si="49"/>
        <v>NA</v>
      </c>
      <c r="M413" s="57" t="str">
        <f t="shared" si="50"/>
        <v>NA</v>
      </c>
      <c r="R413" s="53"/>
      <c r="S413" s="53"/>
      <c r="T413" s="53"/>
      <c r="U413" s="53"/>
      <c r="V413" s="53"/>
    </row>
    <row r="414" spans="1:22" s="51" customFormat="1" x14ac:dyDescent="0.2">
      <c r="B414" s="51" t="s">
        <v>136</v>
      </c>
      <c r="C414" s="51" t="s">
        <v>137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46"/>
        <v>0</v>
      </c>
      <c r="J414" s="56">
        <f t="shared" si="47"/>
        <v>0</v>
      </c>
      <c r="K414" s="57" t="str">
        <f t="shared" si="48"/>
        <v>NA</v>
      </c>
      <c r="L414" s="57" t="str">
        <f t="shared" si="49"/>
        <v>NA</v>
      </c>
      <c r="M414" s="57" t="str">
        <f t="shared" si="50"/>
        <v>NA</v>
      </c>
      <c r="R414" s="53"/>
      <c r="S414" s="53"/>
      <c r="T414" s="53"/>
      <c r="U414" s="53"/>
      <c r="V414" s="53"/>
    </row>
    <row r="415" spans="1:22" s="51" customFormat="1" x14ac:dyDescent="0.2">
      <c r="B415" s="51" t="s">
        <v>138</v>
      </c>
      <c r="C415" s="51" t="s">
        <v>139</v>
      </c>
      <c r="D415" s="56">
        <v>0</v>
      </c>
      <c r="E415" s="56">
        <v>460140.66000000003</v>
      </c>
      <c r="F415" s="56">
        <v>28282.93</v>
      </c>
      <c r="G415" s="56">
        <v>280435.91000000003</v>
      </c>
      <c r="H415" s="56">
        <v>0</v>
      </c>
      <c r="I415" s="56">
        <f t="shared" si="46"/>
        <v>280435.91000000003</v>
      </c>
      <c r="J415" s="56">
        <f t="shared" si="47"/>
        <v>179704.75</v>
      </c>
      <c r="K415" s="57">
        <f t="shared" si="48"/>
        <v>0.39054307871858135</v>
      </c>
      <c r="L415" s="57">
        <f t="shared" si="49"/>
        <v>-0.93853416474866624</v>
      </c>
      <c r="M415" s="57">
        <f t="shared" si="50"/>
        <v>-8.5814618077871996E-2</v>
      </c>
      <c r="R415" s="53"/>
      <c r="S415" s="53"/>
      <c r="T415" s="53"/>
      <c r="U415" s="53"/>
      <c r="V415" s="53"/>
    </row>
    <row r="416" spans="1:22" s="51" customFormat="1" x14ac:dyDescent="0.2">
      <c r="B416" s="51" t="s">
        <v>144</v>
      </c>
      <c r="C416" s="51" t="s">
        <v>145</v>
      </c>
      <c r="D416" s="56">
        <v>0</v>
      </c>
      <c r="E416" s="56">
        <v>0</v>
      </c>
      <c r="F416" s="56">
        <v>2213.6999999999998</v>
      </c>
      <c r="G416" s="56">
        <v>8488.1</v>
      </c>
      <c r="H416" s="56">
        <v>0</v>
      </c>
      <c r="I416" s="56">
        <f t="shared" si="46"/>
        <v>8488.1</v>
      </c>
      <c r="J416" s="56">
        <f t="shared" si="47"/>
        <v>-8488.1</v>
      </c>
      <c r="K416" s="57" t="str">
        <f t="shared" si="48"/>
        <v>NA</v>
      </c>
      <c r="L416" s="57" t="str">
        <f t="shared" si="49"/>
        <v>NA</v>
      </c>
      <c r="M416" s="57" t="str">
        <f t="shared" si="50"/>
        <v>NA</v>
      </c>
      <c r="R416" s="53"/>
      <c r="S416" s="53"/>
      <c r="T416" s="53"/>
      <c r="U416" s="53"/>
      <c r="V416" s="53"/>
    </row>
    <row r="417" spans="2:22" s="51" customFormat="1" x14ac:dyDescent="0.2">
      <c r="B417" s="51" t="s">
        <v>146</v>
      </c>
      <c r="C417" s="51" t="s">
        <v>147</v>
      </c>
      <c r="D417" s="56">
        <v>0</v>
      </c>
      <c r="E417" s="56">
        <v>0</v>
      </c>
      <c r="F417" s="56">
        <v>136.37</v>
      </c>
      <c r="G417" s="56">
        <v>733.43</v>
      </c>
      <c r="H417" s="56">
        <v>0</v>
      </c>
      <c r="I417" s="56">
        <f t="shared" si="46"/>
        <v>733.43</v>
      </c>
      <c r="J417" s="56">
        <f t="shared" si="47"/>
        <v>-733.43</v>
      </c>
      <c r="K417" s="57" t="str">
        <f t="shared" si="48"/>
        <v>NA</v>
      </c>
      <c r="L417" s="57" t="str">
        <f t="shared" si="49"/>
        <v>NA</v>
      </c>
      <c r="M417" s="57" t="str">
        <f t="shared" si="50"/>
        <v>NA</v>
      </c>
      <c r="R417" s="53"/>
      <c r="S417" s="53"/>
      <c r="T417" s="53"/>
      <c r="U417" s="53"/>
      <c r="V417" s="53"/>
    </row>
    <row r="418" spans="2:22" s="51" customFormat="1" x14ac:dyDescent="0.2">
      <c r="B418" s="51" t="s">
        <v>148</v>
      </c>
      <c r="C418" s="51" t="s">
        <v>149</v>
      </c>
      <c r="D418" s="56">
        <v>0</v>
      </c>
      <c r="E418" s="56">
        <v>0</v>
      </c>
      <c r="F418" s="56">
        <v>0</v>
      </c>
      <c r="G418" s="56">
        <v>1079.9100000000001</v>
      </c>
      <c r="H418" s="56">
        <v>0</v>
      </c>
      <c r="I418" s="56">
        <f t="shared" si="46"/>
        <v>1079.9100000000001</v>
      </c>
      <c r="J418" s="56">
        <f t="shared" si="47"/>
        <v>-1079.9100000000001</v>
      </c>
      <c r="K418" s="57" t="str">
        <f t="shared" si="48"/>
        <v>NA</v>
      </c>
      <c r="L418" s="57" t="str">
        <f t="shared" si="49"/>
        <v>NA</v>
      </c>
      <c r="M418" s="57" t="str">
        <f t="shared" si="50"/>
        <v>NA</v>
      </c>
      <c r="R418" s="53"/>
      <c r="S418" s="53"/>
      <c r="T418" s="53"/>
      <c r="U418" s="53"/>
      <c r="V418" s="53"/>
    </row>
    <row r="419" spans="2:22" s="51" customFormat="1" x14ac:dyDescent="0.2">
      <c r="B419" s="51" t="s">
        <v>162</v>
      </c>
      <c r="C419" s="51" t="s">
        <v>163</v>
      </c>
      <c r="D419" s="56">
        <v>0</v>
      </c>
      <c r="E419" s="56">
        <v>73994.03</v>
      </c>
      <c r="F419" s="56">
        <v>1037</v>
      </c>
      <c r="G419" s="56">
        <v>12822.75</v>
      </c>
      <c r="H419" s="56">
        <v>0</v>
      </c>
      <c r="I419" s="56">
        <f t="shared" si="46"/>
        <v>12822.75</v>
      </c>
      <c r="J419" s="56">
        <f t="shared" si="47"/>
        <v>61171.28</v>
      </c>
      <c r="K419" s="57">
        <f t="shared" si="48"/>
        <v>0.82670561395290942</v>
      </c>
      <c r="L419" s="57">
        <f t="shared" si="49"/>
        <v>-0.98598535584559999</v>
      </c>
      <c r="M419" s="57">
        <f t="shared" si="50"/>
        <v>-0.74005842092936414</v>
      </c>
      <c r="R419" s="53"/>
      <c r="S419" s="53"/>
      <c r="T419" s="53"/>
      <c r="U419" s="53"/>
      <c r="V419" s="53"/>
    </row>
    <row r="420" spans="2:22" s="51" customFormat="1" x14ac:dyDescent="0.2">
      <c r="B420" s="51" t="s">
        <v>164</v>
      </c>
      <c r="C420" s="51" t="s">
        <v>165</v>
      </c>
      <c r="D420" s="56">
        <v>10000</v>
      </c>
      <c r="E420" s="56">
        <v>426.75</v>
      </c>
      <c r="F420" s="56">
        <v>0</v>
      </c>
      <c r="G420" s="56">
        <v>426.75</v>
      </c>
      <c r="H420" s="56">
        <v>0</v>
      </c>
      <c r="I420" s="56">
        <f t="shared" si="46"/>
        <v>426.75</v>
      </c>
      <c r="J420" s="56">
        <f t="shared" si="47"/>
        <v>0</v>
      </c>
      <c r="K420" s="57">
        <f t="shared" si="48"/>
        <v>0</v>
      </c>
      <c r="L420" s="57">
        <f t="shared" si="49"/>
        <v>-1</v>
      </c>
      <c r="M420" s="57">
        <f t="shared" si="50"/>
        <v>0.5</v>
      </c>
      <c r="R420" s="53"/>
      <c r="S420" s="53"/>
      <c r="T420" s="53"/>
      <c r="U420" s="53"/>
      <c r="V420" s="53"/>
    </row>
    <row r="421" spans="2:22" s="51" customFormat="1" x14ac:dyDescent="0.2">
      <c r="B421" s="51" t="s">
        <v>285</v>
      </c>
      <c r="C421" s="51" t="s">
        <v>286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46"/>
        <v>0</v>
      </c>
      <c r="J421" s="56">
        <f t="shared" si="47"/>
        <v>0</v>
      </c>
      <c r="K421" s="57" t="str">
        <f t="shared" si="48"/>
        <v>NA</v>
      </c>
      <c r="L421" s="57" t="str">
        <f t="shared" si="49"/>
        <v>NA</v>
      </c>
      <c r="M421" s="57" t="str">
        <f t="shared" si="50"/>
        <v>NA</v>
      </c>
      <c r="R421" s="53"/>
      <c r="S421" s="53"/>
      <c r="T421" s="53"/>
      <c r="U421" s="53"/>
      <c r="V421" s="53"/>
    </row>
    <row r="422" spans="2:22" s="51" customFormat="1" x14ac:dyDescent="0.2">
      <c r="B422" s="51" t="s">
        <v>174</v>
      </c>
      <c r="C422" s="51" t="s">
        <v>175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46"/>
        <v>0</v>
      </c>
      <c r="J422" s="56">
        <f t="shared" si="47"/>
        <v>0</v>
      </c>
      <c r="K422" s="57" t="str">
        <f t="shared" si="48"/>
        <v>NA</v>
      </c>
      <c r="L422" s="57" t="str">
        <f t="shared" si="49"/>
        <v>NA</v>
      </c>
      <c r="M422" s="57" t="str">
        <f t="shared" si="50"/>
        <v>NA</v>
      </c>
      <c r="R422" s="53"/>
      <c r="S422" s="53"/>
      <c r="T422" s="53"/>
      <c r="U422" s="53"/>
      <c r="V422" s="53"/>
    </row>
    <row r="423" spans="2:22" s="51" customFormat="1" x14ac:dyDescent="0.2">
      <c r="B423" s="51" t="s">
        <v>178</v>
      </c>
      <c r="C423" s="51" t="s">
        <v>179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46"/>
        <v>0</v>
      </c>
      <c r="J423" s="56">
        <f t="shared" si="47"/>
        <v>0</v>
      </c>
      <c r="K423" s="57" t="str">
        <f t="shared" si="48"/>
        <v>NA</v>
      </c>
      <c r="L423" s="57" t="str">
        <f t="shared" si="49"/>
        <v>NA</v>
      </c>
      <c r="M423" s="57" t="str">
        <f t="shared" si="50"/>
        <v>NA</v>
      </c>
      <c r="R423" s="53"/>
      <c r="S423" s="53"/>
      <c r="T423" s="53"/>
      <c r="U423" s="53"/>
      <c r="V423" s="53"/>
    </row>
    <row r="424" spans="2:22" s="51" customFormat="1" x14ac:dyDescent="0.2">
      <c r="B424" s="51" t="s">
        <v>186</v>
      </c>
      <c r="C424" s="51" t="s">
        <v>187</v>
      </c>
      <c r="D424" s="56">
        <v>12504</v>
      </c>
      <c r="E424" s="56">
        <v>12504</v>
      </c>
      <c r="F424" s="56">
        <v>0</v>
      </c>
      <c r="G424" s="56">
        <v>0</v>
      </c>
      <c r="H424" s="56">
        <v>0</v>
      </c>
      <c r="I424" s="56">
        <f t="shared" si="46"/>
        <v>0</v>
      </c>
      <c r="J424" s="56">
        <f t="shared" si="47"/>
        <v>12504</v>
      </c>
      <c r="K424" s="57">
        <f t="shared" si="48"/>
        <v>1</v>
      </c>
      <c r="L424" s="57">
        <f t="shared" si="49"/>
        <v>-1</v>
      </c>
      <c r="M424" s="57">
        <f t="shared" si="50"/>
        <v>-1</v>
      </c>
      <c r="R424" s="53"/>
      <c r="S424" s="53"/>
      <c r="T424" s="53"/>
      <c r="U424" s="53"/>
      <c r="V424" s="53"/>
    </row>
    <row r="425" spans="2:22" s="51" customFormat="1" x14ac:dyDescent="0.2">
      <c r="B425" s="51" t="s">
        <v>192</v>
      </c>
      <c r="C425" s="51" t="s">
        <v>193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46"/>
        <v>0</v>
      </c>
      <c r="J425" s="56">
        <f t="shared" si="47"/>
        <v>0</v>
      </c>
      <c r="K425" s="57" t="str">
        <f t="shared" si="48"/>
        <v>NA</v>
      </c>
      <c r="L425" s="57" t="str">
        <f t="shared" si="49"/>
        <v>NA</v>
      </c>
      <c r="M425" s="57" t="str">
        <f t="shared" si="50"/>
        <v>NA</v>
      </c>
      <c r="R425" s="53"/>
      <c r="S425" s="53"/>
      <c r="T425" s="53"/>
      <c r="U425" s="53"/>
      <c r="V425" s="53"/>
    </row>
    <row r="426" spans="2:22" s="51" customFormat="1" x14ac:dyDescent="0.2">
      <c r="B426" s="51" t="s">
        <v>194</v>
      </c>
      <c r="C426" s="51" t="s">
        <v>195</v>
      </c>
      <c r="D426" s="56">
        <v>12000</v>
      </c>
      <c r="E426" s="56">
        <v>10573.25</v>
      </c>
      <c r="F426" s="56">
        <v>0</v>
      </c>
      <c r="G426" s="56">
        <v>1174.3499999999999</v>
      </c>
      <c r="H426" s="56">
        <v>0</v>
      </c>
      <c r="I426" s="56">
        <f t="shared" si="46"/>
        <v>1174.3499999999999</v>
      </c>
      <c r="J426" s="56">
        <f t="shared" si="47"/>
        <v>9398.9</v>
      </c>
      <c r="K426" s="57">
        <f t="shared" si="48"/>
        <v>0.88893197455843753</v>
      </c>
      <c r="L426" s="57">
        <f t="shared" si="49"/>
        <v>-1</v>
      </c>
      <c r="M426" s="57">
        <f t="shared" si="50"/>
        <v>-0.83339796183765646</v>
      </c>
      <c r="R426" s="53"/>
      <c r="S426" s="53"/>
      <c r="T426" s="53"/>
      <c r="U426" s="53"/>
      <c r="V426" s="53"/>
    </row>
    <row r="427" spans="2:22" s="51" customFormat="1" x14ac:dyDescent="0.2">
      <c r="B427" s="51" t="s">
        <v>198</v>
      </c>
      <c r="C427" s="51" t="s">
        <v>199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46"/>
        <v>0</v>
      </c>
      <c r="J427" s="56">
        <f t="shared" si="47"/>
        <v>0</v>
      </c>
      <c r="K427" s="57" t="str">
        <f t="shared" si="48"/>
        <v>NA</v>
      </c>
      <c r="L427" s="57" t="str">
        <f t="shared" si="49"/>
        <v>NA</v>
      </c>
      <c r="M427" s="57" t="str">
        <f t="shared" si="50"/>
        <v>NA</v>
      </c>
      <c r="R427" s="53"/>
      <c r="S427" s="53"/>
      <c r="T427" s="53"/>
      <c r="U427" s="53"/>
      <c r="V427" s="53"/>
    </row>
    <row r="428" spans="2:22" s="51" customFormat="1" x14ac:dyDescent="0.2">
      <c r="B428" s="51" t="s">
        <v>200</v>
      </c>
      <c r="C428" s="51" t="s">
        <v>201</v>
      </c>
      <c r="D428" s="56">
        <v>0</v>
      </c>
      <c r="E428" s="56">
        <v>0</v>
      </c>
      <c r="F428" s="56">
        <v>0</v>
      </c>
      <c r="G428" s="56">
        <v>0</v>
      </c>
      <c r="H428" s="56">
        <v>0</v>
      </c>
      <c r="I428" s="56">
        <f t="shared" si="46"/>
        <v>0</v>
      </c>
      <c r="J428" s="56">
        <f t="shared" si="47"/>
        <v>0</v>
      </c>
      <c r="K428" s="57" t="str">
        <f t="shared" si="48"/>
        <v>NA</v>
      </c>
      <c r="L428" s="57" t="str">
        <f t="shared" si="49"/>
        <v>NA</v>
      </c>
      <c r="M428" s="57" t="str">
        <f t="shared" si="50"/>
        <v>NA</v>
      </c>
      <c r="R428" s="53"/>
      <c r="S428" s="53"/>
      <c r="T428" s="53"/>
      <c r="U428" s="53"/>
      <c r="V428" s="53"/>
    </row>
    <row r="429" spans="2:22" s="51" customFormat="1" x14ac:dyDescent="0.2">
      <c r="B429" s="51" t="s">
        <v>202</v>
      </c>
      <c r="C429" s="51" t="s">
        <v>203</v>
      </c>
      <c r="D429" s="56">
        <v>0</v>
      </c>
      <c r="E429" s="56">
        <v>324798.74</v>
      </c>
      <c r="F429" s="56">
        <v>3016</v>
      </c>
      <c r="G429" s="56">
        <v>4415.92</v>
      </c>
      <c r="H429" s="56">
        <v>0</v>
      </c>
      <c r="I429" s="56">
        <f t="shared" si="46"/>
        <v>4415.92</v>
      </c>
      <c r="J429" s="56">
        <f t="shared" si="47"/>
        <v>320382.82</v>
      </c>
      <c r="K429" s="57">
        <f t="shared" si="48"/>
        <v>0.98640413444953645</v>
      </c>
      <c r="L429" s="57">
        <f t="shared" si="49"/>
        <v>-0.99071424969197852</v>
      </c>
      <c r="M429" s="57">
        <f t="shared" si="50"/>
        <v>-0.97960620167430446</v>
      </c>
      <c r="R429" s="53"/>
      <c r="S429" s="53"/>
      <c r="T429" s="53"/>
      <c r="U429" s="53"/>
      <c r="V429" s="53"/>
    </row>
    <row r="430" spans="2:22" s="51" customFormat="1" x14ac:dyDescent="0.2">
      <c r="B430" s="51" t="s">
        <v>206</v>
      </c>
      <c r="C430" s="51" t="s">
        <v>207</v>
      </c>
      <c r="D430" s="56">
        <v>500</v>
      </c>
      <c r="E430" s="56">
        <v>-238220.29</v>
      </c>
      <c r="F430" s="56">
        <v>0</v>
      </c>
      <c r="G430" s="56">
        <v>0</v>
      </c>
      <c r="H430" s="56">
        <v>0</v>
      </c>
      <c r="I430" s="56">
        <f t="shared" si="46"/>
        <v>0</v>
      </c>
      <c r="J430" s="56">
        <f t="shared" si="47"/>
        <v>-238220.29</v>
      </c>
      <c r="K430" s="57">
        <f t="shared" si="48"/>
        <v>1</v>
      </c>
      <c r="L430" s="57">
        <f t="shared" si="49"/>
        <v>-1</v>
      </c>
      <c r="M430" s="57">
        <f t="shared" si="50"/>
        <v>-1</v>
      </c>
      <c r="R430" s="53"/>
      <c r="S430" s="53"/>
      <c r="T430" s="53"/>
      <c r="U430" s="53"/>
      <c r="V430" s="53"/>
    </row>
    <row r="431" spans="2:22" s="51" customFormat="1" x14ac:dyDescent="0.2">
      <c r="B431" s="51" t="s">
        <v>214</v>
      </c>
      <c r="C431" s="51" t="s">
        <v>215</v>
      </c>
      <c r="D431" s="56">
        <v>2500</v>
      </c>
      <c r="E431" s="56">
        <v>4205</v>
      </c>
      <c r="F431" s="56">
        <v>0</v>
      </c>
      <c r="G431" s="56">
        <v>0</v>
      </c>
      <c r="H431" s="56">
        <v>0</v>
      </c>
      <c r="I431" s="56">
        <f t="shared" si="46"/>
        <v>0</v>
      </c>
      <c r="J431" s="56">
        <f t="shared" si="47"/>
        <v>4205</v>
      </c>
      <c r="K431" s="57">
        <f t="shared" si="48"/>
        <v>1</v>
      </c>
      <c r="L431" s="57">
        <f t="shared" si="49"/>
        <v>-1</v>
      </c>
      <c r="M431" s="57">
        <f t="shared" si="50"/>
        <v>-1</v>
      </c>
      <c r="R431" s="53"/>
      <c r="S431" s="53"/>
      <c r="T431" s="53"/>
      <c r="U431" s="53"/>
      <c r="V431" s="53"/>
    </row>
    <row r="432" spans="2:22" s="51" customFormat="1" x14ac:dyDescent="0.2">
      <c r="B432" s="51" t="s">
        <v>218</v>
      </c>
      <c r="C432" s="51" t="s">
        <v>219</v>
      </c>
      <c r="D432" s="56">
        <v>0</v>
      </c>
      <c r="E432" s="56">
        <v>0</v>
      </c>
      <c r="F432" s="56">
        <v>0</v>
      </c>
      <c r="G432" s="56">
        <v>0</v>
      </c>
      <c r="H432" s="56">
        <v>0</v>
      </c>
      <c r="I432" s="56">
        <f t="shared" si="46"/>
        <v>0</v>
      </c>
      <c r="J432" s="56">
        <f t="shared" si="47"/>
        <v>0</v>
      </c>
      <c r="K432" s="57" t="str">
        <f t="shared" si="48"/>
        <v>NA</v>
      </c>
      <c r="L432" s="57" t="str">
        <f t="shared" si="49"/>
        <v>NA</v>
      </c>
      <c r="M432" s="57" t="str">
        <f t="shared" si="50"/>
        <v>NA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224</v>
      </c>
      <c r="C433" s="51" t="s">
        <v>225</v>
      </c>
      <c r="D433" s="56">
        <v>1500</v>
      </c>
      <c r="E433" s="56">
        <v>1500</v>
      </c>
      <c r="F433" s="56">
        <v>0</v>
      </c>
      <c r="G433" s="56">
        <v>0</v>
      </c>
      <c r="H433" s="56">
        <v>0</v>
      </c>
      <c r="I433" s="56">
        <f t="shared" si="46"/>
        <v>0</v>
      </c>
      <c r="J433" s="56">
        <f t="shared" si="47"/>
        <v>1500</v>
      </c>
      <c r="K433" s="57">
        <f t="shared" si="48"/>
        <v>1</v>
      </c>
      <c r="L433" s="57">
        <f t="shared" si="49"/>
        <v>-1</v>
      </c>
      <c r="M433" s="57">
        <f t="shared" si="50"/>
        <v>-1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226</v>
      </c>
      <c r="C434" s="51" t="s">
        <v>227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46"/>
        <v>0</v>
      </c>
      <c r="J434" s="56">
        <f t="shared" si="47"/>
        <v>0</v>
      </c>
      <c r="K434" s="57" t="str">
        <f t="shared" si="48"/>
        <v>NA</v>
      </c>
      <c r="L434" s="57" t="str">
        <f t="shared" si="49"/>
        <v>NA</v>
      </c>
      <c r="M434" s="57" t="str">
        <f t="shared" si="50"/>
        <v>NA</v>
      </c>
      <c r="R434" s="53"/>
      <c r="S434" s="53"/>
      <c r="T434" s="53"/>
      <c r="U434" s="53"/>
      <c r="V434" s="53"/>
    </row>
    <row r="435" spans="1:22" s="51" customFormat="1" x14ac:dyDescent="0.2">
      <c r="A435" s="63" t="s">
        <v>405</v>
      </c>
      <c r="B435" s="63"/>
      <c r="C435" s="63"/>
      <c r="D435" s="64">
        <v>39004</v>
      </c>
      <c r="E435" s="64">
        <v>649922.14</v>
      </c>
      <c r="F435" s="64">
        <v>34686</v>
      </c>
      <c r="G435" s="64">
        <v>309577.11999999994</v>
      </c>
      <c r="H435" s="64">
        <v>0</v>
      </c>
      <c r="I435" s="64">
        <f t="shared" si="46"/>
        <v>309577.11999999994</v>
      </c>
      <c r="J435" s="64">
        <f t="shared" si="47"/>
        <v>340345.02000000008</v>
      </c>
      <c r="K435" s="65">
        <f t="shared" si="48"/>
        <v>0.52367045074045337</v>
      </c>
      <c r="L435" s="65">
        <f t="shared" si="49"/>
        <v>-0.94663053023551402</v>
      </c>
      <c r="M435" s="65">
        <f t="shared" si="50"/>
        <v>-0.28550567611068017</v>
      </c>
      <c r="R435" s="53"/>
      <c r="S435" s="53"/>
      <c r="T435" s="53"/>
      <c r="U435" s="53"/>
      <c r="V435" s="53"/>
    </row>
    <row r="436" spans="1:22" s="51" customFormat="1" x14ac:dyDescent="0.2">
      <c r="A436" s="51" t="s">
        <v>406</v>
      </c>
      <c r="B436" s="51" t="s">
        <v>122</v>
      </c>
      <c r="C436" s="51" t="s">
        <v>123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46"/>
        <v>0</v>
      </c>
      <c r="J436" s="56">
        <f t="shared" si="47"/>
        <v>0</v>
      </c>
      <c r="K436" s="57" t="str">
        <f t="shared" si="48"/>
        <v>NA</v>
      </c>
      <c r="L436" s="57" t="str">
        <f t="shared" si="49"/>
        <v>NA</v>
      </c>
      <c r="M436" s="57" t="str">
        <f t="shared" si="50"/>
        <v>NA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474</v>
      </c>
      <c r="C437" s="51" t="s">
        <v>475</v>
      </c>
      <c r="D437" s="56">
        <v>14969725</v>
      </c>
      <c r="E437" s="56">
        <v>3602297</v>
      </c>
      <c r="F437" s="56">
        <v>0</v>
      </c>
      <c r="G437" s="56">
        <v>0</v>
      </c>
      <c r="H437" s="56">
        <v>0</v>
      </c>
      <c r="I437" s="56">
        <f t="shared" si="46"/>
        <v>0</v>
      </c>
      <c r="J437" s="56">
        <f t="shared" si="47"/>
        <v>3602297</v>
      </c>
      <c r="K437" s="57">
        <f t="shared" si="48"/>
        <v>1</v>
      </c>
      <c r="L437" s="57">
        <f t="shared" si="49"/>
        <v>-1</v>
      </c>
      <c r="M437" s="57">
        <f t="shared" si="50"/>
        <v>-1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134</v>
      </c>
      <c r="C438" s="51" t="s">
        <v>135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46"/>
        <v>0</v>
      </c>
      <c r="J438" s="56">
        <f t="shared" si="47"/>
        <v>0</v>
      </c>
      <c r="K438" s="57" t="str">
        <f t="shared" si="48"/>
        <v>NA</v>
      </c>
      <c r="L438" s="57" t="str">
        <f t="shared" si="49"/>
        <v>NA</v>
      </c>
      <c r="M438" s="57" t="str">
        <f t="shared" si="50"/>
        <v>NA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138</v>
      </c>
      <c r="C439" s="51" t="s">
        <v>139</v>
      </c>
      <c r="D439" s="56">
        <v>3150000</v>
      </c>
      <c r="E439" s="56">
        <v>5757984.1399999997</v>
      </c>
      <c r="F439" s="56">
        <v>0</v>
      </c>
      <c r="G439" s="56">
        <v>1144840.0799999998</v>
      </c>
      <c r="H439" s="56">
        <v>0</v>
      </c>
      <c r="I439" s="56">
        <f t="shared" si="46"/>
        <v>1144840.0799999998</v>
      </c>
      <c r="J439" s="56">
        <f t="shared" si="47"/>
        <v>4613144.0599999996</v>
      </c>
      <c r="K439" s="57">
        <f t="shared" si="48"/>
        <v>0.80117345720927946</v>
      </c>
      <c r="L439" s="57">
        <f t="shared" si="49"/>
        <v>-1</v>
      </c>
      <c r="M439" s="57">
        <f t="shared" si="50"/>
        <v>-0.7017601858139193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144</v>
      </c>
      <c r="C440" s="51" t="s">
        <v>145</v>
      </c>
      <c r="D440" s="56">
        <v>305000</v>
      </c>
      <c r="E440" s="56">
        <v>158760</v>
      </c>
      <c r="F440" s="56">
        <v>0</v>
      </c>
      <c r="G440" s="56">
        <v>0</v>
      </c>
      <c r="H440" s="56">
        <v>0</v>
      </c>
      <c r="I440" s="56">
        <f t="shared" si="46"/>
        <v>0</v>
      </c>
      <c r="J440" s="56">
        <f t="shared" si="47"/>
        <v>158760</v>
      </c>
      <c r="K440" s="57">
        <f t="shared" si="48"/>
        <v>1</v>
      </c>
      <c r="L440" s="57">
        <f t="shared" si="49"/>
        <v>-1</v>
      </c>
      <c r="M440" s="57">
        <f t="shared" si="50"/>
        <v>-1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146</v>
      </c>
      <c r="C441" s="51" t="s">
        <v>147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46"/>
        <v>0</v>
      </c>
      <c r="J441" s="56">
        <f t="shared" si="47"/>
        <v>0</v>
      </c>
      <c r="K441" s="57" t="str">
        <f t="shared" si="48"/>
        <v>NA</v>
      </c>
      <c r="L441" s="57" t="str">
        <f t="shared" si="49"/>
        <v>NA</v>
      </c>
      <c r="M441" s="57" t="str">
        <f t="shared" si="50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148</v>
      </c>
      <c r="C442" s="51" t="s">
        <v>149</v>
      </c>
      <c r="D442" s="56">
        <v>283781</v>
      </c>
      <c r="E442" s="56">
        <v>189572</v>
      </c>
      <c r="F442" s="56">
        <v>0</v>
      </c>
      <c r="G442" s="56">
        <v>0</v>
      </c>
      <c r="H442" s="56">
        <v>0</v>
      </c>
      <c r="I442" s="56">
        <f t="shared" si="41"/>
        <v>0</v>
      </c>
      <c r="J442" s="56">
        <f t="shared" si="42"/>
        <v>189572</v>
      </c>
      <c r="K442" s="57">
        <f t="shared" si="43"/>
        <v>1</v>
      </c>
      <c r="L442" s="57">
        <f t="shared" si="44"/>
        <v>-1</v>
      </c>
      <c r="M442" s="57">
        <f t="shared" si="45"/>
        <v>-1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152</v>
      </c>
      <c r="C443" s="51" t="s">
        <v>153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41"/>
        <v>0</v>
      </c>
      <c r="J443" s="56">
        <f t="shared" si="42"/>
        <v>0</v>
      </c>
      <c r="K443" s="57" t="str">
        <f t="shared" si="43"/>
        <v>NA</v>
      </c>
      <c r="L443" s="57" t="str">
        <f t="shared" si="44"/>
        <v>NA</v>
      </c>
      <c r="M443" s="57" t="str">
        <f t="shared" si="45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162</v>
      </c>
      <c r="C444" s="51" t="s">
        <v>163</v>
      </c>
      <c r="D444" s="56">
        <v>119446</v>
      </c>
      <c r="E444" s="56">
        <v>282191.63000000006</v>
      </c>
      <c r="F444" s="56">
        <v>0</v>
      </c>
      <c r="G444" s="56">
        <v>78133.26999999999</v>
      </c>
      <c r="H444" s="56">
        <v>0</v>
      </c>
      <c r="I444" s="56">
        <f t="shared" si="41"/>
        <v>78133.26999999999</v>
      </c>
      <c r="J444" s="56">
        <f t="shared" si="42"/>
        <v>204058.36000000007</v>
      </c>
      <c r="K444" s="57">
        <f t="shared" si="43"/>
        <v>0.72311981755093169</v>
      </c>
      <c r="L444" s="57">
        <f t="shared" si="44"/>
        <v>-1</v>
      </c>
      <c r="M444" s="57">
        <f t="shared" si="45"/>
        <v>-0.58467972632639764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164</v>
      </c>
      <c r="C445" s="51" t="s">
        <v>165</v>
      </c>
      <c r="D445" s="56">
        <v>26102645</v>
      </c>
      <c r="E445" s="56">
        <v>454577.59</v>
      </c>
      <c r="F445" s="56">
        <v>0</v>
      </c>
      <c r="G445" s="56">
        <v>91209.3</v>
      </c>
      <c r="H445" s="56">
        <v>0</v>
      </c>
      <c r="I445" s="56">
        <f t="shared" si="41"/>
        <v>91209.3</v>
      </c>
      <c r="J445" s="56">
        <f t="shared" si="42"/>
        <v>363368.29000000004</v>
      </c>
      <c r="K445" s="57">
        <f t="shared" si="43"/>
        <v>0.79935372529032944</v>
      </c>
      <c r="L445" s="57">
        <f t="shared" si="44"/>
        <v>-1</v>
      </c>
      <c r="M445" s="57">
        <f t="shared" si="45"/>
        <v>-0.69903058793549422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194</v>
      </c>
      <c r="C446" s="51" t="s">
        <v>195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41"/>
        <v>0</v>
      </c>
      <c r="J446" s="56">
        <f t="shared" si="42"/>
        <v>0</v>
      </c>
      <c r="K446" s="57" t="str">
        <f t="shared" si="43"/>
        <v>NA</v>
      </c>
      <c r="L446" s="57" t="str">
        <f t="shared" si="44"/>
        <v>NA</v>
      </c>
      <c r="M446" s="57" t="str">
        <f t="shared" si="45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202</v>
      </c>
      <c r="C447" s="51" t="s">
        <v>203</v>
      </c>
      <c r="D447" s="56">
        <v>1296450</v>
      </c>
      <c r="E447" s="56">
        <v>1517208</v>
      </c>
      <c r="F447" s="56">
        <v>0</v>
      </c>
      <c r="G447" s="56">
        <v>0</v>
      </c>
      <c r="H447" s="56">
        <v>0</v>
      </c>
      <c r="I447" s="56">
        <f t="shared" si="41"/>
        <v>0</v>
      </c>
      <c r="J447" s="56">
        <f t="shared" si="42"/>
        <v>1517208</v>
      </c>
      <c r="K447" s="57">
        <f t="shared" si="43"/>
        <v>1</v>
      </c>
      <c r="L447" s="57">
        <f t="shared" si="44"/>
        <v>-1</v>
      </c>
      <c r="M447" s="57">
        <f t="shared" si="45"/>
        <v>-1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476</v>
      </c>
      <c r="C448" s="51" t="s">
        <v>477</v>
      </c>
      <c r="D448" s="56">
        <v>6709293</v>
      </c>
      <c r="E448" s="56">
        <v>7206318</v>
      </c>
      <c r="F448" s="56">
        <v>0</v>
      </c>
      <c r="G448" s="56">
        <v>0</v>
      </c>
      <c r="H448" s="56">
        <v>0</v>
      </c>
      <c r="I448" s="56">
        <f t="shared" si="41"/>
        <v>0</v>
      </c>
      <c r="J448" s="56">
        <f t="shared" si="42"/>
        <v>7206318</v>
      </c>
      <c r="K448" s="57">
        <f t="shared" si="43"/>
        <v>1</v>
      </c>
      <c r="L448" s="57">
        <f t="shared" si="44"/>
        <v>-1</v>
      </c>
      <c r="M448" s="57">
        <f t="shared" si="45"/>
        <v>-1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478</v>
      </c>
      <c r="C449" s="51" t="s">
        <v>479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ref="I449:I499" si="51">SUM(G449:H449)</f>
        <v>0</v>
      </c>
      <c r="J449" s="56">
        <f t="shared" ref="J449:J499" si="52">E449-I449</f>
        <v>0</v>
      </c>
      <c r="K449" s="57" t="str">
        <f t="shared" ref="K449:K499" si="53">IF(E449=0,"NA",J449/E449)</f>
        <v>NA</v>
      </c>
      <c r="L449" s="57" t="str">
        <f t="shared" ref="L449:L499" si="54">IF(E449=0,"NA",(  ( F449 - (E449/$L$6)) / (E449/$L$6)))</f>
        <v>NA</v>
      </c>
      <c r="M449" s="57" t="str">
        <f t="shared" ref="M449:M499" si="55">IF(E449=0,"NA",(  ( G449 - ($M$6*(E449/12))) / ($M$6*(E449/12))))</f>
        <v>NA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218</v>
      </c>
      <c r="C450" s="51" t="s">
        <v>219</v>
      </c>
      <c r="D450" s="56">
        <v>0</v>
      </c>
      <c r="E450" s="56">
        <v>6395</v>
      </c>
      <c r="F450" s="56">
        <v>0</v>
      </c>
      <c r="G450" s="56">
        <v>0</v>
      </c>
      <c r="H450" s="56">
        <v>0</v>
      </c>
      <c r="I450" s="56">
        <f t="shared" si="51"/>
        <v>0</v>
      </c>
      <c r="J450" s="56">
        <f t="shared" si="52"/>
        <v>6395</v>
      </c>
      <c r="K450" s="57">
        <f t="shared" si="53"/>
        <v>1</v>
      </c>
      <c r="L450" s="57">
        <f t="shared" si="54"/>
        <v>-1</v>
      </c>
      <c r="M450" s="57">
        <f t="shared" si="55"/>
        <v>-1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220</v>
      </c>
      <c r="C451" s="51" t="s">
        <v>221</v>
      </c>
      <c r="D451" s="56">
        <v>810801</v>
      </c>
      <c r="E451" s="56">
        <v>2572610</v>
      </c>
      <c r="F451" s="56">
        <v>0</v>
      </c>
      <c r="G451" s="56">
        <v>0</v>
      </c>
      <c r="H451" s="56">
        <v>0</v>
      </c>
      <c r="I451" s="56">
        <f t="shared" si="51"/>
        <v>0</v>
      </c>
      <c r="J451" s="56">
        <f t="shared" si="52"/>
        <v>2572610</v>
      </c>
      <c r="K451" s="57">
        <f t="shared" si="53"/>
        <v>1</v>
      </c>
      <c r="L451" s="57">
        <f t="shared" si="54"/>
        <v>-1</v>
      </c>
      <c r="M451" s="57">
        <f t="shared" si="55"/>
        <v>-1</v>
      </c>
      <c r="R451" s="53"/>
      <c r="S451" s="53"/>
      <c r="T451" s="53"/>
      <c r="U451" s="53"/>
      <c r="V451" s="53"/>
    </row>
    <row r="452" spans="1:22" s="51" customFormat="1" x14ac:dyDescent="0.2">
      <c r="A452" s="63" t="s">
        <v>407</v>
      </c>
      <c r="B452" s="63"/>
      <c r="C452" s="63"/>
      <c r="D452" s="64">
        <v>53747141</v>
      </c>
      <c r="E452" s="64">
        <v>21747913.359999999</v>
      </c>
      <c r="F452" s="64">
        <v>0</v>
      </c>
      <c r="G452" s="64">
        <v>1314182.6499999999</v>
      </c>
      <c r="H452" s="64">
        <v>0</v>
      </c>
      <c r="I452" s="64">
        <f t="shared" si="51"/>
        <v>1314182.6499999999</v>
      </c>
      <c r="J452" s="64">
        <f t="shared" si="52"/>
        <v>20433730.710000001</v>
      </c>
      <c r="K452" s="65">
        <f t="shared" si="53"/>
        <v>0.93957201188702921</v>
      </c>
      <c r="L452" s="65">
        <f t="shared" si="54"/>
        <v>-1</v>
      </c>
      <c r="M452" s="65">
        <f t="shared" si="55"/>
        <v>-0.90935801783054371</v>
      </c>
      <c r="R452" s="53"/>
      <c r="S452" s="53"/>
      <c r="T452" s="53"/>
      <c r="U452" s="53"/>
      <c r="V452" s="53"/>
    </row>
    <row r="453" spans="1:22" s="51" customFormat="1" x14ac:dyDescent="0.2">
      <c r="A453" s="51" t="s">
        <v>408</v>
      </c>
      <c r="B453" s="51" t="s">
        <v>134</v>
      </c>
      <c r="C453" s="51" t="s">
        <v>135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51"/>
        <v>0</v>
      </c>
      <c r="J453" s="56">
        <f t="shared" si="52"/>
        <v>0</v>
      </c>
      <c r="K453" s="57" t="str">
        <f t="shared" si="53"/>
        <v>NA</v>
      </c>
      <c r="L453" s="57" t="str">
        <f t="shared" si="54"/>
        <v>NA</v>
      </c>
      <c r="M453" s="57" t="str">
        <f t="shared" si="55"/>
        <v>NA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138</v>
      </c>
      <c r="C454" s="51" t="s">
        <v>139</v>
      </c>
      <c r="D454" s="56">
        <v>0</v>
      </c>
      <c r="E454" s="56">
        <v>0</v>
      </c>
      <c r="F454" s="56">
        <v>1027.5</v>
      </c>
      <c r="G454" s="56">
        <v>1027.5</v>
      </c>
      <c r="H454" s="56">
        <v>0</v>
      </c>
      <c r="I454" s="56">
        <f t="shared" si="51"/>
        <v>1027.5</v>
      </c>
      <c r="J454" s="56">
        <f t="shared" si="52"/>
        <v>-1027.5</v>
      </c>
      <c r="K454" s="57" t="str">
        <f t="shared" si="53"/>
        <v>NA</v>
      </c>
      <c r="L454" s="57" t="str">
        <f t="shared" si="54"/>
        <v>NA</v>
      </c>
      <c r="M454" s="57" t="str">
        <f t="shared" si="55"/>
        <v>NA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144</v>
      </c>
      <c r="C455" s="51" t="s">
        <v>145</v>
      </c>
      <c r="D455" s="56">
        <v>0</v>
      </c>
      <c r="E455" s="56">
        <v>0</v>
      </c>
      <c r="F455" s="56">
        <v>198.16</v>
      </c>
      <c r="G455" s="56">
        <v>198.16</v>
      </c>
      <c r="H455" s="56">
        <v>0</v>
      </c>
      <c r="I455" s="56">
        <f t="shared" si="51"/>
        <v>198.16</v>
      </c>
      <c r="J455" s="56">
        <f t="shared" si="52"/>
        <v>-198.16</v>
      </c>
      <c r="K455" s="57" t="str">
        <f t="shared" si="53"/>
        <v>NA</v>
      </c>
      <c r="L455" s="57" t="str">
        <f t="shared" si="54"/>
        <v>NA</v>
      </c>
      <c r="M455" s="57" t="str">
        <f t="shared" si="55"/>
        <v>NA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146</v>
      </c>
      <c r="C456" s="51" t="s">
        <v>147</v>
      </c>
      <c r="D456" s="56">
        <v>0</v>
      </c>
      <c r="E456" s="56">
        <v>0</v>
      </c>
      <c r="F456" s="56">
        <v>14.33</v>
      </c>
      <c r="G456" s="56">
        <v>14.33</v>
      </c>
      <c r="H456" s="56">
        <v>0</v>
      </c>
      <c r="I456" s="56">
        <f t="shared" si="51"/>
        <v>14.33</v>
      </c>
      <c r="J456" s="56">
        <f t="shared" si="52"/>
        <v>-14.33</v>
      </c>
      <c r="K456" s="57" t="str">
        <f t="shared" si="53"/>
        <v>NA</v>
      </c>
      <c r="L456" s="57" t="str">
        <f t="shared" si="54"/>
        <v>NA</v>
      </c>
      <c r="M456" s="57" t="str">
        <f t="shared" si="55"/>
        <v>NA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148</v>
      </c>
      <c r="C457" s="51" t="s">
        <v>149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51"/>
        <v>0</v>
      </c>
      <c r="J457" s="56">
        <f t="shared" si="52"/>
        <v>0</v>
      </c>
      <c r="K457" s="57" t="str">
        <f t="shared" si="53"/>
        <v>NA</v>
      </c>
      <c r="L457" s="57" t="str">
        <f t="shared" si="54"/>
        <v>NA</v>
      </c>
      <c r="M457" s="57" t="str">
        <f t="shared" si="55"/>
        <v>NA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162</v>
      </c>
      <c r="C458" s="51" t="s">
        <v>163</v>
      </c>
      <c r="D458" s="56">
        <v>0</v>
      </c>
      <c r="E458" s="56">
        <v>0</v>
      </c>
      <c r="F458" s="56">
        <v>1.57</v>
      </c>
      <c r="G458" s="56">
        <v>1.57</v>
      </c>
      <c r="H458" s="56">
        <v>0</v>
      </c>
      <c r="I458" s="56">
        <f t="shared" si="51"/>
        <v>1.57</v>
      </c>
      <c r="J458" s="56">
        <f t="shared" si="52"/>
        <v>-1.57</v>
      </c>
      <c r="K458" s="57" t="str">
        <f t="shared" si="53"/>
        <v>NA</v>
      </c>
      <c r="L458" s="57" t="str">
        <f t="shared" si="54"/>
        <v>NA</v>
      </c>
      <c r="M458" s="57" t="str">
        <f t="shared" si="55"/>
        <v>NA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164</v>
      </c>
      <c r="C459" s="51" t="s">
        <v>165</v>
      </c>
      <c r="D459" s="56">
        <v>430000</v>
      </c>
      <c r="E459" s="56">
        <v>645000</v>
      </c>
      <c r="F459" s="56">
        <v>21933</v>
      </c>
      <c r="G459" s="56">
        <v>631382.93999999994</v>
      </c>
      <c r="H459" s="56">
        <v>10330</v>
      </c>
      <c r="I459" s="56">
        <f t="shared" si="51"/>
        <v>641712.93999999994</v>
      </c>
      <c r="J459" s="56">
        <f t="shared" si="52"/>
        <v>3287.0600000000559</v>
      </c>
      <c r="K459" s="57">
        <f t="shared" si="53"/>
        <v>5.0962170542636527E-3</v>
      </c>
      <c r="L459" s="57">
        <f t="shared" si="54"/>
        <v>-0.96599534883720928</v>
      </c>
      <c r="M459" s="57">
        <f t="shared" si="55"/>
        <v>0.46833241860465102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264</v>
      </c>
      <c r="C460" s="51" t="s">
        <v>265</v>
      </c>
      <c r="D460" s="56">
        <v>0</v>
      </c>
      <c r="E460" s="56">
        <v>0</v>
      </c>
      <c r="F460" s="56">
        <v>0</v>
      </c>
      <c r="G460" s="56">
        <v>0</v>
      </c>
      <c r="H460" s="56">
        <v>0</v>
      </c>
      <c r="I460" s="56">
        <f t="shared" si="51"/>
        <v>0</v>
      </c>
      <c r="J460" s="56">
        <f t="shared" si="52"/>
        <v>0</v>
      </c>
      <c r="K460" s="57" t="str">
        <f t="shared" si="53"/>
        <v>NA</v>
      </c>
      <c r="L460" s="57" t="str">
        <f t="shared" si="54"/>
        <v>NA</v>
      </c>
      <c r="M460" s="57" t="str">
        <f t="shared" si="55"/>
        <v>NA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480</v>
      </c>
      <c r="C461" s="51" t="s">
        <v>481</v>
      </c>
      <c r="D461" s="56">
        <v>30000</v>
      </c>
      <c r="E461" s="56">
        <v>9000</v>
      </c>
      <c r="F461" s="56">
        <v>0</v>
      </c>
      <c r="G461" s="56">
        <v>8900</v>
      </c>
      <c r="H461" s="56">
        <v>0</v>
      </c>
      <c r="I461" s="56">
        <f t="shared" si="51"/>
        <v>8900</v>
      </c>
      <c r="J461" s="56">
        <f t="shared" si="52"/>
        <v>100</v>
      </c>
      <c r="K461" s="57">
        <f t="shared" si="53"/>
        <v>1.1111111111111112E-2</v>
      </c>
      <c r="L461" s="57">
        <f t="shared" si="54"/>
        <v>-1</v>
      </c>
      <c r="M461" s="57">
        <f t="shared" si="55"/>
        <v>0.48333333333333334</v>
      </c>
      <c r="R461" s="53"/>
      <c r="S461" s="53"/>
      <c r="T461" s="53"/>
      <c r="U461" s="53"/>
      <c r="V461" s="53"/>
    </row>
    <row r="462" spans="1:22" s="51" customFormat="1" x14ac:dyDescent="0.2">
      <c r="B462" s="51" t="s">
        <v>242</v>
      </c>
      <c r="C462" s="51" t="s">
        <v>243</v>
      </c>
      <c r="D462" s="56">
        <v>0</v>
      </c>
      <c r="E462" s="56">
        <v>0</v>
      </c>
      <c r="F462" s="56">
        <v>0</v>
      </c>
      <c r="G462" s="56">
        <v>0</v>
      </c>
      <c r="H462" s="56">
        <v>0</v>
      </c>
      <c r="I462" s="56">
        <f t="shared" si="51"/>
        <v>0</v>
      </c>
      <c r="J462" s="56">
        <f t="shared" si="52"/>
        <v>0</v>
      </c>
      <c r="K462" s="57" t="str">
        <f t="shared" si="53"/>
        <v>NA</v>
      </c>
      <c r="L462" s="57" t="str">
        <f t="shared" si="54"/>
        <v>NA</v>
      </c>
      <c r="M462" s="57" t="str">
        <f t="shared" si="55"/>
        <v>NA</v>
      </c>
      <c r="R462" s="53"/>
      <c r="S462" s="53"/>
      <c r="T462" s="53"/>
      <c r="U462" s="53"/>
      <c r="V462" s="53"/>
    </row>
    <row r="463" spans="1:22" s="51" customFormat="1" x14ac:dyDescent="0.2">
      <c r="B463" s="51" t="s">
        <v>482</v>
      </c>
      <c r="C463" s="51" t="s">
        <v>483</v>
      </c>
      <c r="D463" s="56">
        <v>55000</v>
      </c>
      <c r="E463" s="56">
        <v>300</v>
      </c>
      <c r="F463" s="56">
        <v>0</v>
      </c>
      <c r="G463" s="56">
        <v>227.5</v>
      </c>
      <c r="H463" s="56">
        <v>0</v>
      </c>
      <c r="I463" s="56">
        <f t="shared" si="51"/>
        <v>227.5</v>
      </c>
      <c r="J463" s="56">
        <f t="shared" si="52"/>
        <v>72.5</v>
      </c>
      <c r="K463" s="57">
        <f t="shared" si="53"/>
        <v>0.24166666666666667</v>
      </c>
      <c r="L463" s="57">
        <f t="shared" si="54"/>
        <v>-1</v>
      </c>
      <c r="M463" s="57">
        <f t="shared" si="55"/>
        <v>0.13750000000000001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484</v>
      </c>
      <c r="C464" s="51" t="s">
        <v>485</v>
      </c>
      <c r="D464" s="56">
        <v>20000</v>
      </c>
      <c r="E464" s="56">
        <v>19000</v>
      </c>
      <c r="F464" s="56">
        <v>1806</v>
      </c>
      <c r="G464" s="56">
        <v>14058.72</v>
      </c>
      <c r="H464" s="56">
        <v>2786.5</v>
      </c>
      <c r="I464" s="56">
        <f t="shared" si="51"/>
        <v>16845.22</v>
      </c>
      <c r="J464" s="56">
        <f t="shared" si="52"/>
        <v>2154.7799999999988</v>
      </c>
      <c r="K464" s="57">
        <f t="shared" si="53"/>
        <v>0.11340947368421046</v>
      </c>
      <c r="L464" s="57">
        <f t="shared" si="54"/>
        <v>-0.90494736842105261</v>
      </c>
      <c r="M464" s="57">
        <f t="shared" si="55"/>
        <v>0.10989894736842105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486</v>
      </c>
      <c r="C465" s="51" t="s">
        <v>487</v>
      </c>
      <c r="D465" s="56">
        <v>128000</v>
      </c>
      <c r="E465" s="56">
        <v>604300</v>
      </c>
      <c r="F465" s="56">
        <v>32927.5</v>
      </c>
      <c r="G465" s="56">
        <v>604297.35</v>
      </c>
      <c r="H465" s="56">
        <v>0</v>
      </c>
      <c r="I465" s="56">
        <f t="shared" si="51"/>
        <v>604297.35</v>
      </c>
      <c r="J465" s="56">
        <f t="shared" si="52"/>
        <v>2.6500000000232831</v>
      </c>
      <c r="K465" s="57">
        <f t="shared" si="53"/>
        <v>4.3852391196810908E-6</v>
      </c>
      <c r="L465" s="57">
        <f t="shared" si="54"/>
        <v>-0.94551133542942245</v>
      </c>
      <c r="M465" s="57">
        <f t="shared" si="55"/>
        <v>0.49999342214132042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174</v>
      </c>
      <c r="C466" s="51" t="s">
        <v>175</v>
      </c>
      <c r="D466" s="56">
        <v>0</v>
      </c>
      <c r="E466" s="56">
        <v>0</v>
      </c>
      <c r="F466" s="56">
        <v>0</v>
      </c>
      <c r="G466" s="56">
        <v>0</v>
      </c>
      <c r="H466" s="56">
        <v>0</v>
      </c>
      <c r="I466" s="56">
        <f t="shared" si="51"/>
        <v>0</v>
      </c>
      <c r="J466" s="56">
        <f t="shared" si="52"/>
        <v>0</v>
      </c>
      <c r="K466" s="57" t="str">
        <f t="shared" si="53"/>
        <v>NA</v>
      </c>
      <c r="L466" s="57" t="str">
        <f t="shared" si="54"/>
        <v>NA</v>
      </c>
      <c r="M466" s="57" t="str">
        <f t="shared" si="55"/>
        <v>NA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250</v>
      </c>
      <c r="C467" s="51" t="s">
        <v>251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51"/>
        <v>0</v>
      </c>
      <c r="J467" s="56">
        <f t="shared" si="52"/>
        <v>0</v>
      </c>
      <c r="K467" s="57" t="str">
        <f t="shared" si="53"/>
        <v>NA</v>
      </c>
      <c r="L467" s="57" t="str">
        <f t="shared" si="54"/>
        <v>NA</v>
      </c>
      <c r="M467" s="57" t="str">
        <f t="shared" si="55"/>
        <v>NA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186</v>
      </c>
      <c r="C468" s="51" t="s">
        <v>187</v>
      </c>
      <c r="D468" s="56">
        <v>8000</v>
      </c>
      <c r="E468" s="56">
        <v>12900</v>
      </c>
      <c r="F468" s="56">
        <v>1691.08</v>
      </c>
      <c r="G468" s="56">
        <v>12326.36</v>
      </c>
      <c r="H468" s="56">
        <v>0</v>
      </c>
      <c r="I468" s="56">
        <f t="shared" si="51"/>
        <v>12326.36</v>
      </c>
      <c r="J468" s="56">
        <f t="shared" si="52"/>
        <v>573.63999999999942</v>
      </c>
      <c r="K468" s="57">
        <f t="shared" si="53"/>
        <v>4.4468217054263522E-2</v>
      </c>
      <c r="L468" s="57">
        <f t="shared" si="54"/>
        <v>-0.8689085271317829</v>
      </c>
      <c r="M468" s="57">
        <f t="shared" si="55"/>
        <v>0.43329767441860473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488</v>
      </c>
      <c r="C469" s="51" t="s">
        <v>489</v>
      </c>
      <c r="D469" s="56">
        <v>45000</v>
      </c>
      <c r="E469" s="56">
        <v>20000</v>
      </c>
      <c r="F469" s="56">
        <v>2254.73</v>
      </c>
      <c r="G469" s="56">
        <v>14641.66</v>
      </c>
      <c r="H469" s="56">
        <v>0</v>
      </c>
      <c r="I469" s="56">
        <f t="shared" si="51"/>
        <v>14641.66</v>
      </c>
      <c r="J469" s="56">
        <f t="shared" si="52"/>
        <v>5358.34</v>
      </c>
      <c r="K469" s="57">
        <f t="shared" si="53"/>
        <v>0.26791700000000002</v>
      </c>
      <c r="L469" s="57">
        <f t="shared" si="54"/>
        <v>-0.88726349999999998</v>
      </c>
      <c r="M469" s="57">
        <f t="shared" si="55"/>
        <v>9.8124499999999934E-2</v>
      </c>
      <c r="R469" s="53"/>
      <c r="S469" s="53"/>
      <c r="T469" s="53"/>
      <c r="U469" s="53"/>
      <c r="V469" s="53"/>
    </row>
    <row r="470" spans="1:22" s="51" customFormat="1" x14ac:dyDescent="0.2">
      <c r="B470" s="51" t="s">
        <v>490</v>
      </c>
      <c r="C470" s="51" t="s">
        <v>491</v>
      </c>
      <c r="D470" s="56">
        <v>30000</v>
      </c>
      <c r="E470" s="56">
        <v>55000</v>
      </c>
      <c r="F470" s="56">
        <v>135.69999999999999</v>
      </c>
      <c r="G470" s="56">
        <v>40636.620000000003</v>
      </c>
      <c r="H470" s="56">
        <v>8464.16</v>
      </c>
      <c r="I470" s="56">
        <f t="shared" si="51"/>
        <v>49100.78</v>
      </c>
      <c r="J470" s="56">
        <f t="shared" si="52"/>
        <v>5899.2200000000012</v>
      </c>
      <c r="K470" s="57">
        <f t="shared" si="53"/>
        <v>0.10725854545454548</v>
      </c>
      <c r="L470" s="57">
        <f t="shared" si="54"/>
        <v>-0.99753272727272735</v>
      </c>
      <c r="M470" s="57">
        <f t="shared" si="55"/>
        <v>0.10827145454545468</v>
      </c>
      <c r="R470" s="53"/>
      <c r="S470" s="53"/>
      <c r="T470" s="53"/>
      <c r="U470" s="53"/>
      <c r="V470" s="53"/>
    </row>
    <row r="471" spans="1:22" s="51" customFormat="1" x14ac:dyDescent="0.2">
      <c r="B471" s="51" t="s">
        <v>194</v>
      </c>
      <c r="C471" s="51" t="s">
        <v>195</v>
      </c>
      <c r="D471" s="56">
        <v>126082.28</v>
      </c>
      <c r="E471" s="56">
        <v>37182.28</v>
      </c>
      <c r="F471" s="56">
        <v>0</v>
      </c>
      <c r="G471" s="56">
        <v>25577.65</v>
      </c>
      <c r="H471" s="56">
        <v>8567.8900000000012</v>
      </c>
      <c r="I471" s="56">
        <f t="shared" si="51"/>
        <v>34145.54</v>
      </c>
      <c r="J471" s="56">
        <f t="shared" si="52"/>
        <v>3036.739999999998</v>
      </c>
      <c r="K471" s="57">
        <f t="shared" si="53"/>
        <v>8.1671699529991121E-2</v>
      </c>
      <c r="L471" s="57">
        <f t="shared" si="54"/>
        <v>-1</v>
      </c>
      <c r="M471" s="57">
        <f t="shared" si="55"/>
        <v>3.1848369707290818E-2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492</v>
      </c>
      <c r="C472" s="51" t="s">
        <v>493</v>
      </c>
      <c r="D472" s="56">
        <v>50000</v>
      </c>
      <c r="E472" s="56">
        <v>57100</v>
      </c>
      <c r="F472" s="56">
        <v>0</v>
      </c>
      <c r="G472" s="56">
        <v>39794.14</v>
      </c>
      <c r="H472" s="56">
        <v>16363.8</v>
      </c>
      <c r="I472" s="56">
        <f t="shared" si="51"/>
        <v>56157.94</v>
      </c>
      <c r="J472" s="56">
        <f t="shared" si="52"/>
        <v>942.05999999999767</v>
      </c>
      <c r="K472" s="57">
        <f t="shared" si="53"/>
        <v>1.6498423817863355E-2</v>
      </c>
      <c r="L472" s="57">
        <f t="shared" si="54"/>
        <v>-1</v>
      </c>
      <c r="M472" s="57">
        <f t="shared" si="55"/>
        <v>4.5380210157618263E-2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494</v>
      </c>
      <c r="C473" s="51" t="s">
        <v>495</v>
      </c>
      <c r="D473" s="56">
        <v>350000</v>
      </c>
      <c r="E473" s="56">
        <v>368500</v>
      </c>
      <c r="F473" s="56">
        <v>12446</v>
      </c>
      <c r="G473" s="56">
        <v>351341.94</v>
      </c>
      <c r="H473" s="56">
        <v>17117.54</v>
      </c>
      <c r="I473" s="56">
        <f t="shared" si="51"/>
        <v>368459.48</v>
      </c>
      <c r="J473" s="56">
        <f t="shared" si="52"/>
        <v>40.520000000018626</v>
      </c>
      <c r="K473" s="57">
        <f t="shared" si="53"/>
        <v>1.0995929443695692E-4</v>
      </c>
      <c r="L473" s="57">
        <f t="shared" si="54"/>
        <v>-0.96622523744911804</v>
      </c>
      <c r="M473" s="57">
        <f t="shared" si="55"/>
        <v>0.43015715061058352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496</v>
      </c>
      <c r="C474" s="51" t="s">
        <v>497</v>
      </c>
      <c r="D474" s="56">
        <v>350000</v>
      </c>
      <c r="E474" s="56">
        <v>506500</v>
      </c>
      <c r="F474" s="56">
        <v>3378</v>
      </c>
      <c r="G474" s="56">
        <v>484692.43</v>
      </c>
      <c r="H474" s="56">
        <v>21395.99</v>
      </c>
      <c r="I474" s="56">
        <f t="shared" si="51"/>
        <v>506088.42</v>
      </c>
      <c r="J474" s="56">
        <f t="shared" si="52"/>
        <v>411.5800000000163</v>
      </c>
      <c r="K474" s="57">
        <f t="shared" si="53"/>
        <v>8.1259624876607367E-4</v>
      </c>
      <c r="L474" s="57">
        <f t="shared" si="54"/>
        <v>-0.9933307008884501</v>
      </c>
      <c r="M474" s="57">
        <f t="shared" si="55"/>
        <v>0.43541687068114499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220</v>
      </c>
      <c r="C475" s="51" t="s">
        <v>221</v>
      </c>
      <c r="D475" s="56">
        <v>175000</v>
      </c>
      <c r="E475" s="56">
        <v>19000</v>
      </c>
      <c r="F475" s="56">
        <v>0</v>
      </c>
      <c r="G475" s="56">
        <v>18278</v>
      </c>
      <c r="H475" s="56">
        <v>0</v>
      </c>
      <c r="I475" s="56">
        <f t="shared" si="51"/>
        <v>18278</v>
      </c>
      <c r="J475" s="56">
        <f t="shared" si="52"/>
        <v>722</v>
      </c>
      <c r="K475" s="57">
        <f t="shared" si="53"/>
        <v>3.7999999999999999E-2</v>
      </c>
      <c r="L475" s="57">
        <f t="shared" si="54"/>
        <v>-1</v>
      </c>
      <c r="M475" s="57">
        <f t="shared" si="55"/>
        <v>0.44300000000000006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224</v>
      </c>
      <c r="C476" s="51" t="s">
        <v>225</v>
      </c>
      <c r="D476" s="56">
        <v>60000</v>
      </c>
      <c r="E476" s="56">
        <v>60300</v>
      </c>
      <c r="F476" s="56">
        <v>2755.6</v>
      </c>
      <c r="G476" s="56">
        <v>58986.65</v>
      </c>
      <c r="H476" s="56">
        <v>0</v>
      </c>
      <c r="I476" s="56">
        <f t="shared" si="51"/>
        <v>58986.65</v>
      </c>
      <c r="J476" s="56">
        <f t="shared" si="52"/>
        <v>1313.3499999999985</v>
      </c>
      <c r="K476" s="57">
        <f t="shared" si="53"/>
        <v>2.1780265339966808E-2</v>
      </c>
      <c r="L476" s="57">
        <f t="shared" si="54"/>
        <v>-0.95430182421227194</v>
      </c>
      <c r="M476" s="57">
        <f t="shared" si="55"/>
        <v>0.4673296019900498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498</v>
      </c>
      <c r="C477" s="51" t="s">
        <v>499</v>
      </c>
      <c r="D477" s="56">
        <v>40000</v>
      </c>
      <c r="E477" s="56">
        <v>53000</v>
      </c>
      <c r="F477" s="56">
        <v>796.27</v>
      </c>
      <c r="G477" s="56">
        <v>45335.76</v>
      </c>
      <c r="H477" s="56">
        <v>0</v>
      </c>
      <c r="I477" s="56">
        <f t="shared" si="51"/>
        <v>45335.76</v>
      </c>
      <c r="J477" s="56">
        <f t="shared" si="52"/>
        <v>7664.239999999998</v>
      </c>
      <c r="K477" s="57">
        <f t="shared" si="53"/>
        <v>0.14460830188679241</v>
      </c>
      <c r="L477" s="57">
        <f t="shared" si="54"/>
        <v>-0.98497603773584907</v>
      </c>
      <c r="M477" s="57">
        <f t="shared" si="55"/>
        <v>0.28308754716981127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226</v>
      </c>
      <c r="C478" s="51" t="s">
        <v>227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51"/>
        <v>0</v>
      </c>
      <c r="J478" s="56">
        <f t="shared" si="52"/>
        <v>0</v>
      </c>
      <c r="K478" s="57" t="str">
        <f t="shared" si="53"/>
        <v>NA</v>
      </c>
      <c r="L478" s="57" t="str">
        <f t="shared" si="54"/>
        <v>NA</v>
      </c>
      <c r="M478" s="57" t="str">
        <f t="shared" si="55"/>
        <v>NA</v>
      </c>
      <c r="R478" s="53"/>
      <c r="S478" s="53"/>
      <c r="T478" s="53"/>
      <c r="U478" s="53"/>
      <c r="V478" s="53"/>
    </row>
    <row r="479" spans="1:22" s="51" customFormat="1" x14ac:dyDescent="0.2">
      <c r="A479" s="63" t="s">
        <v>409</v>
      </c>
      <c r="B479" s="63"/>
      <c r="C479" s="63"/>
      <c r="D479" s="64">
        <v>1897082.28</v>
      </c>
      <c r="E479" s="64">
        <v>2467082.2800000003</v>
      </c>
      <c r="F479" s="64">
        <v>81365.440000000017</v>
      </c>
      <c r="G479" s="64">
        <v>2351719.2799999993</v>
      </c>
      <c r="H479" s="64">
        <v>85025.88</v>
      </c>
      <c r="I479" s="64">
        <f t="shared" si="51"/>
        <v>2436745.1599999992</v>
      </c>
      <c r="J479" s="64">
        <f t="shared" si="52"/>
        <v>30337.120000001043</v>
      </c>
      <c r="K479" s="65">
        <f t="shared" si="53"/>
        <v>1.2296760527987352E-2</v>
      </c>
      <c r="L479" s="65">
        <f t="shared" si="54"/>
        <v>-0.96701956774623665</v>
      </c>
      <c r="M479" s="65">
        <f t="shared" si="55"/>
        <v>0.4298586425743362</v>
      </c>
      <c r="R479" s="53"/>
      <c r="S479" s="53"/>
      <c r="T479" s="53"/>
      <c r="U479" s="53"/>
      <c r="V479" s="53"/>
    </row>
    <row r="480" spans="1:22" s="51" customFormat="1" x14ac:dyDescent="0.2">
      <c r="A480" s="51" t="s">
        <v>500</v>
      </c>
      <c r="B480" s="51" t="s">
        <v>164</v>
      </c>
      <c r="C480" s="51" t="s">
        <v>165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51"/>
        <v>0</v>
      </c>
      <c r="J480" s="56">
        <f t="shared" si="52"/>
        <v>0</v>
      </c>
      <c r="K480" s="57" t="str">
        <f t="shared" si="53"/>
        <v>NA</v>
      </c>
      <c r="L480" s="57" t="str">
        <f t="shared" si="54"/>
        <v>NA</v>
      </c>
      <c r="M480" s="57" t="str">
        <f t="shared" si="55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178</v>
      </c>
      <c r="C481" s="51" t="s">
        <v>179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51"/>
        <v>0</v>
      </c>
      <c r="J481" s="56">
        <f t="shared" si="52"/>
        <v>0</v>
      </c>
      <c r="K481" s="57" t="str">
        <f t="shared" si="53"/>
        <v>NA</v>
      </c>
      <c r="L481" s="57" t="str">
        <f t="shared" si="54"/>
        <v>NA</v>
      </c>
      <c r="M481" s="57" t="str">
        <f t="shared" si="55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194</v>
      </c>
      <c r="C482" s="51" t="s">
        <v>195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51"/>
        <v>0</v>
      </c>
      <c r="J482" s="56">
        <f t="shared" si="52"/>
        <v>0</v>
      </c>
      <c r="K482" s="57" t="str">
        <f t="shared" si="53"/>
        <v>NA</v>
      </c>
      <c r="L482" s="57" t="str">
        <f t="shared" si="54"/>
        <v>NA</v>
      </c>
      <c r="M482" s="57" t="str">
        <f t="shared" si="55"/>
        <v>NA</v>
      </c>
      <c r="R482" s="53"/>
      <c r="S482" s="53"/>
      <c r="T482" s="53"/>
      <c r="U482" s="53"/>
      <c r="V482" s="53"/>
    </row>
    <row r="483" spans="1:22" s="51" customFormat="1" x14ac:dyDescent="0.2">
      <c r="A483" s="63" t="s">
        <v>501</v>
      </c>
      <c r="B483" s="63"/>
      <c r="C483" s="63"/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f t="shared" si="51"/>
        <v>0</v>
      </c>
      <c r="J483" s="64">
        <f t="shared" si="52"/>
        <v>0</v>
      </c>
      <c r="K483" s="65" t="str">
        <f t="shared" si="53"/>
        <v>NA</v>
      </c>
      <c r="L483" s="65" t="str">
        <f t="shared" si="54"/>
        <v>NA</v>
      </c>
      <c r="M483" s="65" t="str">
        <f t="shared" si="55"/>
        <v>NA</v>
      </c>
      <c r="R483" s="53"/>
      <c r="S483" s="53"/>
      <c r="T483" s="53"/>
      <c r="U483" s="53"/>
      <c r="V483" s="53"/>
    </row>
    <row r="484" spans="1:22" s="51" customFormat="1" x14ac:dyDescent="0.2">
      <c r="A484" s="51" t="s">
        <v>410</v>
      </c>
      <c r="B484" s="51" t="s">
        <v>138</v>
      </c>
      <c r="C484" s="51" t="s">
        <v>139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51"/>
        <v>0</v>
      </c>
      <c r="J484" s="56">
        <f t="shared" si="52"/>
        <v>0</v>
      </c>
      <c r="K484" s="57" t="str">
        <f t="shared" si="53"/>
        <v>NA</v>
      </c>
      <c r="L484" s="57" t="str">
        <f t="shared" si="54"/>
        <v>NA</v>
      </c>
      <c r="M484" s="57" t="str">
        <f t="shared" si="55"/>
        <v>NA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162</v>
      </c>
      <c r="C485" s="51" t="s">
        <v>163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51"/>
        <v>0</v>
      </c>
      <c r="J485" s="56">
        <f t="shared" si="52"/>
        <v>0</v>
      </c>
      <c r="K485" s="57" t="str">
        <f t="shared" si="53"/>
        <v>NA</v>
      </c>
      <c r="L485" s="57" t="str">
        <f t="shared" si="54"/>
        <v>NA</v>
      </c>
      <c r="M485" s="57" t="str">
        <f t="shared" si="55"/>
        <v>NA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164</v>
      </c>
      <c r="C486" s="51" t="s">
        <v>165</v>
      </c>
      <c r="D486" s="56">
        <v>26102643</v>
      </c>
      <c r="E486" s="56">
        <v>1259799.2</v>
      </c>
      <c r="F486" s="56">
        <v>0</v>
      </c>
      <c r="G486" s="56">
        <v>682909.89</v>
      </c>
      <c r="H486" s="56">
        <v>0</v>
      </c>
      <c r="I486" s="56">
        <f t="shared" si="51"/>
        <v>682909.89</v>
      </c>
      <c r="J486" s="56">
        <f t="shared" si="52"/>
        <v>576889.30999999994</v>
      </c>
      <c r="K486" s="57">
        <f t="shared" si="53"/>
        <v>0.45792163544793485</v>
      </c>
      <c r="L486" s="57">
        <f t="shared" si="54"/>
        <v>-1</v>
      </c>
      <c r="M486" s="57">
        <f t="shared" si="55"/>
        <v>-0.18688245317190227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331</v>
      </c>
      <c r="C487" s="51" t="s">
        <v>332</v>
      </c>
      <c r="D487" s="56">
        <v>5790672.4499999983</v>
      </c>
      <c r="E487" s="56">
        <v>3738474.6599999992</v>
      </c>
      <c r="F487" s="56">
        <v>0</v>
      </c>
      <c r="G487" s="56">
        <v>193895.50000000003</v>
      </c>
      <c r="H487" s="56">
        <v>224022.03999999998</v>
      </c>
      <c r="I487" s="56">
        <f t="shared" si="51"/>
        <v>417917.54000000004</v>
      </c>
      <c r="J487" s="56">
        <f t="shared" si="52"/>
        <v>3320557.1199999992</v>
      </c>
      <c r="K487" s="57">
        <f t="shared" si="53"/>
        <v>0.88821174997612529</v>
      </c>
      <c r="L487" s="57">
        <f t="shared" si="54"/>
        <v>-1</v>
      </c>
      <c r="M487" s="57">
        <f t="shared" si="55"/>
        <v>-0.92220269589843895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218</v>
      </c>
      <c r="C488" s="51" t="s">
        <v>219</v>
      </c>
      <c r="D488" s="56">
        <v>122405459.94999997</v>
      </c>
      <c r="E488" s="56">
        <v>131288411.76000001</v>
      </c>
      <c r="F488" s="56">
        <v>964518.75</v>
      </c>
      <c r="G488" s="56">
        <v>12939355.95000002</v>
      </c>
      <c r="H488" s="56">
        <v>2131625.5499999998</v>
      </c>
      <c r="I488" s="56">
        <f t="shared" si="51"/>
        <v>15070981.500000019</v>
      </c>
      <c r="J488" s="56">
        <f t="shared" si="52"/>
        <v>116217430.25999999</v>
      </c>
      <c r="K488" s="57">
        <f t="shared" si="53"/>
        <v>0.88520706970276775</v>
      </c>
      <c r="L488" s="57">
        <f t="shared" si="54"/>
        <v>-0.99265343576733056</v>
      </c>
      <c r="M488" s="57">
        <f t="shared" si="55"/>
        <v>-0.85216491185466969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220</v>
      </c>
      <c r="C489" s="51" t="s">
        <v>221</v>
      </c>
      <c r="D489" s="56">
        <v>4488000</v>
      </c>
      <c r="E489" s="56">
        <v>4614423.5</v>
      </c>
      <c r="F489" s="56">
        <v>0</v>
      </c>
      <c r="G489" s="56">
        <v>0</v>
      </c>
      <c r="H489" s="56">
        <v>0</v>
      </c>
      <c r="I489" s="56">
        <f t="shared" si="51"/>
        <v>0</v>
      </c>
      <c r="J489" s="56">
        <f t="shared" si="52"/>
        <v>4614423.5</v>
      </c>
      <c r="K489" s="57">
        <f t="shared" si="53"/>
        <v>1</v>
      </c>
      <c r="L489" s="57">
        <f t="shared" si="54"/>
        <v>-1</v>
      </c>
      <c r="M489" s="57">
        <f t="shared" si="55"/>
        <v>-1</v>
      </c>
      <c r="R489" s="53"/>
      <c r="S489" s="53"/>
      <c r="T489" s="53"/>
      <c r="U489" s="53"/>
      <c r="V489" s="53"/>
    </row>
    <row r="490" spans="1:22" s="51" customFormat="1" x14ac:dyDescent="0.2">
      <c r="B490" s="51" t="s">
        <v>222</v>
      </c>
      <c r="C490" s="51" t="s">
        <v>223</v>
      </c>
      <c r="D490" s="56">
        <v>0</v>
      </c>
      <c r="E490" s="56">
        <v>0</v>
      </c>
      <c r="F490" s="56">
        <v>0</v>
      </c>
      <c r="G490" s="56">
        <v>0</v>
      </c>
      <c r="H490" s="56">
        <v>0</v>
      </c>
      <c r="I490" s="56">
        <f t="shared" si="51"/>
        <v>0</v>
      </c>
      <c r="J490" s="56">
        <f t="shared" si="52"/>
        <v>0</v>
      </c>
      <c r="K490" s="57" t="str">
        <f t="shared" si="53"/>
        <v>NA</v>
      </c>
      <c r="L490" s="57" t="str">
        <f t="shared" si="54"/>
        <v>NA</v>
      </c>
      <c r="M490" s="57" t="str">
        <f t="shared" si="55"/>
        <v>NA</v>
      </c>
      <c r="R490" s="53"/>
      <c r="S490" s="53"/>
      <c r="T490" s="53"/>
      <c r="U490" s="53"/>
      <c r="V490" s="53"/>
    </row>
    <row r="491" spans="1:22" s="51" customFormat="1" x14ac:dyDescent="0.2">
      <c r="A491" s="63" t="s">
        <v>413</v>
      </c>
      <c r="B491" s="63"/>
      <c r="C491" s="63"/>
      <c r="D491" s="64">
        <v>158786775.39999998</v>
      </c>
      <c r="E491" s="64">
        <v>140901109.12</v>
      </c>
      <c r="F491" s="64">
        <v>964518.75</v>
      </c>
      <c r="G491" s="64">
        <v>13816161.34000002</v>
      </c>
      <c r="H491" s="64">
        <v>2355647.59</v>
      </c>
      <c r="I491" s="64">
        <f t="shared" si="51"/>
        <v>16171808.93000002</v>
      </c>
      <c r="J491" s="64">
        <f t="shared" si="52"/>
        <v>124729300.18999998</v>
      </c>
      <c r="K491" s="65">
        <f t="shared" si="53"/>
        <v>0.88522582234447056</v>
      </c>
      <c r="L491" s="65">
        <f t="shared" si="54"/>
        <v>-0.9931546404707251</v>
      </c>
      <c r="M491" s="65">
        <f t="shared" si="55"/>
        <v>-0.85291640257884704</v>
      </c>
      <c r="R491" s="53"/>
      <c r="S491" s="53"/>
      <c r="T491" s="53"/>
      <c r="U491" s="53"/>
      <c r="V491" s="53"/>
    </row>
    <row r="492" spans="1:22" s="51" customFormat="1" x14ac:dyDescent="0.2">
      <c r="A492" s="51" t="s">
        <v>32</v>
      </c>
      <c r="B492" s="51" t="s">
        <v>33</v>
      </c>
      <c r="C492" s="51" t="s">
        <v>34</v>
      </c>
      <c r="D492" s="56">
        <v>891245</v>
      </c>
      <c r="E492" s="56">
        <v>891245</v>
      </c>
      <c r="F492" s="56">
        <v>29993.989999999998</v>
      </c>
      <c r="G492" s="56">
        <v>452946.33999999997</v>
      </c>
      <c r="H492" s="56">
        <v>0</v>
      </c>
      <c r="I492" s="56">
        <f t="shared" si="51"/>
        <v>452946.33999999997</v>
      </c>
      <c r="J492" s="56">
        <f t="shared" si="52"/>
        <v>438298.66000000003</v>
      </c>
      <c r="K492" s="57">
        <f t="shared" si="53"/>
        <v>0.4917824616126879</v>
      </c>
      <c r="L492" s="57">
        <f t="shared" si="54"/>
        <v>-0.96634596547526219</v>
      </c>
      <c r="M492" s="57">
        <f t="shared" si="55"/>
        <v>-0.23767369241903191</v>
      </c>
      <c r="R492" s="53"/>
      <c r="S492" s="53"/>
      <c r="T492" s="53"/>
      <c r="U492" s="53"/>
      <c r="V492" s="53"/>
    </row>
    <row r="493" spans="1:22" s="51" customFormat="1" x14ac:dyDescent="0.2">
      <c r="B493" s="51" t="s">
        <v>397</v>
      </c>
      <c r="C493" s="51" t="s">
        <v>398</v>
      </c>
      <c r="D493" s="56">
        <v>0</v>
      </c>
      <c r="E493" s="56">
        <v>0</v>
      </c>
      <c r="F493" s="56">
        <v>1523931.79</v>
      </c>
      <c r="G493" s="56">
        <v>16547641.640000001</v>
      </c>
      <c r="H493" s="56">
        <v>0</v>
      </c>
      <c r="I493" s="56">
        <f t="shared" si="51"/>
        <v>16547641.640000001</v>
      </c>
      <c r="J493" s="56">
        <f t="shared" si="52"/>
        <v>-16547641.640000001</v>
      </c>
      <c r="K493" s="57" t="str">
        <f t="shared" si="53"/>
        <v>NA</v>
      </c>
      <c r="L493" s="57" t="str">
        <f t="shared" si="54"/>
        <v>NA</v>
      </c>
      <c r="M493" s="57" t="str">
        <f t="shared" si="55"/>
        <v>NA</v>
      </c>
      <c r="R493" s="53"/>
      <c r="S493" s="53"/>
      <c r="T493" s="53"/>
      <c r="U493" s="53"/>
      <c r="V493" s="53"/>
    </row>
    <row r="494" spans="1:22" s="51" customFormat="1" x14ac:dyDescent="0.2">
      <c r="B494" s="51" t="s">
        <v>502</v>
      </c>
      <c r="C494" s="51" t="s">
        <v>503</v>
      </c>
      <c r="D494" s="56">
        <v>0</v>
      </c>
      <c r="E494" s="56">
        <v>0</v>
      </c>
      <c r="F494" s="56">
        <v>0</v>
      </c>
      <c r="G494" s="56">
        <v>0</v>
      </c>
      <c r="H494" s="56">
        <v>0</v>
      </c>
      <c r="I494" s="56">
        <f t="shared" si="51"/>
        <v>0</v>
      </c>
      <c r="J494" s="56">
        <f t="shared" si="52"/>
        <v>0</v>
      </c>
      <c r="K494" s="57" t="str">
        <f t="shared" si="53"/>
        <v>NA</v>
      </c>
      <c r="L494" s="57" t="str">
        <f t="shared" si="54"/>
        <v>NA</v>
      </c>
      <c r="M494" s="57" t="str">
        <f t="shared" si="55"/>
        <v>NA</v>
      </c>
      <c r="R494" s="53"/>
      <c r="S494" s="53"/>
      <c r="T494" s="53"/>
      <c r="U494" s="53"/>
      <c r="V494" s="53"/>
    </row>
    <row r="495" spans="1:22" s="51" customFormat="1" x14ac:dyDescent="0.2">
      <c r="B495" s="51" t="s">
        <v>504</v>
      </c>
      <c r="C495" s="51" t="s">
        <v>505</v>
      </c>
      <c r="D495" s="56">
        <v>0</v>
      </c>
      <c r="E495" s="56">
        <v>0</v>
      </c>
      <c r="F495" s="56">
        <v>0</v>
      </c>
      <c r="G495" s="56">
        <v>0</v>
      </c>
      <c r="H495" s="56">
        <v>0</v>
      </c>
      <c r="I495" s="56">
        <f t="shared" si="51"/>
        <v>0</v>
      </c>
      <c r="J495" s="56">
        <f t="shared" si="52"/>
        <v>0</v>
      </c>
      <c r="K495" s="57" t="str">
        <f t="shared" si="53"/>
        <v>NA</v>
      </c>
      <c r="L495" s="57" t="str">
        <f t="shared" si="54"/>
        <v>NA</v>
      </c>
      <c r="M495" s="57" t="str">
        <f t="shared" si="55"/>
        <v>NA</v>
      </c>
      <c r="R495" s="53"/>
      <c r="S495" s="53"/>
      <c r="T495" s="53"/>
      <c r="U495" s="53"/>
      <c r="V495" s="53"/>
    </row>
    <row r="496" spans="1:22" s="51" customFormat="1" x14ac:dyDescent="0.2">
      <c r="B496" s="51" t="s">
        <v>506</v>
      </c>
      <c r="C496" s="51" t="s">
        <v>507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51"/>
        <v>0</v>
      </c>
      <c r="J496" s="56">
        <f t="shared" si="52"/>
        <v>0</v>
      </c>
      <c r="K496" s="57" t="str">
        <f t="shared" si="53"/>
        <v>NA</v>
      </c>
      <c r="L496" s="57" t="str">
        <f t="shared" si="54"/>
        <v>NA</v>
      </c>
      <c r="M496" s="57" t="str">
        <f t="shared" si="55"/>
        <v>NA</v>
      </c>
      <c r="R496" s="53"/>
      <c r="S496" s="53"/>
      <c r="T496" s="53"/>
      <c r="U496" s="53"/>
      <c r="V496" s="53"/>
    </row>
    <row r="497" spans="1:22" s="51" customFormat="1" x14ac:dyDescent="0.2">
      <c r="B497" s="51" t="s">
        <v>508</v>
      </c>
      <c r="C497" s="51" t="s">
        <v>509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f t="shared" si="51"/>
        <v>0</v>
      </c>
      <c r="J497" s="56">
        <f t="shared" si="52"/>
        <v>0</v>
      </c>
      <c r="K497" s="57" t="str">
        <f t="shared" si="53"/>
        <v>NA</v>
      </c>
      <c r="L497" s="57" t="str">
        <f t="shared" si="54"/>
        <v>NA</v>
      </c>
      <c r="M497" s="57" t="str">
        <f t="shared" si="55"/>
        <v>NA</v>
      </c>
      <c r="R497" s="53"/>
      <c r="S497" s="53"/>
      <c r="T497" s="53"/>
      <c r="U497" s="53"/>
      <c r="V497" s="53"/>
    </row>
    <row r="498" spans="1:22" s="51" customFormat="1" x14ac:dyDescent="0.2">
      <c r="B498" s="51" t="s">
        <v>510</v>
      </c>
      <c r="C498" s="51" t="s">
        <v>511</v>
      </c>
      <c r="D498" s="56">
        <v>0</v>
      </c>
      <c r="E498" s="56">
        <v>0</v>
      </c>
      <c r="F498" s="56">
        <v>0</v>
      </c>
      <c r="G498" s="56">
        <v>0</v>
      </c>
      <c r="H498" s="56">
        <v>0</v>
      </c>
      <c r="I498" s="56">
        <f t="shared" si="51"/>
        <v>0</v>
      </c>
      <c r="J498" s="56">
        <f t="shared" si="52"/>
        <v>0</v>
      </c>
      <c r="K498" s="57" t="str">
        <f t="shared" si="53"/>
        <v>NA</v>
      </c>
      <c r="L498" s="57" t="str">
        <f t="shared" si="54"/>
        <v>NA</v>
      </c>
      <c r="M498" s="57" t="str">
        <f t="shared" si="55"/>
        <v>NA</v>
      </c>
      <c r="R498" s="53"/>
      <c r="S498" s="53"/>
      <c r="T498" s="53"/>
      <c r="U498" s="53"/>
      <c r="V498" s="53"/>
    </row>
    <row r="499" spans="1:22" s="51" customFormat="1" x14ac:dyDescent="0.2">
      <c r="A499" s="63" t="s">
        <v>35</v>
      </c>
      <c r="B499" s="63"/>
      <c r="C499" s="63"/>
      <c r="D499" s="64">
        <v>891245</v>
      </c>
      <c r="E499" s="64">
        <v>891245</v>
      </c>
      <c r="F499" s="64">
        <v>1553925.78</v>
      </c>
      <c r="G499" s="64">
        <v>17000587.98</v>
      </c>
      <c r="H499" s="64">
        <v>0</v>
      </c>
      <c r="I499" s="64">
        <f t="shared" si="51"/>
        <v>17000587.98</v>
      </c>
      <c r="J499" s="64">
        <f t="shared" si="52"/>
        <v>-16109342.98</v>
      </c>
      <c r="K499" s="65">
        <f t="shared" si="53"/>
        <v>-18.075100539133459</v>
      </c>
      <c r="L499" s="65">
        <f t="shared" si="54"/>
        <v>0.74354501848537724</v>
      </c>
      <c r="M499" s="65">
        <f t="shared" si="55"/>
        <v>27.612650808700188</v>
      </c>
      <c r="R499" s="53"/>
      <c r="S499" s="53"/>
      <c r="T499" s="53"/>
      <c r="U499" s="53"/>
      <c r="V499" s="53"/>
    </row>
    <row r="500" spans="1:22" s="10" customFormat="1" x14ac:dyDescent="0.2">
      <c r="A500" s="23"/>
      <c r="B500" s="31"/>
      <c r="C500" s="23"/>
      <c r="D500" s="18"/>
      <c r="E500" s="18"/>
      <c r="F500" s="18"/>
      <c r="G500" s="18"/>
      <c r="H500" s="18"/>
      <c r="I500" s="18"/>
      <c r="J500" s="18"/>
      <c r="K500" s="37"/>
      <c r="L500" s="37"/>
      <c r="M500" s="3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ht="15.75" x14ac:dyDescent="0.25">
      <c r="A501" s="25" t="s">
        <v>11</v>
      </c>
      <c r="B501" s="32"/>
      <c r="C501" s="25"/>
      <c r="D501" s="6">
        <f>+D99+D149+D186+D218+D229+D260+D287+D308+D328+D360+D383+D409+D435+D452+D479+D483+D491+D499</f>
        <v>775299989.70999992</v>
      </c>
      <c r="E501" s="6">
        <f t="shared" ref="E501:J501" si="56">+E99+E149+E186+E218+E229+E260+E287+E308+E328+E360+E383+E409+E435+E452+E479+E483+E491+E499</f>
        <v>736597542.34000003</v>
      </c>
      <c r="F501" s="6">
        <f t="shared" si="56"/>
        <v>16524301.939999998</v>
      </c>
      <c r="G501" s="6">
        <f t="shared" si="56"/>
        <v>188541884.61000007</v>
      </c>
      <c r="H501" s="6">
        <f t="shared" si="56"/>
        <v>20120224.899999995</v>
      </c>
      <c r="I501" s="6">
        <f t="shared" si="56"/>
        <v>208662109.51000005</v>
      </c>
      <c r="J501" s="6">
        <f t="shared" si="56"/>
        <v>527935432.8299998</v>
      </c>
      <c r="K501" s="38">
        <f>IF(E501=0,"NA",J501/E501)</f>
        <v>0.7167216865167253</v>
      </c>
      <c r="L501" s="38">
        <f>IF(E501=0,"NA",(  ( F501 - (E501/$L$6)) / (E501/$L$6)))</f>
        <v>-0.97756671589277089</v>
      </c>
      <c r="M501" s="38">
        <f>IF(E501=0,"NA",(  ( G501 - ($M$6*(E501/12))) / ($M$6*(E501/12))))</f>
        <v>-0.61605515813076273</v>
      </c>
      <c r="N501" s="10"/>
    </row>
    <row r="509" spans="1:22" x14ac:dyDescent="0.2">
      <c r="K509" s="18"/>
    </row>
    <row r="510" spans="1:22" x14ac:dyDescent="0.2">
      <c r="K510" s="18"/>
    </row>
  </sheetData>
  <autoFilter ref="A7:M50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45412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45412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512</v>
      </c>
      <c r="C8" s="51" t="s">
        <v>513</v>
      </c>
      <c r="D8" s="56">
        <v>429000000</v>
      </c>
      <c r="E8" s="56">
        <v>429000000</v>
      </c>
      <c r="F8" s="56">
        <v>12580587.390000001</v>
      </c>
      <c r="G8" s="56">
        <v>112607292.12</v>
      </c>
      <c r="H8" s="56">
        <v>0</v>
      </c>
      <c r="I8" s="56">
        <f t="shared" ref="I8" si="0">SUM(G8:H8)</f>
        <v>112607292.12</v>
      </c>
      <c r="J8" s="56">
        <f t="shared" ref="J8" si="1">E8-I8</f>
        <v>316392707.88</v>
      </c>
      <c r="K8" s="57">
        <f t="shared" ref="K8:K24" si="2">IF(E8=0,"NA",J8/E8)</f>
        <v>0.73751213958041961</v>
      </c>
      <c r="L8" s="57">
        <f t="shared" ref="L8:L24" si="3">IF(E8=0,"NA",(  ( F8 - (E8/$L$6)) / (E8/$L$6)))</f>
        <v>-0.97067462146853145</v>
      </c>
      <c r="M8" s="57">
        <f t="shared" ref="M8:M24" si="4">IF(E8=0,"NA",(  ( G8 - ($M$6*(E8/12))) / ($M$6*(E8/12))))</f>
        <v>-0.60626820937062931</v>
      </c>
      <c r="R8" s="53"/>
      <c r="S8" s="53"/>
      <c r="T8" s="53"/>
      <c r="U8" s="53"/>
      <c r="V8" s="53"/>
    </row>
    <row r="9" spans="1:22" s="51" customFormat="1" x14ac:dyDescent="0.2">
      <c r="B9" s="51" t="s">
        <v>416</v>
      </c>
      <c r="C9" s="51" t="s">
        <v>417</v>
      </c>
      <c r="D9" s="56">
        <v>0</v>
      </c>
      <c r="E9" s="56">
        <v>0</v>
      </c>
      <c r="F9" s="56">
        <v>518336.24</v>
      </c>
      <c r="G9" s="56">
        <v>2831093.43</v>
      </c>
      <c r="H9" s="56">
        <v>0</v>
      </c>
      <c r="I9" s="56">
        <f t="shared" ref="I9" si="5">SUM(G9:H9)</f>
        <v>2831093.43</v>
      </c>
      <c r="J9" s="56">
        <f t="shared" ref="J9:J24" si="6">E9-I9</f>
        <v>-2831093.43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11000</v>
      </c>
      <c r="E10" s="56">
        <v>86573.36</v>
      </c>
      <c r="F10" s="56">
        <v>250</v>
      </c>
      <c r="G10" s="56">
        <v>84817.01</v>
      </c>
      <c r="H10" s="56">
        <v>0</v>
      </c>
      <c r="I10" s="56">
        <f t="shared" ref="I10" si="7">SUM(G10:H10)</f>
        <v>84817.01</v>
      </c>
      <c r="J10" s="56">
        <f t="shared" si="6"/>
        <v>1756.3500000000058</v>
      </c>
      <c r="K10" s="57">
        <f t="shared" si="2"/>
        <v>2.0287418670131386E-2</v>
      </c>
      <c r="L10" s="57">
        <f t="shared" si="3"/>
        <v>-0.99711227564691951</v>
      </c>
      <c r="M10" s="57">
        <f t="shared" si="4"/>
        <v>0.46956887199480291</v>
      </c>
      <c r="R10" s="53"/>
      <c r="S10" s="53"/>
      <c r="T10" s="53"/>
      <c r="U10" s="53"/>
      <c r="V10" s="53"/>
    </row>
    <row r="11" spans="1:22" s="51" customFormat="1" x14ac:dyDescent="0.2">
      <c r="B11" s="51" t="s">
        <v>418</v>
      </c>
      <c r="C11" s="51" t="s">
        <v>419</v>
      </c>
      <c r="D11" s="56">
        <v>0</v>
      </c>
      <c r="E11" s="56">
        <v>0</v>
      </c>
      <c r="F11" s="56">
        <v>5458.38</v>
      </c>
      <c r="G11" s="56">
        <v>5588105.1200000001</v>
      </c>
      <c r="H11" s="56">
        <v>0</v>
      </c>
      <c r="I11" s="56">
        <f t="shared" ref="I11:I24" si="8">SUM(G11:H11)</f>
        <v>5588105.1200000001</v>
      </c>
      <c r="J11" s="56">
        <f t="shared" si="6"/>
        <v>-5588105.1200000001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69</v>
      </c>
      <c r="C12" s="51" t="s">
        <v>70</v>
      </c>
      <c r="D12" s="56">
        <v>0</v>
      </c>
      <c r="E12" s="56">
        <v>0</v>
      </c>
      <c r="F12" s="56">
        <v>0</v>
      </c>
      <c r="G12" s="56">
        <v>370397.29</v>
      </c>
      <c r="H12" s="56">
        <v>0</v>
      </c>
      <c r="I12" s="56">
        <f t="shared" ref="I12:I20" si="9">SUM(G12:H12)</f>
        <v>370397.29</v>
      </c>
      <c r="J12" s="56">
        <f t="shared" ref="J12:J22" si="10">E12-I12</f>
        <v>-370397.29</v>
      </c>
      <c r="K12" s="57" t="str">
        <f t="shared" ref="K12:K22" si="11">IF(E12=0,"NA",J12/E12)</f>
        <v>NA</v>
      </c>
      <c r="L12" s="57" t="str">
        <f t="shared" ref="L12:L22" si="12">IF(E12=0,"NA",(  ( F12 - (E12/$L$6)) / (E12/$L$6)))</f>
        <v>NA</v>
      </c>
      <c r="M12" s="57" t="str">
        <f t="shared" ref="M12:M22" si="13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73</v>
      </c>
      <c r="B13" s="63"/>
      <c r="C13" s="63"/>
      <c r="D13" s="64">
        <v>429011000</v>
      </c>
      <c r="E13" s="64">
        <v>429086573.36000001</v>
      </c>
      <c r="F13" s="64">
        <v>13104632.010000002</v>
      </c>
      <c r="G13" s="64">
        <v>121481704.97000003</v>
      </c>
      <c r="H13" s="64">
        <v>0</v>
      </c>
      <c r="I13" s="64">
        <f t="shared" si="9"/>
        <v>121481704.97000003</v>
      </c>
      <c r="J13" s="64">
        <f t="shared" si="10"/>
        <v>307604868.38999999</v>
      </c>
      <c r="K13" s="65">
        <f t="shared" si="11"/>
        <v>0.71688299631767338</v>
      </c>
      <c r="L13" s="65">
        <f t="shared" si="12"/>
        <v>-0.96945923544663026</v>
      </c>
      <c r="M13" s="65">
        <f t="shared" si="13"/>
        <v>-0.57532449447651002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2629820.0499999998</v>
      </c>
      <c r="G14" s="56">
        <v>24110608.399999999</v>
      </c>
      <c r="H14" s="56">
        <v>0</v>
      </c>
      <c r="I14" s="56">
        <f t="shared" si="9"/>
        <v>24110608.399999999</v>
      </c>
      <c r="J14" s="56">
        <f t="shared" si="10"/>
        <v>-21310608.399999999</v>
      </c>
      <c r="K14" s="57">
        <f t="shared" si="11"/>
        <v>-7.610931571428571</v>
      </c>
      <c r="L14" s="57">
        <f t="shared" si="12"/>
        <v>-6.077855357142864E-2</v>
      </c>
      <c r="M14" s="57">
        <f t="shared" si="13"/>
        <v>11.916397357142856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2629820.0499999998</v>
      </c>
      <c r="G15" s="64">
        <v>24110608.399999999</v>
      </c>
      <c r="H15" s="64">
        <v>0</v>
      </c>
      <c r="I15" s="64">
        <f t="shared" si="9"/>
        <v>24110608.399999999</v>
      </c>
      <c r="J15" s="64">
        <f t="shared" si="10"/>
        <v>-21310608.399999999</v>
      </c>
      <c r="K15" s="65">
        <f t="shared" si="11"/>
        <v>-7.610931571428571</v>
      </c>
      <c r="L15" s="65">
        <f t="shared" si="12"/>
        <v>-6.077855357142864E-2</v>
      </c>
      <c r="M15" s="65">
        <f t="shared" si="13"/>
        <v>11.916397357142856</v>
      </c>
      <c r="R15" s="53"/>
      <c r="S15" s="53"/>
      <c r="T15" s="53"/>
      <c r="U15" s="53"/>
      <c r="V15" s="53"/>
    </row>
    <row r="16" spans="1:22" s="51" customFormat="1" x14ac:dyDescent="0.2">
      <c r="A16" s="51" t="s">
        <v>74</v>
      </c>
      <c r="B16" s="51" t="s">
        <v>514</v>
      </c>
      <c r="C16" s="51" t="s">
        <v>515</v>
      </c>
      <c r="D16" s="56">
        <v>0</v>
      </c>
      <c r="E16" s="56">
        <v>0</v>
      </c>
      <c r="F16" s="56">
        <v>33407.1</v>
      </c>
      <c r="G16" s="56">
        <v>114538.49999999907</v>
      </c>
      <c r="H16" s="56">
        <v>0</v>
      </c>
      <c r="I16" s="56">
        <f t="shared" si="9"/>
        <v>114538.49999999907</v>
      </c>
      <c r="J16" s="56">
        <f t="shared" si="10"/>
        <v>-114538.49999999907</v>
      </c>
      <c r="K16" s="57" t="str">
        <f t="shared" si="11"/>
        <v>NA</v>
      </c>
      <c r="L16" s="57" t="str">
        <f t="shared" si="12"/>
        <v>NA</v>
      </c>
      <c r="M16" s="57" t="str">
        <f t="shared" si="13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85</v>
      </c>
      <c r="C17" s="51" t="s">
        <v>86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9"/>
        <v>0</v>
      </c>
      <c r="J17" s="56">
        <f t="shared" si="10"/>
        <v>0</v>
      </c>
      <c r="K17" s="57" t="str">
        <f t="shared" si="11"/>
        <v>NA</v>
      </c>
      <c r="L17" s="57" t="str">
        <f t="shared" si="12"/>
        <v>NA</v>
      </c>
      <c r="M17" s="57" t="str">
        <f t="shared" si="13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93</v>
      </c>
      <c r="B18" s="63"/>
      <c r="C18" s="63"/>
      <c r="D18" s="64">
        <v>0</v>
      </c>
      <c r="E18" s="64">
        <v>0</v>
      </c>
      <c r="F18" s="64">
        <v>33407.1</v>
      </c>
      <c r="G18" s="64">
        <v>114538.49999999907</v>
      </c>
      <c r="H18" s="64">
        <v>0</v>
      </c>
      <c r="I18" s="64">
        <f t="shared" si="9"/>
        <v>114538.49999999907</v>
      </c>
      <c r="J18" s="64">
        <f t="shared" si="10"/>
        <v>-114538.49999999907</v>
      </c>
      <c r="K18" s="65" t="str">
        <f t="shared" si="11"/>
        <v>NA</v>
      </c>
      <c r="L18" s="65" t="str">
        <f t="shared" si="12"/>
        <v>NA</v>
      </c>
      <c r="M18" s="65" t="str">
        <f t="shared" si="13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26</v>
      </c>
      <c r="B19" s="51" t="s">
        <v>516</v>
      </c>
      <c r="C19" s="51" t="s">
        <v>517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9"/>
        <v>0</v>
      </c>
      <c r="J19" s="56">
        <f t="shared" si="10"/>
        <v>0</v>
      </c>
      <c r="K19" s="57" t="str">
        <f t="shared" si="11"/>
        <v>NA</v>
      </c>
      <c r="L19" s="57" t="str">
        <f t="shared" si="12"/>
        <v>NA</v>
      </c>
      <c r="M19" s="57" t="str">
        <f t="shared" si="13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27</v>
      </c>
      <c r="C20" s="51" t="s">
        <v>28</v>
      </c>
      <c r="D20" s="56">
        <v>0</v>
      </c>
      <c r="E20" s="56">
        <v>0</v>
      </c>
      <c r="F20" s="56">
        <v>3369124.8200000003</v>
      </c>
      <c r="G20" s="56">
        <v>3416729.33</v>
      </c>
      <c r="H20" s="56">
        <v>0</v>
      </c>
      <c r="I20" s="56">
        <f t="shared" si="9"/>
        <v>3416729.33</v>
      </c>
      <c r="J20" s="56">
        <f t="shared" si="10"/>
        <v>-3416729.33</v>
      </c>
      <c r="K20" s="57" t="str">
        <f t="shared" si="11"/>
        <v>NA</v>
      </c>
      <c r="L20" s="57" t="str">
        <f t="shared" si="12"/>
        <v>NA</v>
      </c>
      <c r="M20" s="57" t="str">
        <f t="shared" si="13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518</v>
      </c>
      <c r="C21" s="51" t="s">
        <v>519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ref="I21:I22" si="14">SUM(G21:H21)</f>
        <v>0</v>
      </c>
      <c r="J21" s="56">
        <f t="shared" si="10"/>
        <v>0</v>
      </c>
      <c r="K21" s="57" t="str">
        <f t="shared" si="11"/>
        <v>NA</v>
      </c>
      <c r="L21" s="57" t="str">
        <f t="shared" si="12"/>
        <v>NA</v>
      </c>
      <c r="M21" s="57" t="str">
        <f t="shared" si="13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520</v>
      </c>
      <c r="C22" s="51" t="s">
        <v>459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14"/>
        <v>0</v>
      </c>
      <c r="J22" s="56">
        <f t="shared" si="10"/>
        <v>0</v>
      </c>
      <c r="K22" s="57" t="str">
        <f t="shared" si="11"/>
        <v>NA</v>
      </c>
      <c r="L22" s="57" t="str">
        <f t="shared" si="12"/>
        <v>NA</v>
      </c>
      <c r="M22" s="57" t="str">
        <f t="shared" si="13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521</v>
      </c>
      <c r="C23" s="51" t="s">
        <v>522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8"/>
        <v>0</v>
      </c>
      <c r="J23" s="56">
        <f t="shared" si="6"/>
        <v>0</v>
      </c>
      <c r="K23" s="57" t="str">
        <f t="shared" si="2"/>
        <v>NA</v>
      </c>
      <c r="L23" s="57" t="str">
        <f t="shared" si="3"/>
        <v>NA</v>
      </c>
      <c r="M23" s="57" t="str">
        <f t="shared" si="4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29</v>
      </c>
      <c r="B24" s="63"/>
      <c r="C24" s="63"/>
      <c r="D24" s="64">
        <v>0</v>
      </c>
      <c r="E24" s="64">
        <v>0</v>
      </c>
      <c r="F24" s="64">
        <v>3369124.8200000003</v>
      </c>
      <c r="G24" s="64">
        <v>3416729.33</v>
      </c>
      <c r="H24" s="64">
        <v>0</v>
      </c>
      <c r="I24" s="64">
        <f t="shared" si="8"/>
        <v>3416729.33</v>
      </c>
      <c r="J24" s="64">
        <f t="shared" si="6"/>
        <v>-3416729.33</v>
      </c>
      <c r="K24" s="65" t="str">
        <f t="shared" si="2"/>
        <v>NA</v>
      </c>
      <c r="L24" s="65" t="str">
        <f t="shared" si="3"/>
        <v>NA</v>
      </c>
      <c r="M24" s="65" t="str">
        <f t="shared" si="4"/>
        <v>NA</v>
      </c>
      <c r="R24" s="53"/>
      <c r="S24" s="53"/>
      <c r="T24" s="53"/>
      <c r="U24" s="53"/>
      <c r="V24" s="53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431811000</v>
      </c>
      <c r="E26" s="6">
        <f t="shared" ref="E26:J26" si="15">+E13+E15+E18+E24</f>
        <v>431886573.36000001</v>
      </c>
      <c r="F26" s="6">
        <f t="shared" si="15"/>
        <v>19136983.980000004</v>
      </c>
      <c r="G26" s="6">
        <f t="shared" si="15"/>
        <v>149123581.20000005</v>
      </c>
      <c r="H26" s="6">
        <f t="shared" si="15"/>
        <v>0</v>
      </c>
      <c r="I26" s="6">
        <f t="shared" si="15"/>
        <v>149123581.20000005</v>
      </c>
      <c r="J26" s="6">
        <f t="shared" si="15"/>
        <v>282762992.16000003</v>
      </c>
      <c r="K26" s="38">
        <f t="shared" ref="K26" si="16">IF(E26=0,"NA",J26/E26)</f>
        <v>0.65471586662246684</v>
      </c>
      <c r="L26" s="38">
        <f t="shared" ref="L26" si="17">IF(E26=0,"NA",(  ( F26 - (E26/$L$6)) / (E26/$L$6)))</f>
        <v>-0.95568979181010949</v>
      </c>
      <c r="M26" s="38">
        <f t="shared" ref="M26" si="18">IF(E26=0,"NA",(  ( G26 - ($M$6*(E26/12))) / ($M$6*(E26/12))))</f>
        <v>-0.48207379993370009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104</v>
      </c>
      <c r="B28" s="51" t="s">
        <v>164</v>
      </c>
      <c r="C28" s="51" t="s">
        <v>165</v>
      </c>
      <c r="D28" s="56">
        <v>5000</v>
      </c>
      <c r="E28" s="56">
        <v>5000</v>
      </c>
      <c r="F28" s="56">
        <v>0</v>
      </c>
      <c r="G28" s="56">
        <v>0</v>
      </c>
      <c r="H28" s="56">
        <v>750</v>
      </c>
      <c r="I28" s="56">
        <f t="shared" ref="I28:I86" si="19">SUM(G28:H28)</f>
        <v>750</v>
      </c>
      <c r="J28" s="56">
        <f t="shared" ref="J28:J86" si="20">E28-I28</f>
        <v>4250</v>
      </c>
      <c r="K28" s="57">
        <f t="shared" ref="K28:K86" si="21">IF(E28=0,"NA",J28/E28)</f>
        <v>0.85</v>
      </c>
      <c r="L28" s="57">
        <f t="shared" ref="L28:L86" si="22">IF(E28=0,"NA",(  ( F28 - (E28/$L$6)) / (E28/$L$6)))</f>
        <v>-1</v>
      </c>
      <c r="M28" s="57">
        <f t="shared" ref="M28:M86" si="23">IF(E28=0,"NA",(  ( G28 - ($M$6*(E28/12))) / ($M$6*(E28/12))))</f>
        <v>-1</v>
      </c>
      <c r="R28" s="53"/>
      <c r="S28" s="53"/>
      <c r="T28" s="53"/>
      <c r="U28" s="53"/>
      <c r="V28" s="53"/>
    </row>
    <row r="29" spans="1:22" s="51" customFormat="1" x14ac:dyDescent="0.2">
      <c r="B29" s="51" t="s">
        <v>194</v>
      </c>
      <c r="C29" s="51" t="s">
        <v>195</v>
      </c>
      <c r="D29" s="56">
        <v>500</v>
      </c>
      <c r="E29" s="56">
        <v>500</v>
      </c>
      <c r="F29" s="56">
        <v>0</v>
      </c>
      <c r="G29" s="56">
        <v>291.55</v>
      </c>
      <c r="H29" s="56">
        <v>0</v>
      </c>
      <c r="I29" s="56">
        <f t="shared" ref="I29:I51" si="24">SUM(G29:H29)</f>
        <v>291.55</v>
      </c>
      <c r="J29" s="56">
        <f t="shared" ref="J29:J85" si="25">E29-I29</f>
        <v>208.45</v>
      </c>
      <c r="K29" s="57">
        <f t="shared" ref="K29:K85" si="26">IF(E29=0,"NA",J29/E29)</f>
        <v>0.41689999999999999</v>
      </c>
      <c r="L29" s="57">
        <f t="shared" ref="L29:L85" si="27">IF(E29=0,"NA",(  ( F29 - (E29/$L$6)) / (E29/$L$6)))</f>
        <v>-1</v>
      </c>
      <c r="M29" s="57">
        <f t="shared" ref="M29:M85" si="28">IF(E29=0,"NA",(  ( G29 - ($M$6*(E29/12))) / ($M$6*(E29/12))))</f>
        <v>-0.12534999999999991</v>
      </c>
      <c r="R29" s="53"/>
      <c r="S29" s="53"/>
      <c r="T29" s="53"/>
      <c r="U29" s="53"/>
      <c r="V29" s="53"/>
    </row>
    <row r="30" spans="1:22" s="51" customFormat="1" x14ac:dyDescent="0.2">
      <c r="B30" s="51" t="s">
        <v>202</v>
      </c>
      <c r="C30" s="51" t="s">
        <v>203</v>
      </c>
      <c r="D30" s="56">
        <v>0</v>
      </c>
      <c r="E30" s="56">
        <v>-960000</v>
      </c>
      <c r="F30" s="56">
        <v>22040.400000000001</v>
      </c>
      <c r="G30" s="56">
        <v>587091.47</v>
      </c>
      <c r="H30" s="56">
        <v>1044.99</v>
      </c>
      <c r="I30" s="56">
        <f t="shared" ref="I30:I48" si="29">SUM(G30:H30)</f>
        <v>588136.46</v>
      </c>
      <c r="J30" s="56">
        <f t="shared" ref="J30:J48" si="30">E30-I30</f>
        <v>-1548136.46</v>
      </c>
      <c r="K30" s="57">
        <f t="shared" ref="K30:K48" si="31">IF(E30=0,"NA",J30/E30)</f>
        <v>1.6126421458333333</v>
      </c>
      <c r="L30" s="57">
        <f t="shared" ref="L30:L48" si="32">IF(E30=0,"NA",(  ( F30 - (E30/$L$6)) / (E30/$L$6)))</f>
        <v>-1.0229587499999999</v>
      </c>
      <c r="M30" s="57">
        <f t="shared" ref="M30:M48" si="33">IF(E30=0,"NA",(  ( G30 - ($M$6*(E30/12))) / ($M$6*(E30/12))))</f>
        <v>-1.917330421875</v>
      </c>
      <c r="R30" s="53"/>
      <c r="S30" s="53"/>
      <c r="T30" s="53"/>
      <c r="U30" s="53"/>
      <c r="V30" s="53"/>
    </row>
    <row r="31" spans="1:22" s="51" customFormat="1" x14ac:dyDescent="0.2">
      <c r="B31" s="51" t="s">
        <v>206</v>
      </c>
      <c r="C31" s="51" t="s">
        <v>207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29"/>
        <v>0</v>
      </c>
      <c r="J31" s="56">
        <f t="shared" si="30"/>
        <v>0</v>
      </c>
      <c r="K31" s="57" t="str">
        <f t="shared" si="31"/>
        <v>NA</v>
      </c>
      <c r="L31" s="57" t="str">
        <f t="shared" si="32"/>
        <v>NA</v>
      </c>
      <c r="M31" s="57" t="str">
        <f t="shared" si="33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220</v>
      </c>
      <c r="C32" s="51" t="s">
        <v>221</v>
      </c>
      <c r="D32" s="56">
        <v>0</v>
      </c>
      <c r="E32" s="56">
        <v>960000</v>
      </c>
      <c r="F32" s="56">
        <v>25320.86</v>
      </c>
      <c r="G32" s="56">
        <v>361558.38</v>
      </c>
      <c r="H32" s="56">
        <v>0</v>
      </c>
      <c r="I32" s="56">
        <f t="shared" si="29"/>
        <v>361558.38</v>
      </c>
      <c r="J32" s="56">
        <f t="shared" si="30"/>
        <v>598441.62</v>
      </c>
      <c r="K32" s="57">
        <f t="shared" si="31"/>
        <v>0.62337668749999997</v>
      </c>
      <c r="L32" s="57">
        <f t="shared" si="32"/>
        <v>-0.97362410416666667</v>
      </c>
      <c r="M32" s="57">
        <f t="shared" si="33"/>
        <v>-0.43506503125000001</v>
      </c>
      <c r="R32" s="53"/>
      <c r="S32" s="53"/>
      <c r="T32" s="53"/>
      <c r="U32" s="53"/>
      <c r="V32" s="53"/>
    </row>
    <row r="33" spans="1:22" s="51" customFormat="1" x14ac:dyDescent="0.2">
      <c r="B33" s="51" t="s">
        <v>222</v>
      </c>
      <c r="C33" s="51" t="s">
        <v>223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9"/>
        <v>0</v>
      </c>
      <c r="J33" s="56">
        <f t="shared" si="30"/>
        <v>0</v>
      </c>
      <c r="K33" s="57" t="str">
        <f t="shared" si="31"/>
        <v>NA</v>
      </c>
      <c r="L33" s="57" t="str">
        <f t="shared" si="32"/>
        <v>NA</v>
      </c>
      <c r="M33" s="57" t="str">
        <f t="shared" si="33"/>
        <v>NA</v>
      </c>
      <c r="R33" s="53"/>
      <c r="S33" s="53"/>
      <c r="T33" s="53"/>
      <c r="U33" s="53"/>
      <c r="V33" s="53"/>
    </row>
    <row r="34" spans="1:22" s="51" customFormat="1" x14ac:dyDescent="0.2">
      <c r="A34" s="63" t="s">
        <v>228</v>
      </c>
      <c r="B34" s="63"/>
      <c r="C34" s="63"/>
      <c r="D34" s="64">
        <v>5500</v>
      </c>
      <c r="E34" s="64">
        <v>5500</v>
      </c>
      <c r="F34" s="64">
        <v>47361.26</v>
      </c>
      <c r="G34" s="64">
        <v>948941.4</v>
      </c>
      <c r="H34" s="64">
        <v>1794.99</v>
      </c>
      <c r="I34" s="64">
        <f t="shared" si="29"/>
        <v>950736.39</v>
      </c>
      <c r="J34" s="64">
        <f t="shared" si="30"/>
        <v>-945236.39</v>
      </c>
      <c r="K34" s="65">
        <f t="shared" si="31"/>
        <v>-171.86116181818181</v>
      </c>
      <c r="L34" s="65">
        <f t="shared" si="32"/>
        <v>7.6111381818181822</v>
      </c>
      <c r="M34" s="65">
        <f t="shared" si="33"/>
        <v>257.80220000000003</v>
      </c>
      <c r="R34" s="53"/>
      <c r="S34" s="53"/>
      <c r="T34" s="53"/>
      <c r="U34" s="53"/>
      <c r="V34" s="53"/>
    </row>
    <row r="35" spans="1:22" s="51" customFormat="1" x14ac:dyDescent="0.2">
      <c r="A35" s="51" t="s">
        <v>229</v>
      </c>
      <c r="B35" s="51" t="s">
        <v>138</v>
      </c>
      <c r="C35" s="51" t="s">
        <v>139</v>
      </c>
      <c r="D35" s="56">
        <v>0</v>
      </c>
      <c r="E35" s="56">
        <v>8000</v>
      </c>
      <c r="F35" s="56">
        <v>0</v>
      </c>
      <c r="G35" s="56">
        <v>7715.18</v>
      </c>
      <c r="H35" s="56">
        <v>0</v>
      </c>
      <c r="I35" s="56">
        <f t="shared" si="29"/>
        <v>7715.18</v>
      </c>
      <c r="J35" s="56">
        <f t="shared" si="30"/>
        <v>284.81999999999971</v>
      </c>
      <c r="K35" s="57">
        <f t="shared" si="31"/>
        <v>3.5602499999999961E-2</v>
      </c>
      <c r="L35" s="57">
        <f t="shared" si="32"/>
        <v>-1</v>
      </c>
      <c r="M35" s="57">
        <f t="shared" si="33"/>
        <v>0.44659625000000014</v>
      </c>
      <c r="R35" s="53"/>
      <c r="S35" s="53"/>
      <c r="T35" s="53"/>
      <c r="U35" s="53"/>
      <c r="V35" s="53"/>
    </row>
    <row r="36" spans="1:22" s="51" customFormat="1" x14ac:dyDescent="0.2">
      <c r="B36" s="51" t="s">
        <v>162</v>
      </c>
      <c r="C36" s="51" t="s">
        <v>163</v>
      </c>
      <c r="D36" s="56">
        <v>0</v>
      </c>
      <c r="E36" s="56">
        <v>0</v>
      </c>
      <c r="F36" s="56">
        <v>0</v>
      </c>
      <c r="G36" s="56">
        <v>331.83</v>
      </c>
      <c r="H36" s="56">
        <v>0</v>
      </c>
      <c r="I36" s="56">
        <f t="shared" si="29"/>
        <v>331.83</v>
      </c>
      <c r="J36" s="56">
        <f t="shared" si="30"/>
        <v>-331.83</v>
      </c>
      <c r="K36" s="57" t="str">
        <f t="shared" si="31"/>
        <v>NA</v>
      </c>
      <c r="L36" s="57" t="str">
        <f t="shared" si="32"/>
        <v>NA</v>
      </c>
      <c r="M36" s="57" t="str">
        <f t="shared" si="33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164</v>
      </c>
      <c r="C37" s="51" t="s">
        <v>165</v>
      </c>
      <c r="D37" s="56">
        <v>0</v>
      </c>
      <c r="E37" s="56">
        <v>17573.36</v>
      </c>
      <c r="F37" s="56">
        <v>0</v>
      </c>
      <c r="G37" s="56">
        <v>16857.07</v>
      </c>
      <c r="H37" s="56">
        <v>32.4</v>
      </c>
      <c r="I37" s="56">
        <f t="shared" si="29"/>
        <v>16889.47</v>
      </c>
      <c r="J37" s="56">
        <f t="shared" si="30"/>
        <v>683.88999999999942</v>
      </c>
      <c r="K37" s="57">
        <f t="shared" si="31"/>
        <v>3.8916291477554626E-2</v>
      </c>
      <c r="L37" s="57">
        <f t="shared" si="32"/>
        <v>-1</v>
      </c>
      <c r="M37" s="57">
        <f t="shared" si="33"/>
        <v>0.43886001311075395</v>
      </c>
      <c r="R37" s="53"/>
      <c r="S37" s="53"/>
      <c r="T37" s="53"/>
      <c r="U37" s="53"/>
      <c r="V37" s="53"/>
    </row>
    <row r="38" spans="1:22" s="51" customFormat="1" x14ac:dyDescent="0.2">
      <c r="B38" s="51" t="s">
        <v>180</v>
      </c>
      <c r="C38" s="51" t="s">
        <v>181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29"/>
        <v>0</v>
      </c>
      <c r="J38" s="56">
        <f t="shared" si="30"/>
        <v>0</v>
      </c>
      <c r="K38" s="57" t="str">
        <f t="shared" si="31"/>
        <v>NA</v>
      </c>
      <c r="L38" s="57" t="str">
        <f t="shared" si="32"/>
        <v>NA</v>
      </c>
      <c r="M38" s="57" t="str">
        <f t="shared" si="33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194</v>
      </c>
      <c r="C39" s="51" t="s">
        <v>195</v>
      </c>
      <c r="D39" s="56">
        <v>0</v>
      </c>
      <c r="E39" s="56">
        <v>50000</v>
      </c>
      <c r="F39" s="56">
        <v>0</v>
      </c>
      <c r="G39" s="56">
        <v>33404.61</v>
      </c>
      <c r="H39" s="56">
        <v>0.5</v>
      </c>
      <c r="I39" s="56">
        <f t="shared" si="29"/>
        <v>33405.11</v>
      </c>
      <c r="J39" s="56">
        <f t="shared" si="30"/>
        <v>16594.89</v>
      </c>
      <c r="K39" s="57">
        <f t="shared" si="31"/>
        <v>0.33189779999999997</v>
      </c>
      <c r="L39" s="57">
        <f t="shared" si="32"/>
        <v>-1</v>
      </c>
      <c r="M39" s="57">
        <f t="shared" si="33"/>
        <v>2.1382999999999446E-3</v>
      </c>
      <c r="R39" s="53"/>
      <c r="S39" s="53"/>
      <c r="T39" s="53"/>
      <c r="U39" s="53"/>
      <c r="V39" s="53"/>
    </row>
    <row r="40" spans="1:22" s="51" customFormat="1" x14ac:dyDescent="0.2">
      <c r="B40" s="51" t="s">
        <v>202</v>
      </c>
      <c r="C40" s="51" t="s">
        <v>203</v>
      </c>
      <c r="D40" s="56">
        <v>0</v>
      </c>
      <c r="E40" s="56">
        <v>0</v>
      </c>
      <c r="F40" s="56">
        <v>0</v>
      </c>
      <c r="G40" s="56">
        <v>209.96</v>
      </c>
      <c r="H40" s="56">
        <v>0</v>
      </c>
      <c r="I40" s="56">
        <f t="shared" si="29"/>
        <v>209.96</v>
      </c>
      <c r="J40" s="56">
        <f t="shared" si="30"/>
        <v>-209.96</v>
      </c>
      <c r="K40" s="57" t="str">
        <f t="shared" si="31"/>
        <v>NA</v>
      </c>
      <c r="L40" s="57" t="str">
        <f t="shared" si="32"/>
        <v>NA</v>
      </c>
      <c r="M40" s="57" t="str">
        <f t="shared" si="33"/>
        <v>NA</v>
      </c>
      <c r="R40" s="53"/>
      <c r="S40" s="53"/>
      <c r="T40" s="53"/>
      <c r="U40" s="53"/>
      <c r="V40" s="53"/>
    </row>
    <row r="41" spans="1:22" s="51" customFormat="1" x14ac:dyDescent="0.2">
      <c r="B41" s="51" t="s">
        <v>214</v>
      </c>
      <c r="C41" s="51" t="s">
        <v>215</v>
      </c>
      <c r="D41" s="56">
        <v>500</v>
      </c>
      <c r="E41" s="56">
        <v>500</v>
      </c>
      <c r="F41" s="56">
        <v>0</v>
      </c>
      <c r="G41" s="56">
        <v>0</v>
      </c>
      <c r="H41" s="56">
        <v>0</v>
      </c>
      <c r="I41" s="56">
        <f t="shared" si="29"/>
        <v>0</v>
      </c>
      <c r="J41" s="56">
        <f t="shared" si="30"/>
        <v>500</v>
      </c>
      <c r="K41" s="57">
        <f t="shared" si="31"/>
        <v>1</v>
      </c>
      <c r="L41" s="57">
        <f t="shared" si="32"/>
        <v>-1</v>
      </c>
      <c r="M41" s="57">
        <f t="shared" si="33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216</v>
      </c>
      <c r="C42" s="51" t="s">
        <v>217</v>
      </c>
      <c r="D42" s="56">
        <v>5000</v>
      </c>
      <c r="E42" s="56">
        <v>5000</v>
      </c>
      <c r="F42" s="56">
        <v>0</v>
      </c>
      <c r="G42" s="56">
        <v>0</v>
      </c>
      <c r="H42" s="56">
        <v>0</v>
      </c>
      <c r="I42" s="56">
        <f t="shared" si="29"/>
        <v>0</v>
      </c>
      <c r="J42" s="56">
        <f t="shared" si="30"/>
        <v>5000</v>
      </c>
      <c r="K42" s="57">
        <f t="shared" si="31"/>
        <v>1</v>
      </c>
      <c r="L42" s="57">
        <f t="shared" si="32"/>
        <v>-1</v>
      </c>
      <c r="M42" s="57">
        <f t="shared" si="33"/>
        <v>-1</v>
      </c>
      <c r="R42" s="53"/>
      <c r="S42" s="53"/>
      <c r="T42" s="53"/>
      <c r="U42" s="53"/>
      <c r="V42" s="53"/>
    </row>
    <row r="43" spans="1:22" s="51" customFormat="1" x14ac:dyDescent="0.2">
      <c r="B43" s="51" t="s">
        <v>224</v>
      </c>
      <c r="C43" s="51" t="s">
        <v>225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f t="shared" si="29"/>
        <v>0</v>
      </c>
      <c r="J43" s="56">
        <f t="shared" si="30"/>
        <v>0</v>
      </c>
      <c r="K43" s="57" t="str">
        <f t="shared" si="31"/>
        <v>NA</v>
      </c>
      <c r="L43" s="57" t="str">
        <f t="shared" si="32"/>
        <v>NA</v>
      </c>
      <c r="M43" s="57" t="str">
        <f t="shared" si="33"/>
        <v>NA</v>
      </c>
      <c r="R43" s="53"/>
      <c r="S43" s="53"/>
      <c r="T43" s="53"/>
      <c r="U43" s="53"/>
      <c r="V43" s="53"/>
    </row>
    <row r="44" spans="1:22" s="51" customFormat="1" x14ac:dyDescent="0.2">
      <c r="A44" s="63" t="s">
        <v>256</v>
      </c>
      <c r="B44" s="63"/>
      <c r="C44" s="63"/>
      <c r="D44" s="64">
        <v>5500</v>
      </c>
      <c r="E44" s="64">
        <v>81073.36</v>
      </c>
      <c r="F44" s="64">
        <v>0</v>
      </c>
      <c r="G44" s="64">
        <v>58518.65</v>
      </c>
      <c r="H44" s="64">
        <v>32.9</v>
      </c>
      <c r="I44" s="64">
        <f t="shared" si="29"/>
        <v>58551.55</v>
      </c>
      <c r="J44" s="64">
        <f t="shared" si="30"/>
        <v>22521.809999999998</v>
      </c>
      <c r="K44" s="65">
        <f t="shared" si="31"/>
        <v>0.2777954435341029</v>
      </c>
      <c r="L44" s="65">
        <f t="shared" si="32"/>
        <v>-1</v>
      </c>
      <c r="M44" s="65">
        <f t="shared" si="33"/>
        <v>8.2698126733615054E-2</v>
      </c>
      <c r="R44" s="53"/>
      <c r="S44" s="53"/>
      <c r="T44" s="53"/>
      <c r="U44" s="53"/>
      <c r="V44" s="53"/>
    </row>
    <row r="45" spans="1:22" s="51" customFormat="1" x14ac:dyDescent="0.2">
      <c r="A45" s="51" t="s">
        <v>257</v>
      </c>
      <c r="B45" s="51" t="s">
        <v>164</v>
      </c>
      <c r="C45" s="51" t="s">
        <v>165</v>
      </c>
      <c r="D45" s="56">
        <v>0</v>
      </c>
      <c r="E45" s="56">
        <v>17000000</v>
      </c>
      <c r="F45" s="56">
        <v>103675</v>
      </c>
      <c r="G45" s="56">
        <v>1414973.07</v>
      </c>
      <c r="H45" s="56">
        <v>10066792.359999999</v>
      </c>
      <c r="I45" s="56">
        <f t="shared" si="29"/>
        <v>11481765.43</v>
      </c>
      <c r="J45" s="56">
        <f t="shared" si="30"/>
        <v>5518234.5700000003</v>
      </c>
      <c r="K45" s="57">
        <f t="shared" si="31"/>
        <v>0.3246020335294118</v>
      </c>
      <c r="L45" s="57">
        <f t="shared" si="32"/>
        <v>-0.9939014705882353</v>
      </c>
      <c r="M45" s="57">
        <f t="shared" si="33"/>
        <v>-0.87514943499999998</v>
      </c>
      <c r="R45" s="53"/>
      <c r="S45" s="53"/>
      <c r="T45" s="53"/>
      <c r="U45" s="53"/>
      <c r="V45" s="53"/>
    </row>
    <row r="46" spans="1:22" s="51" customFormat="1" x14ac:dyDescent="0.2">
      <c r="B46" s="51" t="s">
        <v>206</v>
      </c>
      <c r="C46" s="51" t="s">
        <v>207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9"/>
        <v>0</v>
      </c>
      <c r="J46" s="56">
        <f t="shared" si="30"/>
        <v>0</v>
      </c>
      <c r="K46" s="57" t="str">
        <f t="shared" si="31"/>
        <v>NA</v>
      </c>
      <c r="L46" s="57" t="str">
        <f t="shared" si="32"/>
        <v>NA</v>
      </c>
      <c r="M46" s="57" t="str">
        <f t="shared" si="33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222</v>
      </c>
      <c r="C47" s="51" t="s">
        <v>223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9"/>
        <v>0</v>
      </c>
      <c r="J47" s="56">
        <f t="shared" si="30"/>
        <v>0</v>
      </c>
      <c r="K47" s="57" t="str">
        <f t="shared" si="31"/>
        <v>NA</v>
      </c>
      <c r="L47" s="57" t="str">
        <f t="shared" si="32"/>
        <v>NA</v>
      </c>
      <c r="M47" s="57" t="str">
        <f t="shared" si="33"/>
        <v>NA</v>
      </c>
      <c r="R47" s="53"/>
      <c r="S47" s="53"/>
      <c r="T47" s="53"/>
      <c r="U47" s="53"/>
      <c r="V47" s="53"/>
    </row>
    <row r="48" spans="1:22" s="51" customFormat="1" x14ac:dyDescent="0.2">
      <c r="A48" s="63" t="s">
        <v>270</v>
      </c>
      <c r="B48" s="63"/>
      <c r="C48" s="63"/>
      <c r="D48" s="64">
        <v>0</v>
      </c>
      <c r="E48" s="64">
        <v>17000000</v>
      </c>
      <c r="F48" s="64">
        <v>103675</v>
      </c>
      <c r="G48" s="64">
        <v>1414973.07</v>
      </c>
      <c r="H48" s="64">
        <v>10066792.359999999</v>
      </c>
      <c r="I48" s="64">
        <f t="shared" si="29"/>
        <v>11481765.43</v>
      </c>
      <c r="J48" s="64">
        <f t="shared" si="30"/>
        <v>5518234.5700000003</v>
      </c>
      <c r="K48" s="65">
        <f t="shared" si="31"/>
        <v>0.3246020335294118</v>
      </c>
      <c r="L48" s="65">
        <f t="shared" si="32"/>
        <v>-0.9939014705882353</v>
      </c>
      <c r="M48" s="65">
        <f t="shared" si="33"/>
        <v>-0.87514943499999998</v>
      </c>
      <c r="R48" s="53"/>
      <c r="S48" s="53"/>
      <c r="T48" s="53"/>
      <c r="U48" s="53"/>
      <c r="V48" s="53"/>
    </row>
    <row r="49" spans="1:22" s="51" customFormat="1" x14ac:dyDescent="0.2">
      <c r="A49" s="51" t="s">
        <v>330</v>
      </c>
      <c r="B49" s="51" t="s">
        <v>122</v>
      </c>
      <c r="C49" s="51" t="s">
        <v>123</v>
      </c>
      <c r="D49" s="56">
        <v>0</v>
      </c>
      <c r="E49" s="56">
        <v>0</v>
      </c>
      <c r="F49" s="56">
        <v>3408.46</v>
      </c>
      <c r="G49" s="56">
        <v>24802.95</v>
      </c>
      <c r="H49" s="56">
        <v>0</v>
      </c>
      <c r="I49" s="56">
        <f t="shared" si="24"/>
        <v>24802.95</v>
      </c>
      <c r="J49" s="56">
        <f t="shared" si="25"/>
        <v>-24802.95</v>
      </c>
      <c r="K49" s="57" t="str">
        <f t="shared" si="26"/>
        <v>NA</v>
      </c>
      <c r="L49" s="57" t="str">
        <f t="shared" si="27"/>
        <v>NA</v>
      </c>
      <c r="M49" s="57" t="str">
        <f t="shared" si="28"/>
        <v>NA</v>
      </c>
      <c r="R49" s="53"/>
      <c r="S49" s="53"/>
      <c r="T49" s="53"/>
      <c r="U49" s="53"/>
      <c r="V49" s="53"/>
    </row>
    <row r="50" spans="1:22" s="51" customFormat="1" x14ac:dyDescent="0.2">
      <c r="B50" s="51" t="s">
        <v>134</v>
      </c>
      <c r="C50" s="51" t="s">
        <v>135</v>
      </c>
      <c r="D50" s="56">
        <v>10000000</v>
      </c>
      <c r="E50" s="56">
        <v>7000000</v>
      </c>
      <c r="F50" s="56">
        <v>26585.24</v>
      </c>
      <c r="G50" s="56">
        <v>448137.61</v>
      </c>
      <c r="H50" s="56">
        <v>0</v>
      </c>
      <c r="I50" s="56">
        <f t="shared" si="24"/>
        <v>448137.61</v>
      </c>
      <c r="J50" s="56">
        <f t="shared" si="25"/>
        <v>6551862.3899999997</v>
      </c>
      <c r="K50" s="57">
        <f t="shared" si="26"/>
        <v>0.93598034142857134</v>
      </c>
      <c r="L50" s="57">
        <f t="shared" si="27"/>
        <v>-0.99620210857142855</v>
      </c>
      <c r="M50" s="57">
        <f t="shared" si="28"/>
        <v>-0.90397051214285706</v>
      </c>
      <c r="R50" s="53"/>
      <c r="S50" s="53"/>
      <c r="T50" s="53"/>
      <c r="U50" s="53"/>
      <c r="V50" s="53"/>
    </row>
    <row r="51" spans="1:22" s="51" customFormat="1" x14ac:dyDescent="0.2">
      <c r="B51" s="51" t="s">
        <v>136</v>
      </c>
      <c r="C51" s="51" t="s">
        <v>137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4"/>
        <v>0</v>
      </c>
      <c r="J51" s="56">
        <f t="shared" si="25"/>
        <v>0</v>
      </c>
      <c r="K51" s="57" t="str">
        <f t="shared" si="26"/>
        <v>NA</v>
      </c>
      <c r="L51" s="57" t="str">
        <f t="shared" si="27"/>
        <v>NA</v>
      </c>
      <c r="M51" s="57" t="str">
        <f t="shared" si="28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138</v>
      </c>
      <c r="C52" s="51" t="s">
        <v>139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80" si="34">SUM(G52:H52)</f>
        <v>0</v>
      </c>
      <c r="J52" s="56">
        <f t="shared" ref="J52:J80" si="35">E52-I52</f>
        <v>0</v>
      </c>
      <c r="K52" s="57" t="str">
        <f t="shared" ref="K52:K80" si="36">IF(E52=0,"NA",J52/E52)</f>
        <v>NA</v>
      </c>
      <c r="L52" s="57" t="str">
        <f t="shared" ref="L52:L80" si="37">IF(E52=0,"NA",(  ( F52 - (E52/$L$6)) / (E52/$L$6)))</f>
        <v>NA</v>
      </c>
      <c r="M52" s="57" t="str">
        <f t="shared" ref="M52:M80" si="38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144</v>
      </c>
      <c r="C53" s="51" t="s">
        <v>145</v>
      </c>
      <c r="D53" s="56">
        <v>0</v>
      </c>
      <c r="E53" s="56">
        <v>1000000</v>
      </c>
      <c r="F53" s="56">
        <v>3585</v>
      </c>
      <c r="G53" s="56">
        <v>48314.25</v>
      </c>
      <c r="H53" s="56">
        <v>0</v>
      </c>
      <c r="I53" s="56">
        <f t="shared" si="34"/>
        <v>48314.25</v>
      </c>
      <c r="J53" s="56">
        <f t="shared" si="35"/>
        <v>951685.75</v>
      </c>
      <c r="K53" s="57">
        <f t="shared" si="36"/>
        <v>0.95168575</v>
      </c>
      <c r="L53" s="57">
        <f t="shared" si="37"/>
        <v>-0.99641500000000005</v>
      </c>
      <c r="M53" s="57">
        <f t="shared" si="38"/>
        <v>-0.927528625</v>
      </c>
      <c r="R53" s="53"/>
      <c r="S53" s="53"/>
      <c r="T53" s="53"/>
      <c r="U53" s="53"/>
      <c r="V53" s="53"/>
    </row>
    <row r="54" spans="1:22" s="51" customFormat="1" x14ac:dyDescent="0.2">
      <c r="B54" s="51" t="s">
        <v>146</v>
      </c>
      <c r="C54" s="51" t="s">
        <v>147</v>
      </c>
      <c r="D54" s="56">
        <v>0</v>
      </c>
      <c r="E54" s="56">
        <v>0</v>
      </c>
      <c r="F54" s="56">
        <v>405</v>
      </c>
      <c r="G54" s="56">
        <v>2777.82</v>
      </c>
      <c r="H54" s="56">
        <v>0</v>
      </c>
      <c r="I54" s="56">
        <f t="shared" ref="I54:I65" si="39">SUM(G54:H54)</f>
        <v>2777.82</v>
      </c>
      <c r="J54" s="56">
        <f t="shared" ref="J54:J65" si="40">E54-I54</f>
        <v>-2777.82</v>
      </c>
      <c r="K54" s="57" t="str">
        <f t="shared" ref="K54:K65" si="41">IF(E54=0,"NA",J54/E54)</f>
        <v>NA</v>
      </c>
      <c r="L54" s="57" t="str">
        <f t="shared" ref="L54:L65" si="42">IF(E54=0,"NA",(  ( F54 - (E54/$L$6)) / (E54/$L$6)))</f>
        <v>NA</v>
      </c>
      <c r="M54" s="57" t="str">
        <f t="shared" ref="M54:M65" si="43">IF(E54=0,"NA",(  ( G54 - ($M$6*(E54/12))) / ($M$6*(E54/12))))</f>
        <v>NA</v>
      </c>
      <c r="R54" s="53"/>
      <c r="S54" s="53"/>
      <c r="T54" s="53"/>
      <c r="U54" s="53"/>
      <c r="V54" s="53"/>
    </row>
    <row r="55" spans="1:22" s="51" customFormat="1" x14ac:dyDescent="0.2">
      <c r="B55" s="51" t="s">
        <v>148</v>
      </c>
      <c r="C55" s="51" t="s">
        <v>149</v>
      </c>
      <c r="D55" s="56">
        <v>0</v>
      </c>
      <c r="E55" s="56">
        <v>1000000</v>
      </c>
      <c r="F55" s="56">
        <v>5992.76</v>
      </c>
      <c r="G55" s="56">
        <v>87459.31</v>
      </c>
      <c r="H55" s="56">
        <v>0</v>
      </c>
      <c r="I55" s="56">
        <f t="shared" si="39"/>
        <v>87459.31</v>
      </c>
      <c r="J55" s="56">
        <f t="shared" si="40"/>
        <v>912540.69</v>
      </c>
      <c r="K55" s="57">
        <f t="shared" si="41"/>
        <v>0.91254068999999993</v>
      </c>
      <c r="L55" s="57">
        <f t="shared" si="42"/>
        <v>-0.99400723999999996</v>
      </c>
      <c r="M55" s="57">
        <f t="shared" si="43"/>
        <v>-0.86881103500000012</v>
      </c>
      <c r="R55" s="53"/>
      <c r="S55" s="53"/>
      <c r="T55" s="53"/>
      <c r="U55" s="53"/>
      <c r="V55" s="53"/>
    </row>
    <row r="56" spans="1:22" s="51" customFormat="1" x14ac:dyDescent="0.2">
      <c r="B56" s="51" t="s">
        <v>162</v>
      </c>
      <c r="C56" s="51" t="s">
        <v>163</v>
      </c>
      <c r="D56" s="56">
        <v>0</v>
      </c>
      <c r="E56" s="56">
        <v>1000000</v>
      </c>
      <c r="F56" s="56">
        <v>334.87</v>
      </c>
      <c r="G56" s="56">
        <v>10676.45</v>
      </c>
      <c r="H56" s="56">
        <v>0</v>
      </c>
      <c r="I56" s="56">
        <f t="shared" si="39"/>
        <v>10676.45</v>
      </c>
      <c r="J56" s="56">
        <f t="shared" si="40"/>
        <v>989323.55</v>
      </c>
      <c r="K56" s="57">
        <f t="shared" si="41"/>
        <v>0.98932355000000005</v>
      </c>
      <c r="L56" s="57">
        <f t="shared" si="42"/>
        <v>-0.99966513000000001</v>
      </c>
      <c r="M56" s="57">
        <f t="shared" si="43"/>
        <v>-0.98398532500000002</v>
      </c>
      <c r="R56" s="53"/>
      <c r="S56" s="53"/>
      <c r="T56" s="53"/>
      <c r="U56" s="53"/>
      <c r="V56" s="53"/>
    </row>
    <row r="57" spans="1:22" s="51" customFormat="1" x14ac:dyDescent="0.2">
      <c r="B57" s="51" t="s">
        <v>164</v>
      </c>
      <c r="C57" s="51" t="s">
        <v>165</v>
      </c>
      <c r="D57" s="56">
        <v>5294.12</v>
      </c>
      <c r="E57" s="56">
        <v>93812.69</v>
      </c>
      <c r="F57" s="56">
        <v>0</v>
      </c>
      <c r="G57" s="56">
        <v>6287.0600000000013</v>
      </c>
      <c r="H57" s="56">
        <v>15683.269999999999</v>
      </c>
      <c r="I57" s="56">
        <f t="shared" si="39"/>
        <v>21970.33</v>
      </c>
      <c r="J57" s="56">
        <f t="shared" si="40"/>
        <v>71842.36</v>
      </c>
      <c r="K57" s="57">
        <f t="shared" si="41"/>
        <v>0.76580641702098085</v>
      </c>
      <c r="L57" s="57">
        <f t="shared" si="42"/>
        <v>-1</v>
      </c>
      <c r="M57" s="57">
        <f t="shared" si="43"/>
        <v>-0.89947426089157023</v>
      </c>
      <c r="R57" s="53"/>
      <c r="S57" s="53"/>
      <c r="T57" s="53"/>
      <c r="U57" s="53"/>
      <c r="V57" s="53"/>
    </row>
    <row r="58" spans="1:22" s="51" customFormat="1" x14ac:dyDescent="0.2">
      <c r="B58" s="51" t="s">
        <v>172</v>
      </c>
      <c r="C58" s="51" t="s">
        <v>173</v>
      </c>
      <c r="D58" s="56">
        <v>0</v>
      </c>
      <c r="E58" s="56">
        <v>2279</v>
      </c>
      <c r="F58" s="56">
        <v>0</v>
      </c>
      <c r="G58" s="56">
        <v>0</v>
      </c>
      <c r="H58" s="56">
        <v>0</v>
      </c>
      <c r="I58" s="56">
        <f t="shared" si="39"/>
        <v>0</v>
      </c>
      <c r="J58" s="56">
        <f t="shared" si="40"/>
        <v>2279</v>
      </c>
      <c r="K58" s="57">
        <f t="shared" si="41"/>
        <v>1</v>
      </c>
      <c r="L58" s="57">
        <f t="shared" si="42"/>
        <v>-1</v>
      </c>
      <c r="M58" s="57">
        <f t="shared" si="43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202</v>
      </c>
      <c r="C59" s="51" t="s">
        <v>203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9"/>
        <v>0</v>
      </c>
      <c r="J59" s="56">
        <f t="shared" si="40"/>
        <v>0</v>
      </c>
      <c r="K59" s="57" t="str">
        <f t="shared" si="41"/>
        <v>NA</v>
      </c>
      <c r="L59" s="57" t="str">
        <f t="shared" si="42"/>
        <v>NA</v>
      </c>
      <c r="M59" s="57" t="str">
        <f t="shared" si="43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216</v>
      </c>
      <c r="C60" s="51" t="s">
        <v>217</v>
      </c>
      <c r="D60" s="56">
        <v>30000.069999999989</v>
      </c>
      <c r="E60" s="56">
        <v>897822.23</v>
      </c>
      <c r="F60" s="56">
        <v>0</v>
      </c>
      <c r="G60" s="56">
        <v>44055.520000000004</v>
      </c>
      <c r="H60" s="56">
        <v>16392.2</v>
      </c>
      <c r="I60" s="56">
        <f t="shared" si="39"/>
        <v>60447.72</v>
      </c>
      <c r="J60" s="56">
        <f t="shared" si="40"/>
        <v>837374.51</v>
      </c>
      <c r="K60" s="57">
        <f t="shared" si="41"/>
        <v>0.93267295241731762</v>
      </c>
      <c r="L60" s="57">
        <f t="shared" si="42"/>
        <v>-1</v>
      </c>
      <c r="M60" s="57">
        <f t="shared" si="43"/>
        <v>-0.92639603053713648</v>
      </c>
      <c r="R60" s="53"/>
      <c r="S60" s="53"/>
      <c r="T60" s="53"/>
      <c r="U60" s="53"/>
      <c r="V60" s="53"/>
    </row>
    <row r="61" spans="1:22" s="51" customFormat="1" x14ac:dyDescent="0.2">
      <c r="B61" s="51" t="s">
        <v>218</v>
      </c>
      <c r="C61" s="51" t="s">
        <v>219</v>
      </c>
      <c r="D61" s="56">
        <v>5000</v>
      </c>
      <c r="E61" s="56">
        <v>5000</v>
      </c>
      <c r="F61" s="56">
        <v>0</v>
      </c>
      <c r="G61" s="56">
        <v>0</v>
      </c>
      <c r="H61" s="56">
        <v>0</v>
      </c>
      <c r="I61" s="56">
        <f t="shared" si="39"/>
        <v>0</v>
      </c>
      <c r="J61" s="56">
        <f t="shared" si="40"/>
        <v>5000</v>
      </c>
      <c r="K61" s="57">
        <f t="shared" si="41"/>
        <v>1</v>
      </c>
      <c r="L61" s="57">
        <f t="shared" si="42"/>
        <v>-1</v>
      </c>
      <c r="M61" s="57">
        <f t="shared" si="43"/>
        <v>-1</v>
      </c>
      <c r="R61" s="53"/>
      <c r="S61" s="53"/>
      <c r="T61" s="53"/>
      <c r="U61" s="53"/>
      <c r="V61" s="53"/>
    </row>
    <row r="62" spans="1:22" s="51" customFormat="1" x14ac:dyDescent="0.2">
      <c r="B62" s="51" t="s">
        <v>220</v>
      </c>
      <c r="C62" s="51" t="s">
        <v>221</v>
      </c>
      <c r="D62" s="56">
        <v>10588.24</v>
      </c>
      <c r="E62" s="56">
        <v>0</v>
      </c>
      <c r="F62" s="56">
        <v>0</v>
      </c>
      <c r="G62" s="56">
        <v>0</v>
      </c>
      <c r="H62" s="56">
        <v>0</v>
      </c>
      <c r="I62" s="56">
        <f t="shared" si="39"/>
        <v>0</v>
      </c>
      <c r="J62" s="56">
        <f t="shared" si="40"/>
        <v>0</v>
      </c>
      <c r="K62" s="57" t="str">
        <f t="shared" si="41"/>
        <v>NA</v>
      </c>
      <c r="L62" s="57" t="str">
        <f t="shared" si="42"/>
        <v>NA</v>
      </c>
      <c r="M62" s="57" t="str">
        <f t="shared" si="43"/>
        <v>NA</v>
      </c>
      <c r="R62" s="53"/>
      <c r="S62" s="53"/>
      <c r="T62" s="53"/>
      <c r="U62" s="53"/>
      <c r="V62" s="53"/>
    </row>
    <row r="63" spans="1:22" s="51" customFormat="1" x14ac:dyDescent="0.2">
      <c r="A63" s="63" t="s">
        <v>391</v>
      </c>
      <c r="B63" s="63"/>
      <c r="C63" s="63"/>
      <c r="D63" s="64">
        <v>10050882.43</v>
      </c>
      <c r="E63" s="64">
        <v>10998913.92</v>
      </c>
      <c r="F63" s="64">
        <v>40311.33</v>
      </c>
      <c r="G63" s="64">
        <v>672510.97</v>
      </c>
      <c r="H63" s="64">
        <v>32075.47</v>
      </c>
      <c r="I63" s="64">
        <f t="shared" si="39"/>
        <v>704586.44</v>
      </c>
      <c r="J63" s="64">
        <f t="shared" si="40"/>
        <v>10294327.48</v>
      </c>
      <c r="K63" s="65">
        <f t="shared" si="41"/>
        <v>0.93594036237352429</v>
      </c>
      <c r="L63" s="65">
        <f t="shared" si="42"/>
        <v>-0.99633497177146746</v>
      </c>
      <c r="M63" s="65">
        <f t="shared" si="43"/>
        <v>-0.90828490318796862</v>
      </c>
      <c r="R63" s="53"/>
      <c r="S63" s="53"/>
      <c r="T63" s="53"/>
      <c r="U63" s="53"/>
      <c r="V63" s="53"/>
    </row>
    <row r="64" spans="1:22" s="51" customFormat="1" x14ac:dyDescent="0.2">
      <c r="A64" s="51" t="s">
        <v>392</v>
      </c>
      <c r="B64" s="51" t="s">
        <v>260</v>
      </c>
      <c r="C64" s="51" t="s">
        <v>261</v>
      </c>
      <c r="D64" s="56">
        <v>8000</v>
      </c>
      <c r="E64" s="56">
        <v>8000</v>
      </c>
      <c r="F64" s="56">
        <v>0</v>
      </c>
      <c r="G64" s="56">
        <v>0</v>
      </c>
      <c r="H64" s="56">
        <v>0</v>
      </c>
      <c r="I64" s="56">
        <f t="shared" si="39"/>
        <v>0</v>
      </c>
      <c r="J64" s="56">
        <f t="shared" si="40"/>
        <v>8000</v>
      </c>
      <c r="K64" s="57">
        <f t="shared" si="41"/>
        <v>1</v>
      </c>
      <c r="L64" s="57">
        <f t="shared" si="42"/>
        <v>-1</v>
      </c>
      <c r="M64" s="57">
        <f t="shared" si="43"/>
        <v>-1</v>
      </c>
      <c r="R64" s="53"/>
      <c r="S64" s="53"/>
      <c r="T64" s="53"/>
      <c r="U64" s="53"/>
      <c r="V64" s="53"/>
    </row>
    <row r="65" spans="1:22" s="51" customFormat="1" x14ac:dyDescent="0.2">
      <c r="B65" s="51" t="s">
        <v>268</v>
      </c>
      <c r="C65" s="51" t="s">
        <v>269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39"/>
        <v>0</v>
      </c>
      <c r="J65" s="56">
        <f t="shared" si="40"/>
        <v>0</v>
      </c>
      <c r="K65" s="57" t="str">
        <f t="shared" si="41"/>
        <v>NA</v>
      </c>
      <c r="L65" s="57" t="str">
        <f t="shared" si="42"/>
        <v>NA</v>
      </c>
      <c r="M65" s="57" t="str">
        <f t="shared" si="43"/>
        <v>NA</v>
      </c>
      <c r="R65" s="53"/>
      <c r="S65" s="53"/>
      <c r="T65" s="53"/>
      <c r="U65" s="53"/>
      <c r="V65" s="53"/>
    </row>
    <row r="66" spans="1:22" s="51" customFormat="1" x14ac:dyDescent="0.2">
      <c r="B66" s="51" t="s">
        <v>220</v>
      </c>
      <c r="C66" s="51" t="s">
        <v>221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34"/>
        <v>0</v>
      </c>
      <c r="J66" s="56">
        <f t="shared" si="35"/>
        <v>0</v>
      </c>
      <c r="K66" s="57" t="str">
        <f t="shared" si="36"/>
        <v>NA</v>
      </c>
      <c r="L66" s="57" t="str">
        <f t="shared" si="37"/>
        <v>NA</v>
      </c>
      <c r="M66" s="57" t="str">
        <f t="shared" si="38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395</v>
      </c>
      <c r="C67" s="51" t="s">
        <v>396</v>
      </c>
      <c r="D67" s="56">
        <v>1000000</v>
      </c>
      <c r="E67" s="56">
        <v>723685</v>
      </c>
      <c r="F67" s="56">
        <v>0</v>
      </c>
      <c r="G67" s="56">
        <v>0</v>
      </c>
      <c r="H67" s="56">
        <v>0</v>
      </c>
      <c r="I67" s="56">
        <f t="shared" si="34"/>
        <v>0</v>
      </c>
      <c r="J67" s="56">
        <f t="shared" si="35"/>
        <v>723685</v>
      </c>
      <c r="K67" s="57">
        <f t="shared" si="36"/>
        <v>1</v>
      </c>
      <c r="L67" s="57">
        <f t="shared" si="37"/>
        <v>-1</v>
      </c>
      <c r="M67" s="57">
        <f t="shared" si="38"/>
        <v>-1</v>
      </c>
      <c r="R67" s="53"/>
      <c r="S67" s="53"/>
      <c r="T67" s="53"/>
      <c r="U67" s="53"/>
      <c r="V67" s="53"/>
    </row>
    <row r="68" spans="1:22" s="51" customFormat="1" x14ac:dyDescent="0.2">
      <c r="A68" s="63" t="s">
        <v>399</v>
      </c>
      <c r="B68" s="63"/>
      <c r="C68" s="63"/>
      <c r="D68" s="64">
        <v>1008000</v>
      </c>
      <c r="E68" s="64">
        <v>731685</v>
      </c>
      <c r="F68" s="64">
        <v>0</v>
      </c>
      <c r="G68" s="64">
        <v>0</v>
      </c>
      <c r="H68" s="64">
        <v>0</v>
      </c>
      <c r="I68" s="64">
        <f t="shared" ref="I68:I72" si="44">SUM(G68:H68)</f>
        <v>0</v>
      </c>
      <c r="J68" s="64">
        <f t="shared" ref="J68:J75" si="45">E68-I68</f>
        <v>731685</v>
      </c>
      <c r="K68" s="65">
        <f t="shared" ref="K68:K75" si="46">IF(E68=0,"NA",J68/E68)</f>
        <v>1</v>
      </c>
      <c r="L68" s="65">
        <f t="shared" ref="L68:L75" si="47">IF(E68=0,"NA",(  ( F68 - (E68/$L$6)) / (E68/$L$6)))</f>
        <v>-1</v>
      </c>
      <c r="M68" s="65">
        <f t="shared" ref="M68:M75" si="48">IF(E68=0,"NA",(  ( G68 - ($M$6*(E68/12))) / ($M$6*(E68/12))))</f>
        <v>-1</v>
      </c>
      <c r="R68" s="53"/>
      <c r="S68" s="53"/>
      <c r="T68" s="53"/>
      <c r="U68" s="53"/>
      <c r="V68" s="53"/>
    </row>
    <row r="69" spans="1:22" s="51" customFormat="1" x14ac:dyDescent="0.2">
      <c r="A69" s="51" t="s">
        <v>400</v>
      </c>
      <c r="B69" s="51" t="s">
        <v>162</v>
      </c>
      <c r="C69" s="51" t="s">
        <v>163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44"/>
        <v>0</v>
      </c>
      <c r="J69" s="56">
        <f t="shared" si="45"/>
        <v>0</v>
      </c>
      <c r="K69" s="57" t="str">
        <f t="shared" si="46"/>
        <v>NA</v>
      </c>
      <c r="L69" s="57" t="str">
        <f t="shared" si="47"/>
        <v>NA</v>
      </c>
      <c r="M69" s="57" t="str">
        <f t="shared" si="48"/>
        <v>NA</v>
      </c>
      <c r="R69" s="53"/>
      <c r="S69" s="53"/>
      <c r="T69" s="53"/>
      <c r="U69" s="53"/>
      <c r="V69" s="53"/>
    </row>
    <row r="70" spans="1:22" s="51" customFormat="1" x14ac:dyDescent="0.2">
      <c r="B70" s="51" t="s">
        <v>164</v>
      </c>
      <c r="C70" s="51" t="s">
        <v>165</v>
      </c>
      <c r="D70" s="56">
        <v>18000000</v>
      </c>
      <c r="E70" s="56">
        <v>18000000</v>
      </c>
      <c r="F70" s="56">
        <v>0</v>
      </c>
      <c r="G70" s="56">
        <v>2325040.77</v>
      </c>
      <c r="H70" s="56">
        <v>10835874.630000001</v>
      </c>
      <c r="I70" s="56">
        <f t="shared" si="44"/>
        <v>13160915.4</v>
      </c>
      <c r="J70" s="56">
        <f t="shared" si="45"/>
        <v>4839084.5999999996</v>
      </c>
      <c r="K70" s="57">
        <f t="shared" si="46"/>
        <v>0.26883803333333334</v>
      </c>
      <c r="L70" s="57">
        <f t="shared" si="47"/>
        <v>-1</v>
      </c>
      <c r="M70" s="57">
        <f t="shared" si="48"/>
        <v>-0.80624660250000002</v>
      </c>
      <c r="R70" s="53"/>
      <c r="S70" s="53"/>
      <c r="T70" s="53"/>
      <c r="U70" s="53"/>
      <c r="V70" s="53"/>
    </row>
    <row r="71" spans="1:22" s="51" customFormat="1" x14ac:dyDescent="0.2">
      <c r="B71" s="51" t="s">
        <v>194</v>
      </c>
      <c r="C71" s="51" t="s">
        <v>195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44"/>
        <v>0</v>
      </c>
      <c r="J71" s="56">
        <f t="shared" si="45"/>
        <v>0</v>
      </c>
      <c r="K71" s="57" t="str">
        <f t="shared" si="46"/>
        <v>NA</v>
      </c>
      <c r="L71" s="57" t="str">
        <f t="shared" si="47"/>
        <v>NA</v>
      </c>
      <c r="M71" s="57" t="str">
        <f t="shared" si="48"/>
        <v>NA</v>
      </c>
      <c r="R71" s="53"/>
      <c r="S71" s="53"/>
      <c r="T71" s="53"/>
      <c r="U71" s="53"/>
      <c r="V71" s="53"/>
    </row>
    <row r="72" spans="1:22" s="51" customFormat="1" x14ac:dyDescent="0.2">
      <c r="A72" s="63" t="s">
        <v>403</v>
      </c>
      <c r="B72" s="63"/>
      <c r="C72" s="63"/>
      <c r="D72" s="64">
        <v>18000000</v>
      </c>
      <c r="E72" s="64">
        <v>18000000</v>
      </c>
      <c r="F72" s="64">
        <v>0</v>
      </c>
      <c r="G72" s="64">
        <v>2325040.77</v>
      </c>
      <c r="H72" s="64">
        <v>10835874.630000001</v>
      </c>
      <c r="I72" s="64">
        <f t="shared" si="44"/>
        <v>13160915.4</v>
      </c>
      <c r="J72" s="64">
        <f t="shared" si="45"/>
        <v>4839084.5999999996</v>
      </c>
      <c r="K72" s="65">
        <f t="shared" si="46"/>
        <v>0.26883803333333334</v>
      </c>
      <c r="L72" s="65">
        <f t="shared" si="47"/>
        <v>-1</v>
      </c>
      <c r="M72" s="65">
        <f t="shared" si="48"/>
        <v>-0.80624660250000002</v>
      </c>
      <c r="R72" s="53"/>
      <c r="S72" s="53"/>
      <c r="T72" s="53"/>
      <c r="U72" s="53"/>
      <c r="V72" s="53"/>
    </row>
    <row r="73" spans="1:22" s="51" customFormat="1" x14ac:dyDescent="0.2">
      <c r="A73" s="51" t="s">
        <v>408</v>
      </c>
      <c r="B73" s="51" t="s">
        <v>226</v>
      </c>
      <c r="C73" s="51" t="s">
        <v>227</v>
      </c>
      <c r="D73" s="56">
        <v>0</v>
      </c>
      <c r="E73" s="56">
        <v>0</v>
      </c>
      <c r="F73" s="56">
        <v>1923.6</v>
      </c>
      <c r="G73" s="56">
        <v>2999841.57</v>
      </c>
      <c r="H73" s="56">
        <v>900</v>
      </c>
      <c r="I73" s="56">
        <f t="shared" ref="I73:I75" si="49">SUM(G73:H73)</f>
        <v>3000741.57</v>
      </c>
      <c r="J73" s="56">
        <f t="shared" si="45"/>
        <v>-3000741.57</v>
      </c>
      <c r="K73" s="57" t="str">
        <f t="shared" si="46"/>
        <v>NA</v>
      </c>
      <c r="L73" s="57" t="str">
        <f t="shared" si="47"/>
        <v>NA</v>
      </c>
      <c r="M73" s="57" t="str">
        <f t="shared" si="48"/>
        <v>NA</v>
      </c>
      <c r="R73" s="53"/>
      <c r="S73" s="53"/>
      <c r="T73" s="53"/>
      <c r="U73" s="53"/>
      <c r="V73" s="53"/>
    </row>
    <row r="74" spans="1:22" s="51" customFormat="1" x14ac:dyDescent="0.2">
      <c r="A74" s="63" t="s">
        <v>409</v>
      </c>
      <c r="B74" s="63"/>
      <c r="C74" s="63"/>
      <c r="D74" s="64">
        <v>0</v>
      </c>
      <c r="E74" s="64">
        <v>0</v>
      </c>
      <c r="F74" s="64">
        <v>1923.6</v>
      </c>
      <c r="G74" s="64">
        <v>2999841.57</v>
      </c>
      <c r="H74" s="64">
        <v>900</v>
      </c>
      <c r="I74" s="64">
        <f t="shared" si="49"/>
        <v>3000741.57</v>
      </c>
      <c r="J74" s="64">
        <f t="shared" si="45"/>
        <v>-3000741.57</v>
      </c>
      <c r="K74" s="65" t="str">
        <f t="shared" si="46"/>
        <v>NA</v>
      </c>
      <c r="L74" s="65" t="str">
        <f t="shared" si="47"/>
        <v>NA</v>
      </c>
      <c r="M74" s="65" t="str">
        <f t="shared" si="48"/>
        <v>NA</v>
      </c>
      <c r="R74" s="53"/>
      <c r="S74" s="53"/>
      <c r="T74" s="53"/>
      <c r="U74" s="53"/>
      <c r="V74" s="53"/>
    </row>
    <row r="75" spans="1:22" s="51" customFormat="1" x14ac:dyDescent="0.2">
      <c r="A75" s="51" t="s">
        <v>410</v>
      </c>
      <c r="B75" s="51" t="s">
        <v>122</v>
      </c>
      <c r="C75" s="51" t="s">
        <v>123</v>
      </c>
      <c r="D75" s="56">
        <v>39562.400000000001</v>
      </c>
      <c r="E75" s="56">
        <v>39562.400000000001</v>
      </c>
      <c r="F75" s="56">
        <v>0</v>
      </c>
      <c r="G75" s="56">
        <v>0</v>
      </c>
      <c r="H75" s="56">
        <v>0</v>
      </c>
      <c r="I75" s="56">
        <f t="shared" si="49"/>
        <v>0</v>
      </c>
      <c r="J75" s="56">
        <f t="shared" si="45"/>
        <v>39562.400000000001</v>
      </c>
      <c r="K75" s="57">
        <f t="shared" si="46"/>
        <v>1</v>
      </c>
      <c r="L75" s="57">
        <f t="shared" si="47"/>
        <v>-1</v>
      </c>
      <c r="M75" s="57">
        <f t="shared" si="48"/>
        <v>-1</v>
      </c>
      <c r="R75" s="53"/>
      <c r="S75" s="53"/>
      <c r="T75" s="53"/>
      <c r="U75" s="53"/>
      <c r="V75" s="53"/>
    </row>
    <row r="76" spans="1:22" s="51" customFormat="1" x14ac:dyDescent="0.2">
      <c r="B76" s="51" t="s">
        <v>325</v>
      </c>
      <c r="C76" s="51" t="s">
        <v>326</v>
      </c>
      <c r="D76" s="56">
        <v>19837.5</v>
      </c>
      <c r="E76" s="56">
        <v>19837.5</v>
      </c>
      <c r="F76" s="56">
        <v>0</v>
      </c>
      <c r="G76" s="56">
        <v>0</v>
      </c>
      <c r="H76" s="56">
        <v>0</v>
      </c>
      <c r="I76" s="56">
        <f t="shared" si="34"/>
        <v>0</v>
      </c>
      <c r="J76" s="56">
        <f t="shared" si="35"/>
        <v>19837.5</v>
      </c>
      <c r="K76" s="57">
        <f t="shared" si="36"/>
        <v>1</v>
      </c>
      <c r="L76" s="57">
        <f t="shared" si="37"/>
        <v>-1</v>
      </c>
      <c r="M76" s="57">
        <f t="shared" si="38"/>
        <v>-1</v>
      </c>
      <c r="R76" s="53"/>
      <c r="S76" s="53"/>
      <c r="T76" s="53"/>
      <c r="U76" s="53"/>
      <c r="V76" s="53"/>
    </row>
    <row r="77" spans="1:22" s="51" customFormat="1" x14ac:dyDescent="0.2">
      <c r="B77" s="51" t="s">
        <v>134</v>
      </c>
      <c r="C77" s="51" t="s">
        <v>135</v>
      </c>
      <c r="D77" s="56">
        <v>4912961.76</v>
      </c>
      <c r="E77" s="56">
        <v>4912961.76</v>
      </c>
      <c r="F77" s="56">
        <v>0</v>
      </c>
      <c r="G77" s="56">
        <v>0</v>
      </c>
      <c r="H77" s="56">
        <v>0</v>
      </c>
      <c r="I77" s="56">
        <f t="shared" si="34"/>
        <v>0</v>
      </c>
      <c r="J77" s="56">
        <f t="shared" si="35"/>
        <v>4912961.76</v>
      </c>
      <c r="K77" s="57">
        <f t="shared" si="36"/>
        <v>1</v>
      </c>
      <c r="L77" s="57">
        <f t="shared" si="37"/>
        <v>-1</v>
      </c>
      <c r="M77" s="57">
        <f t="shared" si="38"/>
        <v>-1</v>
      </c>
      <c r="R77" s="53"/>
      <c r="S77" s="53"/>
      <c r="T77" s="53"/>
      <c r="U77" s="53"/>
      <c r="V77" s="53"/>
    </row>
    <row r="78" spans="1:22" s="51" customFormat="1" x14ac:dyDescent="0.2">
      <c r="B78" s="51" t="s">
        <v>144</v>
      </c>
      <c r="C78" s="51" t="s">
        <v>145</v>
      </c>
      <c r="D78" s="56">
        <v>467208</v>
      </c>
      <c r="E78" s="56">
        <v>467208</v>
      </c>
      <c r="F78" s="56">
        <v>0</v>
      </c>
      <c r="G78" s="56">
        <v>0</v>
      </c>
      <c r="H78" s="56">
        <v>0</v>
      </c>
      <c r="I78" s="56">
        <f t="shared" si="34"/>
        <v>0</v>
      </c>
      <c r="J78" s="56">
        <f t="shared" si="35"/>
        <v>467208</v>
      </c>
      <c r="K78" s="57">
        <f t="shared" si="36"/>
        <v>1</v>
      </c>
      <c r="L78" s="57">
        <f t="shared" si="37"/>
        <v>-1</v>
      </c>
      <c r="M78" s="57">
        <f t="shared" si="38"/>
        <v>-1</v>
      </c>
      <c r="R78" s="53"/>
      <c r="S78" s="53"/>
      <c r="T78" s="53"/>
      <c r="U78" s="53"/>
      <c r="V78" s="53"/>
    </row>
    <row r="79" spans="1:22" s="51" customFormat="1" x14ac:dyDescent="0.2">
      <c r="B79" s="51" t="s">
        <v>146</v>
      </c>
      <c r="C79" s="51" t="s">
        <v>147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34"/>
        <v>0</v>
      </c>
      <c r="J79" s="56">
        <f t="shared" si="35"/>
        <v>0</v>
      </c>
      <c r="K79" s="57" t="str">
        <f t="shared" si="36"/>
        <v>NA</v>
      </c>
      <c r="L79" s="57" t="str">
        <f t="shared" si="37"/>
        <v>NA</v>
      </c>
      <c r="M79" s="57" t="str">
        <f t="shared" si="38"/>
        <v>NA</v>
      </c>
      <c r="R79" s="53"/>
      <c r="S79" s="53"/>
      <c r="T79" s="53"/>
      <c r="U79" s="53"/>
      <c r="V79" s="53"/>
    </row>
    <row r="80" spans="1:22" s="51" customFormat="1" x14ac:dyDescent="0.2">
      <c r="B80" s="51" t="s">
        <v>148</v>
      </c>
      <c r="C80" s="51" t="s">
        <v>149</v>
      </c>
      <c r="D80" s="56">
        <v>743475</v>
      </c>
      <c r="E80" s="56">
        <v>743475</v>
      </c>
      <c r="F80" s="56">
        <v>0</v>
      </c>
      <c r="G80" s="56">
        <v>0</v>
      </c>
      <c r="H80" s="56">
        <v>0</v>
      </c>
      <c r="I80" s="56">
        <f t="shared" si="34"/>
        <v>0</v>
      </c>
      <c r="J80" s="56">
        <f t="shared" si="35"/>
        <v>743475</v>
      </c>
      <c r="K80" s="57">
        <f t="shared" si="36"/>
        <v>1</v>
      </c>
      <c r="L80" s="57">
        <f t="shared" si="37"/>
        <v>-1</v>
      </c>
      <c r="M80" s="57">
        <f t="shared" si="38"/>
        <v>-1</v>
      </c>
      <c r="R80" s="53"/>
      <c r="S80" s="53"/>
      <c r="T80" s="53"/>
      <c r="U80" s="53"/>
      <c r="V80" s="53"/>
    </row>
    <row r="81" spans="1:22" s="51" customFormat="1" x14ac:dyDescent="0.2">
      <c r="B81" s="51" t="s">
        <v>162</v>
      </c>
      <c r="C81" s="51" t="s">
        <v>163</v>
      </c>
      <c r="D81" s="56">
        <v>99677</v>
      </c>
      <c r="E81" s="56">
        <v>99677</v>
      </c>
      <c r="F81" s="56">
        <v>0</v>
      </c>
      <c r="G81" s="56">
        <v>0</v>
      </c>
      <c r="H81" s="56">
        <v>0</v>
      </c>
      <c r="I81" s="56">
        <f t="shared" ref="I81:I85" si="50">SUM(G81:H81)</f>
        <v>0</v>
      </c>
      <c r="J81" s="56">
        <f t="shared" si="25"/>
        <v>99677</v>
      </c>
      <c r="K81" s="57">
        <f t="shared" si="26"/>
        <v>1</v>
      </c>
      <c r="L81" s="57">
        <f t="shared" si="27"/>
        <v>-1</v>
      </c>
      <c r="M81" s="57">
        <f t="shared" si="28"/>
        <v>-1</v>
      </c>
      <c r="R81" s="53"/>
      <c r="S81" s="53"/>
      <c r="T81" s="53"/>
      <c r="U81" s="53"/>
      <c r="V81" s="53"/>
    </row>
    <row r="82" spans="1:22" s="51" customFormat="1" x14ac:dyDescent="0.2">
      <c r="B82" s="51" t="s">
        <v>164</v>
      </c>
      <c r="C82" s="51" t="s">
        <v>165</v>
      </c>
      <c r="D82" s="56">
        <v>2538975.1100000003</v>
      </c>
      <c r="E82" s="56">
        <v>-2638404.5300000012</v>
      </c>
      <c r="F82" s="56">
        <v>0</v>
      </c>
      <c r="G82" s="56">
        <v>116732.14</v>
      </c>
      <c r="H82" s="56">
        <v>915</v>
      </c>
      <c r="I82" s="56">
        <f t="shared" si="50"/>
        <v>117647.14</v>
      </c>
      <c r="J82" s="56">
        <f t="shared" si="25"/>
        <v>-2756051.6700000013</v>
      </c>
      <c r="K82" s="57">
        <f t="shared" si="26"/>
        <v>1.044590258492317</v>
      </c>
      <c r="L82" s="57">
        <f t="shared" si="27"/>
        <v>-1</v>
      </c>
      <c r="M82" s="57">
        <f t="shared" si="28"/>
        <v>-1.0663651869942778</v>
      </c>
      <c r="R82" s="53"/>
      <c r="S82" s="53"/>
      <c r="T82" s="53"/>
      <c r="U82" s="53"/>
      <c r="V82" s="53"/>
    </row>
    <row r="83" spans="1:22" s="51" customFormat="1" x14ac:dyDescent="0.2">
      <c r="B83" s="51" t="s">
        <v>331</v>
      </c>
      <c r="C83" s="51" t="s">
        <v>332</v>
      </c>
      <c r="D83" s="56">
        <v>8318081.9900000002</v>
      </c>
      <c r="E83" s="56">
        <v>35711364.390000001</v>
      </c>
      <c r="F83" s="56">
        <v>509081.8</v>
      </c>
      <c r="G83" s="56">
        <v>6454568.0999999996</v>
      </c>
      <c r="H83" s="56">
        <v>11389419.130000003</v>
      </c>
      <c r="I83" s="56">
        <f t="shared" si="50"/>
        <v>17843987.230000004</v>
      </c>
      <c r="J83" s="56">
        <f t="shared" si="25"/>
        <v>17867377.159999996</v>
      </c>
      <c r="K83" s="57">
        <f t="shared" si="26"/>
        <v>0.50032748580738262</v>
      </c>
      <c r="L83" s="57">
        <f t="shared" si="27"/>
        <v>-0.98574454354528807</v>
      </c>
      <c r="M83" s="57">
        <f t="shared" si="28"/>
        <v>-0.72888596346346446</v>
      </c>
      <c r="R83" s="53"/>
      <c r="S83" s="53"/>
      <c r="T83" s="53"/>
      <c r="U83" s="53"/>
      <c r="V83" s="53"/>
    </row>
    <row r="84" spans="1:22" s="51" customFormat="1" x14ac:dyDescent="0.2">
      <c r="B84" s="51" t="s">
        <v>176</v>
      </c>
      <c r="C84" s="51" t="s">
        <v>177</v>
      </c>
      <c r="D84" s="56">
        <v>0</v>
      </c>
      <c r="E84" s="56">
        <v>237168.95</v>
      </c>
      <c r="F84" s="56">
        <v>0</v>
      </c>
      <c r="G84" s="56">
        <v>0</v>
      </c>
      <c r="H84" s="56">
        <v>0</v>
      </c>
      <c r="I84" s="56">
        <f t="shared" si="50"/>
        <v>0</v>
      </c>
      <c r="J84" s="56">
        <f t="shared" si="25"/>
        <v>237168.95</v>
      </c>
      <c r="K84" s="57">
        <f t="shared" si="26"/>
        <v>1</v>
      </c>
      <c r="L84" s="57">
        <f t="shared" si="27"/>
        <v>-1</v>
      </c>
      <c r="M84" s="57">
        <f t="shared" si="28"/>
        <v>-1</v>
      </c>
      <c r="R84" s="53"/>
      <c r="S84" s="53"/>
      <c r="T84" s="53"/>
      <c r="U84" s="53"/>
      <c r="V84" s="53"/>
    </row>
    <row r="85" spans="1:22" s="51" customFormat="1" x14ac:dyDescent="0.2">
      <c r="B85" s="51" t="s">
        <v>186</v>
      </c>
      <c r="C85" s="51" t="s">
        <v>187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50"/>
        <v>0</v>
      </c>
      <c r="J85" s="56">
        <f t="shared" si="25"/>
        <v>0</v>
      </c>
      <c r="K85" s="57" t="str">
        <f t="shared" si="26"/>
        <v>NA</v>
      </c>
      <c r="L85" s="57" t="str">
        <f t="shared" si="27"/>
        <v>NA</v>
      </c>
      <c r="M85" s="57" t="str">
        <f t="shared" si="28"/>
        <v>NA</v>
      </c>
      <c r="R85" s="53"/>
      <c r="S85" s="53"/>
      <c r="T85" s="53"/>
      <c r="U85" s="53"/>
      <c r="V85" s="53"/>
    </row>
    <row r="86" spans="1:22" s="51" customFormat="1" x14ac:dyDescent="0.2">
      <c r="B86" s="51" t="s">
        <v>202</v>
      </c>
      <c r="C86" s="51" t="s">
        <v>203</v>
      </c>
      <c r="D86" s="56">
        <v>-8575</v>
      </c>
      <c r="E86" s="56">
        <v>2350831.06</v>
      </c>
      <c r="F86" s="56">
        <v>0</v>
      </c>
      <c r="G86" s="56">
        <v>5675</v>
      </c>
      <c r="H86" s="56">
        <v>0</v>
      </c>
      <c r="I86" s="56">
        <f t="shared" si="19"/>
        <v>5675</v>
      </c>
      <c r="J86" s="56">
        <f t="shared" si="20"/>
        <v>2345156.06</v>
      </c>
      <c r="K86" s="57">
        <f t="shared" si="21"/>
        <v>0.99758596009021594</v>
      </c>
      <c r="L86" s="57">
        <f t="shared" si="22"/>
        <v>-1</v>
      </c>
      <c r="M86" s="57">
        <f t="shared" si="23"/>
        <v>-0.99637894013532391</v>
      </c>
      <c r="R86" s="53"/>
      <c r="S86" s="53"/>
      <c r="T86" s="53"/>
      <c r="U86" s="53"/>
      <c r="V86" s="53"/>
    </row>
    <row r="87" spans="1:22" s="51" customFormat="1" x14ac:dyDescent="0.2">
      <c r="B87" s="51" t="s">
        <v>206</v>
      </c>
      <c r="C87" s="51" t="s">
        <v>207</v>
      </c>
      <c r="D87" s="56">
        <v>3259000</v>
      </c>
      <c r="E87" s="56">
        <v>5814048.0500000007</v>
      </c>
      <c r="F87" s="56">
        <v>0</v>
      </c>
      <c r="G87" s="56">
        <v>0</v>
      </c>
      <c r="H87" s="56">
        <v>0</v>
      </c>
      <c r="I87" s="56">
        <f t="shared" ref="I87" si="51">SUM(G87:H87)</f>
        <v>0</v>
      </c>
      <c r="J87" s="56">
        <f t="shared" ref="J87:J98" si="52">E87-I87</f>
        <v>5814048.0500000007</v>
      </c>
      <c r="K87" s="57">
        <f t="shared" ref="K87:K98" si="53">IF(E87=0,"NA",J87/E87)</f>
        <v>1</v>
      </c>
      <c r="L87" s="57">
        <f t="shared" ref="L87:L98" si="54">IF(E87=0,"NA",(  ( F87 - (E87/$L$6)) / (E87/$L$6)))</f>
        <v>-1</v>
      </c>
      <c r="M87" s="57">
        <f t="shared" ref="M87:M98" si="55">IF(E87=0,"NA",(  ( G87 - ($M$6*(E87/12))) / ($M$6*(E87/12))))</f>
        <v>-1</v>
      </c>
      <c r="R87" s="53"/>
      <c r="S87" s="53"/>
      <c r="T87" s="53"/>
      <c r="U87" s="53"/>
      <c r="V87" s="53"/>
    </row>
    <row r="88" spans="1:22" s="51" customFormat="1" x14ac:dyDescent="0.2">
      <c r="B88" s="51" t="s">
        <v>411</v>
      </c>
      <c r="C88" s="51" t="s">
        <v>412</v>
      </c>
      <c r="D88" s="56">
        <v>18422211.73</v>
      </c>
      <c r="E88" s="56">
        <v>19321390.949999999</v>
      </c>
      <c r="F88" s="56">
        <v>0</v>
      </c>
      <c r="G88" s="56">
        <v>0</v>
      </c>
      <c r="H88" s="56">
        <v>0</v>
      </c>
      <c r="I88" s="56">
        <f t="shared" ref="I88:I98" si="56">SUM(G88:H88)</f>
        <v>0</v>
      </c>
      <c r="J88" s="56">
        <f t="shared" si="52"/>
        <v>19321390.949999999</v>
      </c>
      <c r="K88" s="57">
        <f t="shared" si="53"/>
        <v>1</v>
      </c>
      <c r="L88" s="57">
        <f t="shared" si="54"/>
        <v>-1</v>
      </c>
      <c r="M88" s="57">
        <f t="shared" si="55"/>
        <v>-1</v>
      </c>
      <c r="R88" s="53"/>
      <c r="S88" s="53"/>
      <c r="T88" s="53"/>
      <c r="U88" s="53"/>
      <c r="V88" s="53"/>
    </row>
    <row r="89" spans="1:22" s="51" customFormat="1" x14ac:dyDescent="0.2">
      <c r="B89" s="51" t="s">
        <v>216</v>
      </c>
      <c r="C89" s="51" t="s">
        <v>217</v>
      </c>
      <c r="D89" s="56">
        <v>19893</v>
      </c>
      <c r="E89" s="56">
        <v>0</v>
      </c>
      <c r="F89" s="56">
        <v>0</v>
      </c>
      <c r="G89" s="56">
        <v>0</v>
      </c>
      <c r="H89" s="56">
        <v>0</v>
      </c>
      <c r="I89" s="56">
        <f t="shared" si="56"/>
        <v>0</v>
      </c>
      <c r="J89" s="56">
        <f t="shared" si="52"/>
        <v>0</v>
      </c>
      <c r="K89" s="57" t="str">
        <f t="shared" si="53"/>
        <v>NA</v>
      </c>
      <c r="L89" s="57" t="str">
        <f t="shared" si="54"/>
        <v>NA</v>
      </c>
      <c r="M89" s="57" t="str">
        <f t="shared" si="55"/>
        <v>NA</v>
      </c>
      <c r="R89" s="53"/>
      <c r="S89" s="53"/>
      <c r="T89" s="53"/>
      <c r="U89" s="53"/>
      <c r="V89" s="53"/>
    </row>
    <row r="90" spans="1:22" s="51" customFormat="1" x14ac:dyDescent="0.2">
      <c r="B90" s="51" t="s">
        <v>218</v>
      </c>
      <c r="C90" s="51" t="s">
        <v>219</v>
      </c>
      <c r="D90" s="56">
        <v>694936550.00999999</v>
      </c>
      <c r="E90" s="56">
        <v>388565361.53999996</v>
      </c>
      <c r="F90" s="56">
        <v>3956394.2999999993</v>
      </c>
      <c r="G90" s="56">
        <v>26781588.029999997</v>
      </c>
      <c r="H90" s="56">
        <v>77918798.129999995</v>
      </c>
      <c r="I90" s="56">
        <f t="shared" si="56"/>
        <v>104700386.16</v>
      </c>
      <c r="J90" s="56">
        <f t="shared" si="52"/>
        <v>283864975.38</v>
      </c>
      <c r="K90" s="57">
        <f t="shared" si="53"/>
        <v>0.73054626962876656</v>
      </c>
      <c r="L90" s="57">
        <f t="shared" si="54"/>
        <v>-0.98981794392500755</v>
      </c>
      <c r="M90" s="57">
        <f t="shared" si="55"/>
        <v>-0.89661357902365535</v>
      </c>
      <c r="R90" s="53"/>
      <c r="S90" s="53"/>
      <c r="T90" s="53"/>
      <c r="U90" s="53"/>
      <c r="V90" s="53"/>
    </row>
    <row r="91" spans="1:22" s="51" customFormat="1" x14ac:dyDescent="0.2">
      <c r="B91" s="51" t="s">
        <v>220</v>
      </c>
      <c r="C91" s="51" t="s">
        <v>221</v>
      </c>
      <c r="D91" s="56">
        <v>-2208498</v>
      </c>
      <c r="E91" s="56">
        <v>4965675.5599999996</v>
      </c>
      <c r="F91" s="56">
        <v>0</v>
      </c>
      <c r="G91" s="56">
        <v>9213.24</v>
      </c>
      <c r="H91" s="56">
        <v>0</v>
      </c>
      <c r="I91" s="56">
        <f t="shared" si="56"/>
        <v>9213.24</v>
      </c>
      <c r="J91" s="56">
        <f t="shared" si="52"/>
        <v>4956462.3199999994</v>
      </c>
      <c r="K91" s="57">
        <f t="shared" si="53"/>
        <v>0.99814461498970741</v>
      </c>
      <c r="L91" s="57">
        <f t="shared" si="54"/>
        <v>-1</v>
      </c>
      <c r="M91" s="57">
        <f t="shared" si="55"/>
        <v>-0.99721692248456117</v>
      </c>
      <c r="R91" s="53"/>
      <c r="S91" s="53"/>
      <c r="T91" s="53"/>
      <c r="U91" s="53"/>
      <c r="V91" s="53"/>
    </row>
    <row r="92" spans="1:22" s="51" customFormat="1" x14ac:dyDescent="0.2">
      <c r="B92" s="51" t="s">
        <v>395</v>
      </c>
      <c r="C92" s="51" t="s">
        <v>396</v>
      </c>
      <c r="D92" s="56">
        <v>101832.5</v>
      </c>
      <c r="E92" s="56">
        <v>101832.5</v>
      </c>
      <c r="F92" s="56">
        <v>0</v>
      </c>
      <c r="G92" s="56">
        <v>0</v>
      </c>
      <c r="H92" s="56">
        <v>0</v>
      </c>
      <c r="I92" s="56">
        <f t="shared" si="56"/>
        <v>0</v>
      </c>
      <c r="J92" s="56">
        <f t="shared" si="52"/>
        <v>101832.5</v>
      </c>
      <c r="K92" s="57">
        <f t="shared" si="53"/>
        <v>1</v>
      </c>
      <c r="L92" s="57">
        <f t="shared" si="54"/>
        <v>-1</v>
      </c>
      <c r="M92" s="57">
        <f t="shared" si="55"/>
        <v>-1</v>
      </c>
      <c r="R92" s="53"/>
      <c r="S92" s="53"/>
      <c r="T92" s="53"/>
      <c r="U92" s="53"/>
      <c r="V92" s="53"/>
    </row>
    <row r="93" spans="1:22" s="51" customFormat="1" x14ac:dyDescent="0.2">
      <c r="B93" s="51" t="s">
        <v>222</v>
      </c>
      <c r="C93" s="51" t="s">
        <v>223</v>
      </c>
      <c r="D93" s="56">
        <v>-2339143.3600000003</v>
      </c>
      <c r="E93" s="56">
        <v>1272656.1700000004</v>
      </c>
      <c r="F93" s="56">
        <v>0</v>
      </c>
      <c r="G93" s="56">
        <v>398838.38</v>
      </c>
      <c r="H93" s="56">
        <v>289888.86</v>
      </c>
      <c r="I93" s="56">
        <f t="shared" si="56"/>
        <v>688727.24</v>
      </c>
      <c r="J93" s="56">
        <f t="shared" si="52"/>
        <v>583928.9300000004</v>
      </c>
      <c r="K93" s="57">
        <f t="shared" si="53"/>
        <v>0.45882693516505735</v>
      </c>
      <c r="L93" s="57">
        <f t="shared" si="54"/>
        <v>-1</v>
      </c>
      <c r="M93" s="57">
        <f t="shared" si="55"/>
        <v>-0.52991421870056243</v>
      </c>
      <c r="R93" s="53"/>
      <c r="S93" s="53"/>
      <c r="T93" s="53"/>
      <c r="U93" s="53"/>
      <c r="V93" s="53"/>
    </row>
    <row r="94" spans="1:22" s="51" customFormat="1" x14ac:dyDescent="0.2">
      <c r="B94" s="51" t="s">
        <v>224</v>
      </c>
      <c r="C94" s="51" t="s">
        <v>225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f t="shared" si="56"/>
        <v>0</v>
      </c>
      <c r="J94" s="56">
        <f t="shared" si="52"/>
        <v>0</v>
      </c>
      <c r="K94" s="57" t="str">
        <f t="shared" si="53"/>
        <v>NA</v>
      </c>
      <c r="L94" s="57" t="str">
        <f t="shared" si="54"/>
        <v>NA</v>
      </c>
      <c r="M94" s="57" t="str">
        <f t="shared" si="55"/>
        <v>NA</v>
      </c>
      <c r="R94" s="53"/>
      <c r="S94" s="53"/>
      <c r="T94" s="53"/>
      <c r="U94" s="53"/>
      <c r="V94" s="53"/>
    </row>
    <row r="95" spans="1:22" s="51" customFormat="1" x14ac:dyDescent="0.2">
      <c r="B95" s="51" t="s">
        <v>226</v>
      </c>
      <c r="C95" s="51" t="s">
        <v>227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56"/>
        <v>0</v>
      </c>
      <c r="J95" s="56">
        <f t="shared" si="52"/>
        <v>0</v>
      </c>
      <c r="K95" s="57" t="str">
        <f t="shared" si="53"/>
        <v>NA</v>
      </c>
      <c r="L95" s="57" t="str">
        <f t="shared" si="54"/>
        <v>NA</v>
      </c>
      <c r="M95" s="57" t="str">
        <f t="shared" si="55"/>
        <v>NA</v>
      </c>
      <c r="R95" s="53"/>
      <c r="S95" s="53"/>
      <c r="T95" s="53"/>
      <c r="U95" s="53"/>
      <c r="V95" s="53"/>
    </row>
    <row r="96" spans="1:22" s="51" customFormat="1" x14ac:dyDescent="0.2">
      <c r="A96" s="63" t="s">
        <v>413</v>
      </c>
      <c r="B96" s="63"/>
      <c r="C96" s="63"/>
      <c r="D96" s="64">
        <v>729323049.63999999</v>
      </c>
      <c r="E96" s="64">
        <v>461984646.29999995</v>
      </c>
      <c r="F96" s="64">
        <v>4465476.0999999996</v>
      </c>
      <c r="G96" s="64">
        <v>33766614.889999993</v>
      </c>
      <c r="H96" s="64">
        <v>89599021.11999999</v>
      </c>
      <c r="I96" s="64">
        <f t="shared" si="56"/>
        <v>123365636.00999999</v>
      </c>
      <c r="J96" s="64">
        <f t="shared" si="52"/>
        <v>338619010.28999996</v>
      </c>
      <c r="K96" s="65">
        <f t="shared" si="53"/>
        <v>0.73296593945702304</v>
      </c>
      <c r="L96" s="65">
        <f t="shared" si="54"/>
        <v>-0.99033414608956449</v>
      </c>
      <c r="M96" s="65">
        <f t="shared" si="55"/>
        <v>-0.89036448994430584</v>
      </c>
      <c r="R96" s="53"/>
      <c r="S96" s="53"/>
      <c r="T96" s="53"/>
      <c r="U96" s="53"/>
      <c r="V96" s="53"/>
    </row>
    <row r="97" spans="1:22" s="51" customFormat="1" x14ac:dyDescent="0.2">
      <c r="A97" s="51" t="s">
        <v>32</v>
      </c>
      <c r="B97" s="51" t="s">
        <v>33</v>
      </c>
      <c r="C97" s="51" t="s">
        <v>34</v>
      </c>
      <c r="D97" s="56">
        <v>83403442</v>
      </c>
      <c r="E97" s="56">
        <v>83403442</v>
      </c>
      <c r="F97" s="56">
        <v>3369124.82</v>
      </c>
      <c r="G97" s="56">
        <v>3369124.82</v>
      </c>
      <c r="H97" s="56">
        <v>0</v>
      </c>
      <c r="I97" s="56">
        <f t="shared" si="56"/>
        <v>3369124.82</v>
      </c>
      <c r="J97" s="56">
        <f t="shared" si="52"/>
        <v>80034317.180000007</v>
      </c>
      <c r="K97" s="57">
        <f t="shared" si="53"/>
        <v>0.95960448706661294</v>
      </c>
      <c r="L97" s="57">
        <f t="shared" si="54"/>
        <v>-0.95960448706661294</v>
      </c>
      <c r="M97" s="57">
        <f t="shared" si="55"/>
        <v>-0.9394067305999193</v>
      </c>
      <c r="R97" s="53"/>
      <c r="S97" s="53"/>
      <c r="T97" s="53"/>
      <c r="U97" s="53"/>
      <c r="V97" s="53"/>
    </row>
    <row r="98" spans="1:22" s="51" customFormat="1" x14ac:dyDescent="0.2">
      <c r="A98" s="63" t="s">
        <v>35</v>
      </c>
      <c r="B98" s="63"/>
      <c r="C98" s="63"/>
      <c r="D98" s="64">
        <v>83403442</v>
      </c>
      <c r="E98" s="64">
        <v>83403442</v>
      </c>
      <c r="F98" s="64">
        <v>3369124.82</v>
      </c>
      <c r="G98" s="64">
        <v>3369124.82</v>
      </c>
      <c r="H98" s="64">
        <v>0</v>
      </c>
      <c r="I98" s="64">
        <f t="shared" si="56"/>
        <v>3369124.82</v>
      </c>
      <c r="J98" s="64">
        <f t="shared" si="52"/>
        <v>80034317.180000007</v>
      </c>
      <c r="K98" s="65">
        <f t="shared" si="53"/>
        <v>0.95960448706661294</v>
      </c>
      <c r="L98" s="65">
        <f t="shared" si="54"/>
        <v>-0.95960448706661294</v>
      </c>
      <c r="M98" s="65">
        <f t="shared" si="55"/>
        <v>-0.9394067305999193</v>
      </c>
      <c r="R98" s="53"/>
      <c r="S98" s="53"/>
      <c r="T98" s="53"/>
      <c r="U98" s="53"/>
      <c r="V98" s="53"/>
    </row>
    <row r="99" spans="1:22" s="51" customFormat="1" x14ac:dyDescent="0.2">
      <c r="A99" s="51" t="s">
        <v>36</v>
      </c>
      <c r="B99" s="51" t="s">
        <v>224</v>
      </c>
      <c r="C99" s="51" t="s">
        <v>225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ref="I99:I102" si="57">SUM(G99:H99)</f>
        <v>0</v>
      </c>
      <c r="J99" s="56">
        <f t="shared" ref="J99:J102" si="58">E99-I99</f>
        <v>0</v>
      </c>
      <c r="K99" s="57" t="str">
        <f t="shared" ref="K99:K102" si="59">IF(E99=0,"NA",J99/E99)</f>
        <v>NA</v>
      </c>
      <c r="L99" s="57" t="str">
        <f t="shared" ref="L99:L102" si="60">IF(E99=0,"NA",(  ( F99 - (E99/$L$6)) / (E99/$L$6)))</f>
        <v>NA</v>
      </c>
      <c r="M99" s="57" t="str">
        <f t="shared" ref="M99:M102" si="61">IF(E99=0,"NA",(  ( G99 - ($M$6*(E99/12))) / ($M$6*(E99/12))))</f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30</v>
      </c>
      <c r="C100" s="51" t="s">
        <v>31</v>
      </c>
      <c r="D100" s="56">
        <v>0</v>
      </c>
      <c r="E100" s="56">
        <v>0</v>
      </c>
      <c r="F100" s="56">
        <v>0</v>
      </c>
      <c r="G100" s="56">
        <v>120912.5</v>
      </c>
      <c r="H100" s="56">
        <v>0</v>
      </c>
      <c r="I100" s="56">
        <f t="shared" si="57"/>
        <v>120912.5</v>
      </c>
      <c r="J100" s="56">
        <f t="shared" si="58"/>
        <v>-120912.5</v>
      </c>
      <c r="K100" s="57" t="str">
        <f t="shared" si="59"/>
        <v>NA</v>
      </c>
      <c r="L100" s="57" t="str">
        <f t="shared" si="60"/>
        <v>NA</v>
      </c>
      <c r="M100" s="57" t="str">
        <f t="shared" si="61"/>
        <v>NA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37</v>
      </c>
      <c r="C101" s="51" t="s">
        <v>38</v>
      </c>
      <c r="D101" s="56">
        <v>5572080</v>
      </c>
      <c r="E101" s="56">
        <v>5572080</v>
      </c>
      <c r="F101" s="56">
        <v>0</v>
      </c>
      <c r="G101" s="56">
        <v>5690000</v>
      </c>
      <c r="H101" s="56">
        <v>0</v>
      </c>
      <c r="I101" s="56">
        <f t="shared" si="57"/>
        <v>5690000</v>
      </c>
      <c r="J101" s="56">
        <f t="shared" si="58"/>
        <v>-117920</v>
      </c>
      <c r="K101" s="57">
        <f t="shared" si="59"/>
        <v>-2.1162653802529754E-2</v>
      </c>
      <c r="L101" s="57">
        <f t="shared" si="60"/>
        <v>-1</v>
      </c>
      <c r="M101" s="57">
        <f t="shared" si="61"/>
        <v>0.53174398070379458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39</v>
      </c>
      <c r="B102" s="63"/>
      <c r="C102" s="63"/>
      <c r="D102" s="64">
        <v>5572080</v>
      </c>
      <c r="E102" s="64">
        <v>5572080</v>
      </c>
      <c r="F102" s="64">
        <v>0</v>
      </c>
      <c r="G102" s="64">
        <v>5810912.5</v>
      </c>
      <c r="H102" s="64">
        <v>0</v>
      </c>
      <c r="I102" s="64">
        <f t="shared" si="57"/>
        <v>5810912.5</v>
      </c>
      <c r="J102" s="64">
        <f t="shared" si="58"/>
        <v>-238832.5</v>
      </c>
      <c r="K102" s="65">
        <f t="shared" si="59"/>
        <v>-4.2862360195833511E-2</v>
      </c>
      <c r="L102" s="65">
        <f t="shared" si="60"/>
        <v>-1</v>
      </c>
      <c r="M102" s="65">
        <f t="shared" si="61"/>
        <v>0.56429354029375023</v>
      </c>
      <c r="R102" s="53"/>
      <c r="S102" s="53"/>
      <c r="T102" s="53"/>
      <c r="U102" s="53"/>
      <c r="V102" s="53"/>
    </row>
    <row r="103" spans="1:22" x14ac:dyDescent="0.2">
      <c r="A103" s="23"/>
      <c r="B103" s="31"/>
      <c r="C103" s="23"/>
      <c r="D103" s="18"/>
      <c r="E103" s="18"/>
      <c r="F103" s="18"/>
      <c r="G103" s="18"/>
      <c r="H103" s="18"/>
      <c r="I103" s="18"/>
      <c r="J103" s="18"/>
      <c r="K103" s="47"/>
      <c r="L103" s="37"/>
      <c r="M103" s="37"/>
    </row>
    <row r="104" spans="1:22" s="17" customFormat="1" ht="15.75" x14ac:dyDescent="0.25">
      <c r="A104" s="25" t="s">
        <v>11</v>
      </c>
      <c r="B104" s="32"/>
      <c r="C104" s="25"/>
      <c r="D104" s="6">
        <f>+D34+D44+D48+D63+D68+D72+D74+D96+D98+D102</f>
        <v>847368454.06999993</v>
      </c>
      <c r="E104" s="6">
        <f t="shared" ref="E104:J104" si="62">+E34+E44+E48+E63+E68+E72+E74+E96+E98+E102</f>
        <v>597777340.57999992</v>
      </c>
      <c r="F104" s="6">
        <f t="shared" si="62"/>
        <v>8027872.1099999994</v>
      </c>
      <c r="G104" s="6">
        <f t="shared" si="62"/>
        <v>51366478.639999993</v>
      </c>
      <c r="H104" s="6">
        <f t="shared" si="62"/>
        <v>110536491.47</v>
      </c>
      <c r="I104" s="6">
        <f t="shared" si="62"/>
        <v>161902970.10999998</v>
      </c>
      <c r="J104" s="6">
        <f t="shared" si="62"/>
        <v>435874370.46999997</v>
      </c>
      <c r="K104" s="38">
        <f t="shared" ref="K104" si="63">IF(E104=0,"NA",J104/E104)</f>
        <v>0.72915840210183969</v>
      </c>
      <c r="L104" s="38">
        <f t="shared" ref="L104" si="64">IF(E104=0,"NA",(  ( F104 - (E104/$L$6)) / (E104/$L$6)))</f>
        <v>-0.98657046434344453</v>
      </c>
      <c r="M104" s="38">
        <f t="shared" ref="M104" si="65">IF(E104=0,"NA",(  ( G104 - ($M$6*(E104/12))) / ($M$6*(E104/12))))</f>
        <v>-0.87110632550032485</v>
      </c>
    </row>
    <row r="112" spans="1:22" x14ac:dyDescent="0.2">
      <c r="K112" s="5"/>
    </row>
    <row r="113" spans="11:13" x14ac:dyDescent="0.2">
      <c r="K113" s="5"/>
    </row>
    <row r="114" spans="11:13" x14ac:dyDescent="0.2">
      <c r="K114" s="5"/>
      <c r="L114" s="5"/>
      <c r="M114" s="5"/>
    </row>
    <row r="115" spans="11:13" x14ac:dyDescent="0.2">
      <c r="K115" s="5"/>
      <c r="L115" s="5"/>
      <c r="M115" s="5"/>
    </row>
  </sheetData>
  <autoFilter ref="A7:M104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99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45412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523</v>
      </c>
      <c r="C8" s="51" t="s">
        <v>524</v>
      </c>
      <c r="D8" s="56">
        <v>0</v>
      </c>
      <c r="E8" s="56">
        <v>0</v>
      </c>
      <c r="F8" s="56">
        <v>0</v>
      </c>
      <c r="G8" s="56">
        <v>213319.07</v>
      </c>
      <c r="H8" s="56">
        <v>0</v>
      </c>
      <c r="I8" s="56">
        <f t="shared" ref="I8" si="0">SUM(G8:H8)</f>
        <v>213319.07</v>
      </c>
      <c r="J8" s="56">
        <f t="shared" ref="J8" si="1">E8-I8</f>
        <v>-213319.07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525</v>
      </c>
      <c r="C9" s="51" t="s">
        <v>526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527</v>
      </c>
      <c r="C10" s="51" t="s">
        <v>528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529</v>
      </c>
      <c r="C11" s="51" t="s">
        <v>530</v>
      </c>
      <c r="D11" s="56">
        <v>60543391</v>
      </c>
      <c r="E11" s="56">
        <v>60543391</v>
      </c>
      <c r="F11" s="56">
        <v>0</v>
      </c>
      <c r="G11" s="56">
        <v>1102.7400000000002</v>
      </c>
      <c r="H11" s="56">
        <v>0</v>
      </c>
      <c r="I11" s="56">
        <f t="shared" si="10"/>
        <v>1102.7400000000002</v>
      </c>
      <c r="J11" s="56">
        <f t="shared" si="11"/>
        <v>60542288.259999998</v>
      </c>
      <c r="K11" s="57">
        <f t="shared" si="12"/>
        <v>0.9999817859557949</v>
      </c>
      <c r="L11" s="57">
        <f t="shared" si="13"/>
        <v>-1</v>
      </c>
      <c r="M11" s="57">
        <f t="shared" si="14"/>
        <v>-0.99997267893369235</v>
      </c>
      <c r="R11" s="53"/>
      <c r="S11" s="53"/>
      <c r="T11" s="53"/>
      <c r="U11" s="53"/>
      <c r="V11" s="53"/>
    </row>
    <row r="12" spans="1:38" s="51" customFormat="1" x14ac:dyDescent="0.2">
      <c r="B12" s="51" t="s">
        <v>531</v>
      </c>
      <c r="C12" s="51" t="s">
        <v>532</v>
      </c>
      <c r="D12" s="56">
        <v>0</v>
      </c>
      <c r="E12" s="56">
        <v>0</v>
      </c>
      <c r="F12" s="56">
        <v>0</v>
      </c>
      <c r="G12" s="56">
        <v>242751.76</v>
      </c>
      <c r="H12" s="56">
        <v>0</v>
      </c>
      <c r="I12" s="56">
        <f t="shared" ref="I12:I37" si="15">SUM(G12:H12)</f>
        <v>242751.76</v>
      </c>
      <c r="J12" s="56">
        <f t="shared" ref="J12:J37" si="16">E12-I12</f>
        <v>-242751.76</v>
      </c>
      <c r="K12" s="57" t="str">
        <f t="shared" ref="K12:K37" si="17">IF(E12=0,"NA",J12/E12)</f>
        <v>NA</v>
      </c>
      <c r="L12" s="57" t="str">
        <f t="shared" ref="L12:L37" si="18">IF(E12=0,"NA",(  ( F12 - (E12/$L$6)) / (E12/$L$6)))</f>
        <v>NA</v>
      </c>
      <c r="M12" s="57" t="str">
        <f t="shared" ref="M12:M37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533</v>
      </c>
      <c r="C13" s="51" t="s">
        <v>534</v>
      </c>
      <c r="D13" s="56">
        <v>0</v>
      </c>
      <c r="E13" s="56">
        <v>0</v>
      </c>
      <c r="F13" s="56">
        <v>0</v>
      </c>
      <c r="G13" s="56">
        <v>67461.690000000031</v>
      </c>
      <c r="H13" s="56">
        <v>0</v>
      </c>
      <c r="I13" s="56">
        <f t="shared" ref="I13:I36" si="20">SUM(G13:H13)</f>
        <v>67461.690000000031</v>
      </c>
      <c r="J13" s="56">
        <f t="shared" ref="J13:J36" si="21">E13-I13</f>
        <v>-67461.690000000031</v>
      </c>
      <c r="K13" s="57" t="str">
        <f t="shared" ref="K13:K36" si="22">IF(E13=0,"NA",J13/E13)</f>
        <v>NA</v>
      </c>
      <c r="L13" s="57" t="str">
        <f t="shared" ref="L13:L36" si="23">IF(E13=0,"NA",(  ( F13 - (E13/$L$6)) / (E13/$L$6)))</f>
        <v>NA</v>
      </c>
      <c r="M13" s="57" t="str">
        <f t="shared" ref="M13:M36" si="24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535</v>
      </c>
      <c r="C14" s="51" t="s">
        <v>536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0"/>
        <v>0</v>
      </c>
      <c r="J14" s="56">
        <f t="shared" si="21"/>
        <v>0</v>
      </c>
      <c r="K14" s="57" t="str">
        <f t="shared" si="22"/>
        <v>NA</v>
      </c>
      <c r="L14" s="57" t="str">
        <f t="shared" si="23"/>
        <v>NA</v>
      </c>
      <c r="M14" s="57" t="str">
        <f t="shared" si="24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69</v>
      </c>
      <c r="C15" s="51" t="s">
        <v>70</v>
      </c>
      <c r="D15" s="56">
        <v>506404.37</v>
      </c>
      <c r="E15" s="56">
        <v>506404.37</v>
      </c>
      <c r="F15" s="56">
        <v>1245</v>
      </c>
      <c r="G15" s="56">
        <v>510185.56000000006</v>
      </c>
      <c r="H15" s="56">
        <v>0</v>
      </c>
      <c r="I15" s="56">
        <f t="shared" si="20"/>
        <v>510185.56000000006</v>
      </c>
      <c r="J15" s="56">
        <f t="shared" si="21"/>
        <v>-3781.1900000000605</v>
      </c>
      <c r="K15" s="57">
        <f t="shared" si="22"/>
        <v>-7.4667404627650836E-3</v>
      </c>
      <c r="L15" s="57">
        <f t="shared" si="23"/>
        <v>-0.99754149041012419</v>
      </c>
      <c r="M15" s="57">
        <f t="shared" si="24"/>
        <v>0.51120011069414761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1245</v>
      </c>
      <c r="G16" s="64">
        <v>1034820.8200000001</v>
      </c>
      <c r="H16" s="64">
        <v>0</v>
      </c>
      <c r="I16" s="64">
        <f t="shared" si="20"/>
        <v>1034820.8200000001</v>
      </c>
      <c r="J16" s="64">
        <f t="shared" si="21"/>
        <v>60014974.549999997</v>
      </c>
      <c r="K16" s="65">
        <f t="shared" si="22"/>
        <v>0.98304956120281262</v>
      </c>
      <c r="L16" s="65">
        <f t="shared" si="23"/>
        <v>-0.99997960681125209</v>
      </c>
      <c r="M16" s="65">
        <f t="shared" si="24"/>
        <v>-0.97457434180421887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129539.55</v>
      </c>
      <c r="H17" s="56">
        <v>0</v>
      </c>
      <c r="I17" s="56">
        <f t="shared" si="20"/>
        <v>129539.55</v>
      </c>
      <c r="J17" s="56">
        <f t="shared" si="21"/>
        <v>-129539.55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129539.55</v>
      </c>
      <c r="H18" s="64">
        <v>0</v>
      </c>
      <c r="I18" s="64">
        <f t="shared" si="20"/>
        <v>129539.55</v>
      </c>
      <c r="J18" s="64">
        <f t="shared" si="21"/>
        <v>-129539.55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537</v>
      </c>
      <c r="C20" s="51" t="s">
        <v>538</v>
      </c>
      <c r="D20" s="56">
        <v>0</v>
      </c>
      <c r="E20" s="56">
        <v>0</v>
      </c>
      <c r="F20" s="56">
        <v>128379.99999999993</v>
      </c>
      <c r="G20" s="56">
        <v>1070163</v>
      </c>
      <c r="H20" s="56">
        <v>0</v>
      </c>
      <c r="I20" s="56">
        <f t="shared" si="20"/>
        <v>1070163</v>
      </c>
      <c r="J20" s="56">
        <f t="shared" si="21"/>
        <v>-1070163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128379.99999999993</v>
      </c>
      <c r="G21" s="64">
        <v>1070163</v>
      </c>
      <c r="H21" s="64">
        <v>0</v>
      </c>
      <c r="I21" s="64">
        <f t="shared" si="20"/>
        <v>1070163</v>
      </c>
      <c r="J21" s="64">
        <f t="shared" si="21"/>
        <v>-1070163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94</v>
      </c>
      <c r="B22" s="51" t="s">
        <v>539</v>
      </c>
      <c r="C22" s="51" t="s">
        <v>540</v>
      </c>
      <c r="D22" s="56">
        <v>2375836</v>
      </c>
      <c r="E22" s="56">
        <v>2375836</v>
      </c>
      <c r="F22" s="56">
        <v>0</v>
      </c>
      <c r="G22" s="56">
        <v>40698465.789999999</v>
      </c>
      <c r="H22" s="56">
        <v>0</v>
      </c>
      <c r="I22" s="56">
        <f t="shared" si="20"/>
        <v>40698465.789999999</v>
      </c>
      <c r="J22" s="56">
        <f t="shared" si="21"/>
        <v>-38322629.789999999</v>
      </c>
      <c r="K22" s="57">
        <f t="shared" si="22"/>
        <v>-16.130166303566408</v>
      </c>
      <c r="L22" s="57">
        <f t="shared" si="23"/>
        <v>-1</v>
      </c>
      <c r="M22" s="57">
        <f t="shared" si="24"/>
        <v>24.695249455349611</v>
      </c>
      <c r="R22" s="53"/>
      <c r="S22" s="53"/>
      <c r="T22" s="53"/>
      <c r="U22" s="53"/>
      <c r="V22" s="53"/>
    </row>
    <row r="23" spans="1:22" s="51" customFormat="1" x14ac:dyDescent="0.2">
      <c r="B23" s="51" t="s">
        <v>541</v>
      </c>
      <c r="C23" s="51" t="s">
        <v>542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0"/>
        <v>0</v>
      </c>
      <c r="J23" s="56">
        <f t="shared" si="21"/>
        <v>0</v>
      </c>
      <c r="K23" s="57" t="str">
        <f t="shared" si="22"/>
        <v>NA</v>
      </c>
      <c r="L23" s="57" t="str">
        <f t="shared" si="23"/>
        <v>NA</v>
      </c>
      <c r="M23" s="57" t="str">
        <f t="shared" si="24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543</v>
      </c>
      <c r="C24" s="51" t="s">
        <v>544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0"/>
        <v>0</v>
      </c>
      <c r="J24" s="56">
        <f t="shared" si="21"/>
        <v>0</v>
      </c>
      <c r="K24" s="57" t="str">
        <f t="shared" si="22"/>
        <v>NA</v>
      </c>
      <c r="L24" s="57" t="str">
        <f t="shared" si="23"/>
        <v>NA</v>
      </c>
      <c r="M24" s="57" t="str">
        <f t="shared" si="24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545</v>
      </c>
      <c r="C25" s="51" t="s">
        <v>546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0"/>
        <v>0</v>
      </c>
      <c r="J25" s="56">
        <f t="shared" si="21"/>
        <v>0</v>
      </c>
      <c r="K25" s="57" t="str">
        <f t="shared" si="22"/>
        <v>NA</v>
      </c>
      <c r="L25" s="57" t="str">
        <f t="shared" si="23"/>
        <v>NA</v>
      </c>
      <c r="M25" s="57" t="str">
        <f t="shared" si="24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547</v>
      </c>
      <c r="C26" s="51" t="s">
        <v>548</v>
      </c>
      <c r="D26" s="56">
        <v>4247392</v>
      </c>
      <c r="E26" s="56">
        <v>4247392</v>
      </c>
      <c r="F26" s="56">
        <v>0</v>
      </c>
      <c r="G26" s="56">
        <v>14222358.700000003</v>
      </c>
      <c r="H26" s="56">
        <v>0</v>
      </c>
      <c r="I26" s="56">
        <f t="shared" si="20"/>
        <v>14222358.700000003</v>
      </c>
      <c r="J26" s="56">
        <f t="shared" si="21"/>
        <v>-9974966.700000003</v>
      </c>
      <c r="K26" s="57">
        <f t="shared" si="22"/>
        <v>-2.3484921335257032</v>
      </c>
      <c r="L26" s="57">
        <f t="shared" si="23"/>
        <v>-1</v>
      </c>
      <c r="M26" s="57">
        <f t="shared" si="24"/>
        <v>4.022738200288555</v>
      </c>
      <c r="R26" s="53"/>
      <c r="S26" s="53"/>
      <c r="T26" s="53"/>
      <c r="U26" s="53"/>
      <c r="V26" s="53"/>
    </row>
    <row r="27" spans="1:22" s="51" customFormat="1" x14ac:dyDescent="0.2">
      <c r="B27" s="51" t="s">
        <v>549</v>
      </c>
      <c r="C27" s="51" t="s">
        <v>550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551</v>
      </c>
      <c r="C28" s="51" t="s">
        <v>552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553</v>
      </c>
      <c r="C29" s="51" t="s">
        <v>554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0"/>
        <v>0</v>
      </c>
      <c r="J29" s="56">
        <f t="shared" si="21"/>
        <v>0</v>
      </c>
      <c r="K29" s="57" t="str">
        <f t="shared" si="22"/>
        <v>NA</v>
      </c>
      <c r="L29" s="57" t="str">
        <f t="shared" si="23"/>
        <v>NA</v>
      </c>
      <c r="M29" s="57" t="str">
        <f t="shared" si="24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555</v>
      </c>
      <c r="C30" s="51" t="s">
        <v>556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0"/>
        <v>0</v>
      </c>
      <c r="J30" s="56">
        <f t="shared" si="21"/>
        <v>0</v>
      </c>
      <c r="K30" s="57" t="str">
        <f t="shared" si="22"/>
        <v>NA</v>
      </c>
      <c r="L30" s="57" t="str">
        <f t="shared" si="23"/>
        <v>NA</v>
      </c>
      <c r="M30" s="57" t="str">
        <f t="shared" si="2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557</v>
      </c>
      <c r="C31" s="51" t="s">
        <v>558</v>
      </c>
      <c r="D31" s="56">
        <v>500000</v>
      </c>
      <c r="E31" s="56">
        <v>500000</v>
      </c>
      <c r="F31" s="56">
        <v>0</v>
      </c>
      <c r="G31" s="56">
        <v>460224.38</v>
      </c>
      <c r="H31" s="56">
        <v>0</v>
      </c>
      <c r="I31" s="56">
        <f t="shared" si="20"/>
        <v>460224.38</v>
      </c>
      <c r="J31" s="56">
        <f t="shared" si="21"/>
        <v>39775.619999999995</v>
      </c>
      <c r="K31" s="57">
        <f t="shared" si="22"/>
        <v>7.9551239999999995E-2</v>
      </c>
      <c r="L31" s="57">
        <f t="shared" si="23"/>
        <v>-1</v>
      </c>
      <c r="M31" s="57">
        <f t="shared" si="24"/>
        <v>0.38067314000000008</v>
      </c>
      <c r="R31" s="53"/>
      <c r="S31" s="53"/>
      <c r="T31" s="53"/>
      <c r="U31" s="53"/>
      <c r="V31" s="53"/>
    </row>
    <row r="32" spans="1:22" s="51" customFormat="1" x14ac:dyDescent="0.2">
      <c r="B32" s="51" t="s">
        <v>559</v>
      </c>
      <c r="C32" s="51" t="s">
        <v>560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0"/>
        <v>0</v>
      </c>
      <c r="J32" s="56">
        <f t="shared" si="21"/>
        <v>0</v>
      </c>
      <c r="K32" s="57" t="str">
        <f t="shared" si="22"/>
        <v>NA</v>
      </c>
      <c r="L32" s="57" t="str">
        <f t="shared" si="23"/>
        <v>NA</v>
      </c>
      <c r="M32" s="57" t="str">
        <f t="shared" si="2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561</v>
      </c>
      <c r="C33" s="51" t="s">
        <v>562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563</v>
      </c>
      <c r="C34" s="51" t="s">
        <v>564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440</v>
      </c>
      <c r="C35" s="51" t="s">
        <v>441</v>
      </c>
      <c r="D35" s="56">
        <v>50000</v>
      </c>
      <c r="E35" s="56">
        <v>50000</v>
      </c>
      <c r="F35" s="56">
        <v>0</v>
      </c>
      <c r="G35" s="56">
        <v>85242.39</v>
      </c>
      <c r="H35" s="56">
        <v>0</v>
      </c>
      <c r="I35" s="56">
        <f t="shared" si="20"/>
        <v>85242.39</v>
      </c>
      <c r="J35" s="56">
        <f t="shared" si="21"/>
        <v>-35242.39</v>
      </c>
      <c r="K35" s="57">
        <f t="shared" si="22"/>
        <v>-0.70484780000000002</v>
      </c>
      <c r="L35" s="57">
        <f t="shared" si="23"/>
        <v>-1</v>
      </c>
      <c r="M35" s="57">
        <f t="shared" si="24"/>
        <v>1.5572716999999998</v>
      </c>
      <c r="R35" s="53"/>
      <c r="S35" s="53"/>
      <c r="T35" s="53"/>
      <c r="U35" s="53"/>
      <c r="V35" s="53"/>
    </row>
    <row r="36" spans="1:38" s="51" customFormat="1" x14ac:dyDescent="0.2">
      <c r="B36" s="51" t="s">
        <v>442</v>
      </c>
      <c r="C36" s="51" t="s">
        <v>443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0"/>
        <v>0</v>
      </c>
      <c r="J36" s="56">
        <f t="shared" si="21"/>
        <v>0</v>
      </c>
      <c r="K36" s="57" t="str">
        <f t="shared" si="22"/>
        <v>NA</v>
      </c>
      <c r="L36" s="57" t="str">
        <f t="shared" si="23"/>
        <v>NA</v>
      </c>
      <c r="M36" s="57" t="str">
        <f t="shared" si="2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95</v>
      </c>
      <c r="C37" s="51" t="s">
        <v>96</v>
      </c>
      <c r="D37" s="56">
        <v>0</v>
      </c>
      <c r="E37" s="56">
        <v>6611145.3700000001</v>
      </c>
      <c r="F37" s="56">
        <v>0</v>
      </c>
      <c r="G37" s="56">
        <v>2299578.41</v>
      </c>
      <c r="H37" s="56">
        <v>0</v>
      </c>
      <c r="I37" s="56">
        <f t="shared" si="15"/>
        <v>2299578.41</v>
      </c>
      <c r="J37" s="56">
        <f t="shared" si="16"/>
        <v>4311566.96</v>
      </c>
      <c r="K37" s="57">
        <f t="shared" si="17"/>
        <v>0.65216641273159603</v>
      </c>
      <c r="L37" s="57">
        <f t="shared" si="18"/>
        <v>-1</v>
      </c>
      <c r="M37" s="57">
        <f t="shared" si="19"/>
        <v>-0.478249619097394</v>
      </c>
      <c r="R37" s="53"/>
      <c r="S37" s="53"/>
      <c r="T37" s="53"/>
      <c r="U37" s="53"/>
      <c r="V37" s="53"/>
    </row>
    <row r="38" spans="1:38" s="51" customFormat="1" x14ac:dyDescent="0.2">
      <c r="B38" s="51" t="s">
        <v>565</v>
      </c>
      <c r="C38" s="51" t="s">
        <v>566</v>
      </c>
      <c r="D38" s="56">
        <v>4628750</v>
      </c>
      <c r="E38" s="56">
        <v>5502641.4000000004</v>
      </c>
      <c r="F38" s="56">
        <v>554102.80999999982</v>
      </c>
      <c r="G38" s="56">
        <v>4094228.7899999991</v>
      </c>
      <c r="H38" s="56">
        <v>0</v>
      </c>
      <c r="I38" s="56">
        <f t="shared" ref="I38:I42" si="25">SUM(G38:H38)</f>
        <v>4094228.7899999991</v>
      </c>
      <c r="J38" s="56">
        <f t="shared" ref="J38:J42" si="26">E38-I38</f>
        <v>1408412.6100000013</v>
      </c>
      <c r="K38" s="57">
        <f t="shared" ref="K38:K42" si="27">IF(E38=0,"NA",J38/E38)</f>
        <v>0.25595209784159317</v>
      </c>
      <c r="L38" s="57">
        <f t="shared" ref="L38:L42" si="28">IF(E38=0,"NA",(  ( F38 - (E38/$L$6)) / (E38/$L$6)))</f>
        <v>-0.89930239502795883</v>
      </c>
      <c r="M38" s="57">
        <f t="shared" ref="M38:M42" si="29">IF(E38=0,"NA",(  ( G38 - ($M$6*(E38/12))) / ($M$6*(E38/12))))</f>
        <v>0.11607185323761031</v>
      </c>
      <c r="R38" s="53"/>
      <c r="S38" s="53"/>
      <c r="T38" s="53"/>
      <c r="U38" s="53"/>
      <c r="V38" s="53"/>
    </row>
    <row r="39" spans="1:38" s="51" customFormat="1" x14ac:dyDescent="0.2">
      <c r="A39" s="63" t="s">
        <v>97</v>
      </c>
      <c r="B39" s="63"/>
      <c r="C39" s="63"/>
      <c r="D39" s="64">
        <v>11801978</v>
      </c>
      <c r="E39" s="64">
        <v>19287014.770000003</v>
      </c>
      <c r="F39" s="64">
        <v>554102.80999999982</v>
      </c>
      <c r="G39" s="64">
        <v>61860098.460000001</v>
      </c>
      <c r="H39" s="64">
        <v>0</v>
      </c>
      <c r="I39" s="64">
        <f t="shared" si="25"/>
        <v>61860098.460000001</v>
      </c>
      <c r="J39" s="64">
        <f t="shared" si="26"/>
        <v>-42573083.689999998</v>
      </c>
      <c r="K39" s="65">
        <f t="shared" si="27"/>
        <v>-2.2073443815794822</v>
      </c>
      <c r="L39" s="65">
        <f t="shared" si="28"/>
        <v>-0.97127068047555609</v>
      </c>
      <c r="M39" s="65">
        <f t="shared" si="29"/>
        <v>3.8110165723692231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567</v>
      </c>
      <c r="C40" s="51" t="s">
        <v>568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5"/>
        <v>0</v>
      </c>
      <c r="J40" s="56">
        <f t="shared" si="26"/>
        <v>0</v>
      </c>
      <c r="K40" s="57" t="str">
        <f t="shared" si="27"/>
        <v>NA</v>
      </c>
      <c r="L40" s="57" t="str">
        <f t="shared" si="28"/>
        <v>NA</v>
      </c>
      <c r="M40" s="57" t="str">
        <f t="shared" si="29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25"/>
        <v>0</v>
      </c>
      <c r="J41" s="56">
        <f t="shared" si="26"/>
        <v>2800000</v>
      </c>
      <c r="K41" s="57">
        <f t="shared" si="27"/>
        <v>1</v>
      </c>
      <c r="L41" s="57">
        <f t="shared" si="28"/>
        <v>-1</v>
      </c>
      <c r="M41" s="57">
        <f t="shared" si="29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25"/>
        <v>0</v>
      </c>
      <c r="J42" s="64">
        <f t="shared" si="26"/>
        <v>2800000</v>
      </c>
      <c r="K42" s="65">
        <f t="shared" si="27"/>
        <v>1</v>
      </c>
      <c r="L42" s="65">
        <f t="shared" si="28"/>
        <v>-1</v>
      </c>
      <c r="M42" s="65">
        <f t="shared" si="29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30">+E16+E18+E21+E39+E42</f>
        <v>83136810.140000001</v>
      </c>
      <c r="F44" s="6">
        <f t="shared" si="30"/>
        <v>683727.80999999971</v>
      </c>
      <c r="G44" s="6">
        <f t="shared" si="30"/>
        <v>64094621.829999998</v>
      </c>
      <c r="H44" s="6">
        <f t="shared" si="30"/>
        <v>0</v>
      </c>
      <c r="I44" s="6">
        <f t="shared" si="30"/>
        <v>64094621.829999998</v>
      </c>
      <c r="J44" s="6">
        <f t="shared" si="30"/>
        <v>19042188.310000002</v>
      </c>
      <c r="K44" s="38">
        <f t="shared" ref="K44:K88" si="31">IF(E44=0,"NA",J44/E44)</f>
        <v>0.22904641491456679</v>
      </c>
      <c r="L44" s="38">
        <f>IF(E44=0,"NA",(  ( F44 - (E44/$L$6)) / (E44/$L$6)))</f>
        <v>-0.99177587149604818</v>
      </c>
      <c r="M44" s="38">
        <f>IF(E44=0,"NA",(  ( G44 - ($M$6*(E44/12))) / ($M$6*(E44/12))))</f>
        <v>0.15643037762814985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277</v>
      </c>
      <c r="B46" s="51" t="s">
        <v>164</v>
      </c>
      <c r="C46" s="51" t="s">
        <v>165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32">SUM(G46:H46)</f>
        <v>0</v>
      </c>
      <c r="J46" s="56">
        <f t="shared" ref="J46:J48" si="33">E46-I46</f>
        <v>0</v>
      </c>
      <c r="K46" s="57" t="str">
        <f t="shared" ref="K46:K48" si="34">IF(E46=0,"NA",J46/E46)</f>
        <v>NA</v>
      </c>
      <c r="L46" s="57" t="str">
        <f t="shared" ref="L46:L48" si="35">IF(E46=0,"NA",(  ( F46 - (E46/$L$6)) / (E46/$L$6)))</f>
        <v>NA</v>
      </c>
      <c r="M46" s="57" t="str">
        <f t="shared" ref="M46:M48" si="36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202</v>
      </c>
      <c r="C47" s="51" t="s">
        <v>203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2"/>
        <v>0</v>
      </c>
      <c r="J47" s="56">
        <f t="shared" si="33"/>
        <v>0</v>
      </c>
      <c r="K47" s="57" t="str">
        <f t="shared" si="34"/>
        <v>NA</v>
      </c>
      <c r="L47" s="57" t="str">
        <f t="shared" si="35"/>
        <v>NA</v>
      </c>
      <c r="M47" s="57" t="str">
        <f t="shared" si="36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471</v>
      </c>
      <c r="C48" s="51" t="s">
        <v>472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32"/>
        <v>0</v>
      </c>
      <c r="J48" s="56">
        <f t="shared" si="33"/>
        <v>0</v>
      </c>
      <c r="K48" s="57" t="str">
        <f t="shared" si="34"/>
        <v>NA</v>
      </c>
      <c r="L48" s="57" t="str">
        <f t="shared" si="35"/>
        <v>NA</v>
      </c>
      <c r="M48" s="57" t="str">
        <f t="shared" si="36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315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1" si="37">SUM(G49:H49)</f>
        <v>0</v>
      </c>
      <c r="J49" s="64">
        <f t="shared" ref="J49:J81" si="38">E49-I49</f>
        <v>0</v>
      </c>
      <c r="K49" s="65" t="str">
        <f t="shared" ref="K49:K81" si="39">IF(E49=0,"NA",J49/E49)</f>
        <v>NA</v>
      </c>
      <c r="L49" s="65" t="str">
        <f t="shared" ref="L49:L81" si="40">IF(E49=0,"NA",(  ( F49 - (E49/$L$6)) / (E49/$L$6)))</f>
        <v>NA</v>
      </c>
      <c r="M49" s="65" t="str">
        <f t="shared" ref="M49:M81" si="41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322</v>
      </c>
      <c r="B50" s="51" t="s">
        <v>323</v>
      </c>
      <c r="C50" s="51" t="s">
        <v>324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7"/>
        <v>0</v>
      </c>
      <c r="J50" s="56">
        <f t="shared" si="38"/>
        <v>0</v>
      </c>
      <c r="K50" s="57" t="str">
        <f t="shared" si="39"/>
        <v>NA</v>
      </c>
      <c r="L50" s="57" t="str">
        <f t="shared" si="40"/>
        <v>NA</v>
      </c>
      <c r="M50" s="57" t="str">
        <f t="shared" si="41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138</v>
      </c>
      <c r="C51" s="51" t="s">
        <v>139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7"/>
        <v>0</v>
      </c>
      <c r="J51" s="56">
        <f t="shared" si="38"/>
        <v>0</v>
      </c>
      <c r="K51" s="57" t="str">
        <f t="shared" si="39"/>
        <v>NA</v>
      </c>
      <c r="L51" s="57" t="str">
        <f t="shared" si="40"/>
        <v>NA</v>
      </c>
      <c r="M51" s="57" t="str">
        <f t="shared" si="41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148</v>
      </c>
      <c r="C52" s="51" t="s">
        <v>149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57" si="42">SUM(G52:H52)</f>
        <v>0</v>
      </c>
      <c r="J52" s="56">
        <f t="shared" ref="J52:J57" si="43">E52-I52</f>
        <v>0</v>
      </c>
      <c r="K52" s="57" t="str">
        <f t="shared" ref="K52:K57" si="44">IF(E52=0,"NA",J52/E52)</f>
        <v>NA</v>
      </c>
      <c r="L52" s="57" t="str">
        <f t="shared" ref="L52:L57" si="45">IF(E52=0,"NA",(  ( F52 - (E52/$L$6)) / (E52/$L$6)))</f>
        <v>NA</v>
      </c>
      <c r="M52" s="57" t="str">
        <f t="shared" ref="M52:M57" si="46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162</v>
      </c>
      <c r="C53" s="51" t="s">
        <v>163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42"/>
        <v>0</v>
      </c>
      <c r="J53" s="56">
        <f t="shared" si="43"/>
        <v>0</v>
      </c>
      <c r="K53" s="57" t="str">
        <f t="shared" si="44"/>
        <v>NA</v>
      </c>
      <c r="L53" s="57" t="str">
        <f t="shared" si="45"/>
        <v>NA</v>
      </c>
      <c r="M53" s="57" t="str">
        <f t="shared" si="4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329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42"/>
        <v>0</v>
      </c>
      <c r="J54" s="64">
        <f t="shared" si="43"/>
        <v>0</v>
      </c>
      <c r="K54" s="65" t="str">
        <f t="shared" si="44"/>
        <v>NA</v>
      </c>
      <c r="L54" s="65" t="str">
        <f t="shared" si="45"/>
        <v>NA</v>
      </c>
      <c r="M54" s="65" t="str">
        <f t="shared" si="4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406</v>
      </c>
      <c r="B55" s="51" t="s">
        <v>122</v>
      </c>
      <c r="C55" s="51" t="s">
        <v>123</v>
      </c>
      <c r="D55" s="56">
        <v>96678.28</v>
      </c>
      <c r="E55" s="56">
        <v>96678.28</v>
      </c>
      <c r="F55" s="56">
        <v>3861.48</v>
      </c>
      <c r="G55" s="56">
        <v>91809.16</v>
      </c>
      <c r="H55" s="56">
        <v>0</v>
      </c>
      <c r="I55" s="56">
        <f t="shared" si="42"/>
        <v>91809.16</v>
      </c>
      <c r="J55" s="56">
        <f t="shared" si="43"/>
        <v>4869.1199999999953</v>
      </c>
      <c r="K55" s="57">
        <f t="shared" si="44"/>
        <v>5.0364156251021384E-2</v>
      </c>
      <c r="L55" s="57">
        <f t="shared" si="45"/>
        <v>-0.96005845366715259</v>
      </c>
      <c r="M55" s="57">
        <f t="shared" si="46"/>
        <v>0.42445376562346787</v>
      </c>
      <c r="R55" s="53"/>
      <c r="S55" s="53"/>
      <c r="T55" s="53"/>
      <c r="U55" s="53"/>
      <c r="V55" s="53"/>
    </row>
    <row r="56" spans="1:22" s="51" customFormat="1" x14ac:dyDescent="0.2">
      <c r="B56" s="51" t="s">
        <v>474</v>
      </c>
      <c r="C56" s="51" t="s">
        <v>475</v>
      </c>
      <c r="D56" s="56">
        <v>20215024.330000006</v>
      </c>
      <c r="E56" s="56">
        <v>20215024.330000006</v>
      </c>
      <c r="F56" s="56">
        <v>1343769.1900000004</v>
      </c>
      <c r="G56" s="56">
        <v>12378013.689999999</v>
      </c>
      <c r="H56" s="56">
        <v>0</v>
      </c>
      <c r="I56" s="56">
        <f t="shared" si="42"/>
        <v>12378013.689999999</v>
      </c>
      <c r="J56" s="56">
        <f t="shared" si="43"/>
        <v>7837010.6400000062</v>
      </c>
      <c r="K56" s="57">
        <f t="shared" si="44"/>
        <v>0.38768247379101739</v>
      </c>
      <c r="L56" s="57">
        <f t="shared" si="45"/>
        <v>-0.93352621455885232</v>
      </c>
      <c r="M56" s="57">
        <f t="shared" si="46"/>
        <v>-8.1523710686526099E-2</v>
      </c>
      <c r="R56" s="53"/>
      <c r="S56" s="53"/>
      <c r="T56" s="53"/>
      <c r="U56" s="53"/>
      <c r="V56" s="53"/>
    </row>
    <row r="57" spans="1:22" s="51" customFormat="1" x14ac:dyDescent="0.2">
      <c r="B57" s="51" t="s">
        <v>134</v>
      </c>
      <c r="C57" s="51" t="s">
        <v>135</v>
      </c>
      <c r="D57" s="56">
        <v>2038478.68</v>
      </c>
      <c r="E57" s="56">
        <v>2038478.68</v>
      </c>
      <c r="F57" s="56">
        <v>135976.17000000001</v>
      </c>
      <c r="G57" s="56">
        <v>1322468.1000000001</v>
      </c>
      <c r="H57" s="56">
        <v>0</v>
      </c>
      <c r="I57" s="56">
        <f t="shared" si="42"/>
        <v>1322468.1000000001</v>
      </c>
      <c r="J57" s="56">
        <f t="shared" si="43"/>
        <v>716010.57999999984</v>
      </c>
      <c r="K57" s="57">
        <f t="shared" si="44"/>
        <v>0.35124751954727329</v>
      </c>
      <c r="L57" s="57">
        <f t="shared" si="45"/>
        <v>-0.93329526998045431</v>
      </c>
      <c r="M57" s="57">
        <f t="shared" si="46"/>
        <v>-2.6871279320909942E-2</v>
      </c>
      <c r="R57" s="53"/>
      <c r="S57" s="53"/>
      <c r="T57" s="53"/>
      <c r="U57" s="53"/>
      <c r="V57" s="53"/>
    </row>
    <row r="58" spans="1:22" s="51" customFormat="1" x14ac:dyDescent="0.2">
      <c r="B58" s="51" t="s">
        <v>136</v>
      </c>
      <c r="C58" s="51" t="s">
        <v>137</v>
      </c>
      <c r="D58" s="56">
        <v>178653</v>
      </c>
      <c r="E58" s="56">
        <v>178653</v>
      </c>
      <c r="F58" s="56">
        <v>0</v>
      </c>
      <c r="G58" s="56">
        <v>0</v>
      </c>
      <c r="H58" s="56">
        <v>0</v>
      </c>
      <c r="I58" s="56">
        <f t="shared" si="37"/>
        <v>0</v>
      </c>
      <c r="J58" s="56">
        <f t="shared" si="38"/>
        <v>178653</v>
      </c>
      <c r="K58" s="57">
        <f t="shared" si="39"/>
        <v>1</v>
      </c>
      <c r="L58" s="57">
        <f t="shared" si="40"/>
        <v>-1</v>
      </c>
      <c r="M58" s="57">
        <f t="shared" si="41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138</v>
      </c>
      <c r="C59" s="51" t="s">
        <v>139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7"/>
        <v>0</v>
      </c>
      <c r="J59" s="56">
        <f t="shared" si="38"/>
        <v>0</v>
      </c>
      <c r="K59" s="57" t="str">
        <f t="shared" si="39"/>
        <v>NA</v>
      </c>
      <c r="L59" s="57" t="str">
        <f t="shared" si="40"/>
        <v>NA</v>
      </c>
      <c r="M59" s="57" t="str">
        <f t="shared" si="41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144</v>
      </c>
      <c r="C60" s="51" t="s">
        <v>145</v>
      </c>
      <c r="D60" s="56">
        <v>10972968.75</v>
      </c>
      <c r="E60" s="56">
        <v>10972968.75</v>
      </c>
      <c r="F60" s="56">
        <v>441315.58999999997</v>
      </c>
      <c r="G60" s="56">
        <v>3319339.38</v>
      </c>
      <c r="H60" s="56">
        <v>0</v>
      </c>
      <c r="I60" s="56">
        <f t="shared" si="37"/>
        <v>3319339.38</v>
      </c>
      <c r="J60" s="56">
        <f t="shared" si="38"/>
        <v>7653629.3700000001</v>
      </c>
      <c r="K60" s="57">
        <f t="shared" si="39"/>
        <v>0.69749851151266606</v>
      </c>
      <c r="L60" s="57">
        <f t="shared" si="40"/>
        <v>-0.95978156868440911</v>
      </c>
      <c r="M60" s="57">
        <f t="shared" si="41"/>
        <v>-0.54624776726899915</v>
      </c>
      <c r="R60" s="53"/>
      <c r="S60" s="53"/>
      <c r="T60" s="53"/>
      <c r="U60" s="53"/>
      <c r="V60" s="53"/>
    </row>
    <row r="61" spans="1:22" s="51" customFormat="1" x14ac:dyDescent="0.2">
      <c r="B61" s="51" t="s">
        <v>146</v>
      </c>
      <c r="C61" s="51" t="s">
        <v>147</v>
      </c>
      <c r="D61" s="56">
        <v>0</v>
      </c>
      <c r="E61" s="56">
        <v>0</v>
      </c>
      <c r="F61" s="56">
        <v>2587.7000000000003</v>
      </c>
      <c r="G61" s="56">
        <v>17431.810000000001</v>
      </c>
      <c r="H61" s="56">
        <v>0</v>
      </c>
      <c r="I61" s="56">
        <f t="shared" si="37"/>
        <v>17431.810000000001</v>
      </c>
      <c r="J61" s="56">
        <f t="shared" si="38"/>
        <v>-17431.810000000001</v>
      </c>
      <c r="K61" s="57" t="str">
        <f t="shared" si="39"/>
        <v>NA</v>
      </c>
      <c r="L61" s="57" t="str">
        <f t="shared" si="40"/>
        <v>NA</v>
      </c>
      <c r="M61" s="57" t="str">
        <f t="shared" si="41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148</v>
      </c>
      <c r="C62" s="51" t="s">
        <v>149</v>
      </c>
      <c r="D62" s="56">
        <v>4332477.3400000017</v>
      </c>
      <c r="E62" s="56">
        <v>4332477.3400000017</v>
      </c>
      <c r="F62" s="56">
        <v>107853.48999999993</v>
      </c>
      <c r="G62" s="56">
        <v>925844.36999999953</v>
      </c>
      <c r="H62" s="56">
        <v>0</v>
      </c>
      <c r="I62" s="56">
        <f t="shared" si="37"/>
        <v>925844.36999999953</v>
      </c>
      <c r="J62" s="56">
        <f t="shared" si="38"/>
        <v>3406632.9700000021</v>
      </c>
      <c r="K62" s="57">
        <f t="shared" si="39"/>
        <v>0.78630139355789463</v>
      </c>
      <c r="L62" s="57">
        <f t="shared" si="40"/>
        <v>-0.97510581555632547</v>
      </c>
      <c r="M62" s="57">
        <f t="shared" si="41"/>
        <v>-0.67945209033684206</v>
      </c>
      <c r="R62" s="53"/>
      <c r="S62" s="53"/>
      <c r="T62" s="53"/>
      <c r="U62" s="53"/>
      <c r="V62" s="53"/>
    </row>
    <row r="63" spans="1:22" s="51" customFormat="1" x14ac:dyDescent="0.2">
      <c r="B63" s="51" t="s">
        <v>150</v>
      </c>
      <c r="C63" s="51" t="s">
        <v>151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7"/>
        <v>0</v>
      </c>
      <c r="J63" s="56">
        <f t="shared" si="38"/>
        <v>0</v>
      </c>
      <c r="K63" s="57" t="str">
        <f t="shared" si="39"/>
        <v>NA</v>
      </c>
      <c r="L63" s="57" t="str">
        <f t="shared" si="40"/>
        <v>NA</v>
      </c>
      <c r="M63" s="57" t="str">
        <f t="shared" si="41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152</v>
      </c>
      <c r="C64" s="51" t="s">
        <v>153</v>
      </c>
      <c r="D64" s="56">
        <v>0</v>
      </c>
      <c r="E64" s="56">
        <v>0</v>
      </c>
      <c r="F64" s="56">
        <v>31520.92</v>
      </c>
      <c r="G64" s="56">
        <v>607803.05000000005</v>
      </c>
      <c r="H64" s="56">
        <v>0</v>
      </c>
      <c r="I64" s="56">
        <f t="shared" si="37"/>
        <v>607803.05000000005</v>
      </c>
      <c r="J64" s="56">
        <f t="shared" si="38"/>
        <v>-607803.05000000005</v>
      </c>
      <c r="K64" s="57" t="str">
        <f t="shared" si="39"/>
        <v>NA</v>
      </c>
      <c r="L64" s="57" t="str">
        <f t="shared" si="40"/>
        <v>NA</v>
      </c>
      <c r="M64" s="57" t="str">
        <f t="shared" si="41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160</v>
      </c>
      <c r="C65" s="51" t="s">
        <v>161</v>
      </c>
      <c r="D65" s="56">
        <v>0</v>
      </c>
      <c r="E65" s="56">
        <v>0</v>
      </c>
      <c r="F65" s="56">
        <v>1271.5</v>
      </c>
      <c r="G65" s="56">
        <v>7027.26</v>
      </c>
      <c r="H65" s="56">
        <v>0</v>
      </c>
      <c r="I65" s="56">
        <f t="shared" si="37"/>
        <v>7027.26</v>
      </c>
      <c r="J65" s="56">
        <f t="shared" si="38"/>
        <v>-7027.26</v>
      </c>
      <c r="K65" s="57" t="str">
        <f t="shared" si="39"/>
        <v>NA</v>
      </c>
      <c r="L65" s="57" t="str">
        <f t="shared" si="40"/>
        <v>NA</v>
      </c>
      <c r="M65" s="57" t="str">
        <f t="shared" si="41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162</v>
      </c>
      <c r="C66" s="51" t="s">
        <v>163</v>
      </c>
      <c r="D66" s="56">
        <v>579436.92000000004</v>
      </c>
      <c r="E66" s="56">
        <v>579436.92000000004</v>
      </c>
      <c r="F66" s="56">
        <v>95546.28</v>
      </c>
      <c r="G66" s="56">
        <v>892701.13</v>
      </c>
      <c r="H66" s="56">
        <v>0</v>
      </c>
      <c r="I66" s="56">
        <f t="shared" si="37"/>
        <v>892701.13</v>
      </c>
      <c r="J66" s="56">
        <f t="shared" si="38"/>
        <v>-313264.20999999996</v>
      </c>
      <c r="K66" s="57">
        <f t="shared" si="39"/>
        <v>-0.54063557082279112</v>
      </c>
      <c r="L66" s="57">
        <f t="shared" si="40"/>
        <v>-0.83510494981921413</v>
      </c>
      <c r="M66" s="57">
        <f t="shared" si="41"/>
        <v>1.3109533562341866</v>
      </c>
      <c r="R66" s="53"/>
      <c r="S66" s="53"/>
      <c r="T66" s="53"/>
      <c r="U66" s="53"/>
      <c r="V66" s="53"/>
    </row>
    <row r="67" spans="2:22" s="51" customFormat="1" x14ac:dyDescent="0.2">
      <c r="B67" s="51" t="s">
        <v>164</v>
      </c>
      <c r="C67" s="51" t="s">
        <v>165</v>
      </c>
      <c r="D67" s="56">
        <v>374660</v>
      </c>
      <c r="E67" s="56">
        <v>374660</v>
      </c>
      <c r="F67" s="56">
        <v>0</v>
      </c>
      <c r="G67" s="56">
        <v>0</v>
      </c>
      <c r="H67" s="56">
        <v>0</v>
      </c>
      <c r="I67" s="56">
        <f t="shared" si="37"/>
        <v>0</v>
      </c>
      <c r="J67" s="56">
        <f t="shared" si="38"/>
        <v>374660</v>
      </c>
      <c r="K67" s="57">
        <f t="shared" si="39"/>
        <v>1</v>
      </c>
      <c r="L67" s="57">
        <f t="shared" si="40"/>
        <v>-1</v>
      </c>
      <c r="M67" s="57">
        <f t="shared" si="41"/>
        <v>-1</v>
      </c>
      <c r="R67" s="53"/>
      <c r="S67" s="53"/>
      <c r="T67" s="53"/>
      <c r="U67" s="53"/>
      <c r="V67" s="53"/>
    </row>
    <row r="68" spans="2:22" s="51" customFormat="1" x14ac:dyDescent="0.2">
      <c r="B68" s="51" t="s">
        <v>172</v>
      </c>
      <c r="C68" s="51" t="s">
        <v>173</v>
      </c>
      <c r="D68" s="56">
        <v>300000</v>
      </c>
      <c r="E68" s="56">
        <v>295000</v>
      </c>
      <c r="F68" s="56">
        <v>0</v>
      </c>
      <c r="G68" s="56">
        <v>95626.61</v>
      </c>
      <c r="H68" s="56">
        <v>2961.01</v>
      </c>
      <c r="I68" s="56">
        <f t="shared" si="37"/>
        <v>98587.62</v>
      </c>
      <c r="J68" s="56">
        <f t="shared" si="38"/>
        <v>196412.38</v>
      </c>
      <c r="K68" s="57">
        <f t="shared" si="39"/>
        <v>0.66580467796610177</v>
      </c>
      <c r="L68" s="57">
        <f t="shared" si="40"/>
        <v>-1</v>
      </c>
      <c r="M68" s="57">
        <f t="shared" si="41"/>
        <v>-0.51376299999999997</v>
      </c>
      <c r="R68" s="53"/>
      <c r="S68" s="53"/>
      <c r="T68" s="53"/>
      <c r="U68" s="53"/>
      <c r="V68" s="53"/>
    </row>
    <row r="69" spans="2:22" s="51" customFormat="1" x14ac:dyDescent="0.2">
      <c r="B69" s="51" t="s">
        <v>248</v>
      </c>
      <c r="C69" s="51" t="s">
        <v>249</v>
      </c>
      <c r="D69" s="56">
        <v>108160.9</v>
      </c>
      <c r="E69" s="56">
        <v>108160.9</v>
      </c>
      <c r="F69" s="56">
        <v>0</v>
      </c>
      <c r="G69" s="56">
        <v>105748.52</v>
      </c>
      <c r="H69" s="56">
        <v>0</v>
      </c>
      <c r="I69" s="56">
        <f t="shared" si="37"/>
        <v>105748.52</v>
      </c>
      <c r="J69" s="56">
        <f t="shared" si="38"/>
        <v>2412.3799999999901</v>
      </c>
      <c r="K69" s="57">
        <f t="shared" si="39"/>
        <v>2.2303623583013736E-2</v>
      </c>
      <c r="L69" s="57">
        <f t="shared" si="40"/>
        <v>-1</v>
      </c>
      <c r="M69" s="57">
        <f t="shared" si="41"/>
        <v>0.46654456462547939</v>
      </c>
      <c r="R69" s="53"/>
      <c r="S69" s="53"/>
      <c r="T69" s="53"/>
      <c r="U69" s="53"/>
      <c r="V69" s="53"/>
    </row>
    <row r="70" spans="2:22" s="51" customFormat="1" x14ac:dyDescent="0.2">
      <c r="B70" s="51" t="s">
        <v>174</v>
      </c>
      <c r="C70" s="51" t="s">
        <v>175</v>
      </c>
      <c r="D70" s="56">
        <v>300000</v>
      </c>
      <c r="E70" s="56">
        <v>300000</v>
      </c>
      <c r="F70" s="56">
        <v>9698.92</v>
      </c>
      <c r="G70" s="56">
        <v>228056.71</v>
      </c>
      <c r="H70" s="56">
        <v>12406.47</v>
      </c>
      <c r="I70" s="56">
        <f t="shared" si="37"/>
        <v>240463.18</v>
      </c>
      <c r="J70" s="56">
        <f t="shared" si="38"/>
        <v>59536.820000000007</v>
      </c>
      <c r="K70" s="57">
        <f t="shared" si="39"/>
        <v>0.19845606666666668</v>
      </c>
      <c r="L70" s="57">
        <f t="shared" si="40"/>
        <v>-0.96767026666666667</v>
      </c>
      <c r="M70" s="57">
        <f t="shared" si="41"/>
        <v>0.14028354999999995</v>
      </c>
      <c r="R70" s="53"/>
      <c r="S70" s="53"/>
      <c r="T70" s="53"/>
      <c r="U70" s="53"/>
      <c r="V70" s="53"/>
    </row>
    <row r="71" spans="2:22" s="51" customFormat="1" x14ac:dyDescent="0.2">
      <c r="B71" s="51" t="s">
        <v>176</v>
      </c>
      <c r="C71" s="51" t="s">
        <v>177</v>
      </c>
      <c r="D71" s="56">
        <v>55000</v>
      </c>
      <c r="E71" s="56">
        <v>55000</v>
      </c>
      <c r="F71" s="56">
        <v>0</v>
      </c>
      <c r="G71" s="56">
        <v>16268.26</v>
      </c>
      <c r="H71" s="56">
        <v>18018.259999999998</v>
      </c>
      <c r="I71" s="56">
        <f t="shared" si="37"/>
        <v>34286.519999999997</v>
      </c>
      <c r="J71" s="56">
        <f t="shared" si="38"/>
        <v>20713.480000000003</v>
      </c>
      <c r="K71" s="57">
        <f t="shared" si="39"/>
        <v>0.37660872727272732</v>
      </c>
      <c r="L71" s="57">
        <f t="shared" si="40"/>
        <v>-1</v>
      </c>
      <c r="M71" s="57">
        <f t="shared" si="41"/>
        <v>-0.55632018181818177</v>
      </c>
      <c r="R71" s="53"/>
      <c r="S71" s="53"/>
      <c r="T71" s="53"/>
      <c r="U71" s="53"/>
      <c r="V71" s="53"/>
    </row>
    <row r="72" spans="2:22" s="51" customFormat="1" x14ac:dyDescent="0.2">
      <c r="B72" s="51" t="s">
        <v>186</v>
      </c>
      <c r="C72" s="51" t="s">
        <v>187</v>
      </c>
      <c r="D72" s="56">
        <v>150000</v>
      </c>
      <c r="E72" s="56">
        <v>150000</v>
      </c>
      <c r="F72" s="56">
        <v>0</v>
      </c>
      <c r="G72" s="56">
        <v>9238.15</v>
      </c>
      <c r="H72" s="56">
        <v>0</v>
      </c>
      <c r="I72" s="56">
        <f t="shared" si="37"/>
        <v>9238.15</v>
      </c>
      <c r="J72" s="56">
        <f t="shared" si="38"/>
        <v>140761.85</v>
      </c>
      <c r="K72" s="57">
        <f t="shared" si="39"/>
        <v>0.9384123333333334</v>
      </c>
      <c r="L72" s="57">
        <f t="shared" si="40"/>
        <v>-1</v>
      </c>
      <c r="M72" s="57">
        <f t="shared" si="41"/>
        <v>-0.90761850000000011</v>
      </c>
      <c r="R72" s="53"/>
      <c r="S72" s="53"/>
      <c r="T72" s="53"/>
      <c r="U72" s="53"/>
      <c r="V72" s="53"/>
    </row>
    <row r="73" spans="2:22" s="51" customFormat="1" x14ac:dyDescent="0.2">
      <c r="B73" s="51" t="s">
        <v>192</v>
      </c>
      <c r="C73" s="51" t="s">
        <v>193</v>
      </c>
      <c r="D73" s="56">
        <v>300400</v>
      </c>
      <c r="E73" s="56">
        <v>300400</v>
      </c>
      <c r="F73" s="56">
        <v>0</v>
      </c>
      <c r="G73" s="56">
        <v>73140.56</v>
      </c>
      <c r="H73" s="56">
        <v>96159.29</v>
      </c>
      <c r="I73" s="56">
        <f t="shared" si="37"/>
        <v>169299.84999999998</v>
      </c>
      <c r="J73" s="56">
        <f t="shared" si="38"/>
        <v>131100.15000000002</v>
      </c>
      <c r="K73" s="57">
        <f t="shared" si="39"/>
        <v>0.43641860852197079</v>
      </c>
      <c r="L73" s="57">
        <f t="shared" si="40"/>
        <v>-1</v>
      </c>
      <c r="M73" s="57">
        <f t="shared" si="41"/>
        <v>-0.63478415446071901</v>
      </c>
      <c r="R73" s="53"/>
      <c r="S73" s="53"/>
      <c r="T73" s="53"/>
      <c r="U73" s="53"/>
      <c r="V73" s="53"/>
    </row>
    <row r="74" spans="2:22" s="51" customFormat="1" x14ac:dyDescent="0.2">
      <c r="B74" s="51" t="s">
        <v>194</v>
      </c>
      <c r="C74" s="51" t="s">
        <v>195</v>
      </c>
      <c r="D74" s="56">
        <v>3580446.32</v>
      </c>
      <c r="E74" s="56">
        <v>3580446.32</v>
      </c>
      <c r="F74" s="56">
        <v>65162.96</v>
      </c>
      <c r="G74" s="56">
        <v>2227424.4799999995</v>
      </c>
      <c r="H74" s="56">
        <v>695352.64</v>
      </c>
      <c r="I74" s="56">
        <f t="shared" si="37"/>
        <v>2922777.1199999996</v>
      </c>
      <c r="J74" s="56">
        <f t="shared" si="38"/>
        <v>657669.20000000019</v>
      </c>
      <c r="K74" s="57">
        <f t="shared" si="39"/>
        <v>0.18368358054310957</v>
      </c>
      <c r="L74" s="57">
        <f t="shared" si="40"/>
        <v>-0.98180032482654289</v>
      </c>
      <c r="M74" s="57">
        <f t="shared" si="41"/>
        <v>-6.6837924273083577E-2</v>
      </c>
      <c r="R74" s="53"/>
      <c r="S74" s="53"/>
      <c r="T74" s="53"/>
      <c r="U74" s="53"/>
      <c r="V74" s="53"/>
    </row>
    <row r="75" spans="2:22" s="51" customFormat="1" x14ac:dyDescent="0.2">
      <c r="B75" s="51" t="s">
        <v>198</v>
      </c>
      <c r="C75" s="51" t="s">
        <v>199</v>
      </c>
      <c r="D75" s="56">
        <v>0</v>
      </c>
      <c r="E75" s="56">
        <v>5000</v>
      </c>
      <c r="F75" s="56">
        <v>0</v>
      </c>
      <c r="G75" s="56">
        <v>0</v>
      </c>
      <c r="H75" s="56">
        <v>385.22</v>
      </c>
      <c r="I75" s="56">
        <f t="shared" si="37"/>
        <v>385.22</v>
      </c>
      <c r="J75" s="56">
        <f t="shared" si="38"/>
        <v>4614.78</v>
      </c>
      <c r="K75" s="57">
        <f t="shared" si="39"/>
        <v>0.922956</v>
      </c>
      <c r="L75" s="57">
        <f t="shared" si="40"/>
        <v>-1</v>
      </c>
      <c r="M75" s="57">
        <f t="shared" si="41"/>
        <v>-1</v>
      </c>
      <c r="R75" s="53"/>
      <c r="S75" s="53"/>
      <c r="T75" s="53"/>
      <c r="U75" s="53"/>
      <c r="V75" s="53"/>
    </row>
    <row r="76" spans="2:22" s="51" customFormat="1" x14ac:dyDescent="0.2">
      <c r="B76" s="51" t="s">
        <v>202</v>
      </c>
      <c r="C76" s="51" t="s">
        <v>203</v>
      </c>
      <c r="D76" s="56">
        <v>290409</v>
      </c>
      <c r="E76" s="56">
        <v>290409</v>
      </c>
      <c r="F76" s="56">
        <v>2354.79</v>
      </c>
      <c r="G76" s="56">
        <v>143116.81</v>
      </c>
      <c r="H76" s="56">
        <v>0</v>
      </c>
      <c r="I76" s="56">
        <f t="shared" si="37"/>
        <v>143116.81</v>
      </c>
      <c r="J76" s="56">
        <f t="shared" si="38"/>
        <v>147292.19</v>
      </c>
      <c r="K76" s="57">
        <f t="shared" si="39"/>
        <v>0.50718879235836356</v>
      </c>
      <c r="L76" s="57">
        <f t="shared" si="40"/>
        <v>-0.99189147030567237</v>
      </c>
      <c r="M76" s="57">
        <f t="shared" si="41"/>
        <v>-0.26078318853754534</v>
      </c>
      <c r="R76" s="53"/>
      <c r="S76" s="53"/>
      <c r="T76" s="53"/>
      <c r="U76" s="53"/>
      <c r="V76" s="53"/>
    </row>
    <row r="77" spans="2:22" s="51" customFormat="1" x14ac:dyDescent="0.2">
      <c r="B77" s="51" t="s">
        <v>206</v>
      </c>
      <c r="C77" s="51" t="s">
        <v>207</v>
      </c>
      <c r="D77" s="56">
        <v>125000</v>
      </c>
      <c r="E77" s="56">
        <v>475000</v>
      </c>
      <c r="F77" s="56">
        <v>33450</v>
      </c>
      <c r="G77" s="56">
        <v>113681.69</v>
      </c>
      <c r="H77" s="56">
        <v>353049</v>
      </c>
      <c r="I77" s="56">
        <f t="shared" si="37"/>
        <v>466730.69</v>
      </c>
      <c r="J77" s="56">
        <f t="shared" si="38"/>
        <v>8269.3099999999977</v>
      </c>
      <c r="K77" s="57">
        <f t="shared" si="39"/>
        <v>1.7409073684210522E-2</v>
      </c>
      <c r="L77" s="57">
        <f t="shared" si="40"/>
        <v>-0.92957894736842106</v>
      </c>
      <c r="M77" s="57">
        <f t="shared" si="41"/>
        <v>-0.64100518947368423</v>
      </c>
      <c r="R77" s="53"/>
      <c r="S77" s="53"/>
      <c r="T77" s="53"/>
      <c r="U77" s="53"/>
      <c r="V77" s="53"/>
    </row>
    <row r="78" spans="2:22" s="51" customFormat="1" x14ac:dyDescent="0.2">
      <c r="B78" s="51" t="s">
        <v>476</v>
      </c>
      <c r="C78" s="51" t="s">
        <v>477</v>
      </c>
      <c r="D78" s="56">
        <v>25150230.050000001</v>
      </c>
      <c r="E78" s="56">
        <v>31411375.420000002</v>
      </c>
      <c r="F78" s="56">
        <v>744110.5</v>
      </c>
      <c r="G78" s="56">
        <v>19951318.759999998</v>
      </c>
      <c r="H78" s="56">
        <v>2904627.8000000003</v>
      </c>
      <c r="I78" s="56">
        <f t="shared" si="37"/>
        <v>22855946.559999999</v>
      </c>
      <c r="J78" s="56">
        <f t="shared" si="38"/>
        <v>8555428.8600000031</v>
      </c>
      <c r="K78" s="57">
        <f t="shared" si="39"/>
        <v>0.27236721555824195</v>
      </c>
      <c r="L78" s="57">
        <f t="shared" si="40"/>
        <v>-0.97631079537108667</v>
      </c>
      <c r="M78" s="57">
        <f t="shared" si="41"/>
        <v>-4.7256678835364628E-2</v>
      </c>
      <c r="R78" s="53"/>
      <c r="S78" s="53"/>
      <c r="T78" s="53"/>
      <c r="U78" s="53"/>
      <c r="V78" s="53"/>
    </row>
    <row r="79" spans="2:22" s="51" customFormat="1" x14ac:dyDescent="0.2">
      <c r="B79" s="51" t="s">
        <v>478</v>
      </c>
      <c r="C79" s="51" t="s">
        <v>479</v>
      </c>
      <c r="D79" s="56">
        <v>4628750</v>
      </c>
      <c r="E79" s="56">
        <v>5502641.4000000004</v>
      </c>
      <c r="F79" s="56">
        <v>566262.85999999987</v>
      </c>
      <c r="G79" s="56">
        <v>5106401.4499999993</v>
      </c>
      <c r="H79" s="56">
        <v>347672.25</v>
      </c>
      <c r="I79" s="56">
        <f t="shared" si="37"/>
        <v>5454073.6999999993</v>
      </c>
      <c r="J79" s="56">
        <f t="shared" si="38"/>
        <v>48567.700000001118</v>
      </c>
      <c r="K79" s="57">
        <f t="shared" si="39"/>
        <v>8.8262520614192878E-3</v>
      </c>
      <c r="L79" s="57">
        <f t="shared" si="40"/>
        <v>-0.89709253813995593</v>
      </c>
      <c r="M79" s="57">
        <f t="shared" si="41"/>
        <v>0.39198643309738457</v>
      </c>
      <c r="R79" s="53"/>
      <c r="S79" s="53"/>
      <c r="T79" s="53"/>
      <c r="U79" s="53"/>
      <c r="V79" s="53"/>
    </row>
    <row r="80" spans="2:22" s="51" customFormat="1" x14ac:dyDescent="0.2">
      <c r="B80" s="51" t="s">
        <v>214</v>
      </c>
      <c r="C80" s="51" t="s">
        <v>215</v>
      </c>
      <c r="D80" s="56">
        <v>4000</v>
      </c>
      <c r="E80" s="56">
        <v>4000</v>
      </c>
      <c r="F80" s="56">
        <v>0</v>
      </c>
      <c r="G80" s="56">
        <v>0</v>
      </c>
      <c r="H80" s="56">
        <v>0</v>
      </c>
      <c r="I80" s="56">
        <f t="shared" si="37"/>
        <v>0</v>
      </c>
      <c r="J80" s="56">
        <f t="shared" si="38"/>
        <v>4000</v>
      </c>
      <c r="K80" s="57">
        <f t="shared" si="39"/>
        <v>1</v>
      </c>
      <c r="L80" s="57">
        <f t="shared" si="40"/>
        <v>-1</v>
      </c>
      <c r="M80" s="57">
        <f t="shared" si="41"/>
        <v>-1</v>
      </c>
      <c r="R80" s="53"/>
      <c r="S80" s="53"/>
      <c r="T80" s="53"/>
      <c r="U80" s="53"/>
      <c r="V80" s="53"/>
    </row>
    <row r="81" spans="1:23" s="51" customFormat="1" x14ac:dyDescent="0.2">
      <c r="B81" s="51" t="s">
        <v>220</v>
      </c>
      <c r="C81" s="51" t="s">
        <v>221</v>
      </c>
      <c r="D81" s="56">
        <v>1250000</v>
      </c>
      <c r="E81" s="56">
        <v>1250000</v>
      </c>
      <c r="F81" s="56">
        <v>5433</v>
      </c>
      <c r="G81" s="56">
        <v>31079.23</v>
      </c>
      <c r="H81" s="56">
        <v>5734.32</v>
      </c>
      <c r="I81" s="56">
        <f t="shared" si="37"/>
        <v>36813.550000000003</v>
      </c>
      <c r="J81" s="56">
        <f t="shared" si="38"/>
        <v>1213186.45</v>
      </c>
      <c r="K81" s="57">
        <f t="shared" si="39"/>
        <v>0.97054915999999991</v>
      </c>
      <c r="L81" s="57">
        <f t="shared" si="40"/>
        <v>-0.99565360000000003</v>
      </c>
      <c r="M81" s="57">
        <f t="shared" si="41"/>
        <v>-0.96270492400000007</v>
      </c>
      <c r="R81" s="53"/>
      <c r="S81" s="53"/>
      <c r="T81" s="53"/>
      <c r="U81" s="53"/>
      <c r="V81" s="53"/>
    </row>
    <row r="82" spans="1:23" s="51" customFormat="1" x14ac:dyDescent="0.2">
      <c r="B82" s="51" t="s">
        <v>224</v>
      </c>
      <c r="C82" s="51" t="s">
        <v>225</v>
      </c>
      <c r="D82" s="56">
        <v>25000</v>
      </c>
      <c r="E82" s="56">
        <v>25000</v>
      </c>
      <c r="F82" s="56">
        <v>0</v>
      </c>
      <c r="G82" s="56">
        <v>700</v>
      </c>
      <c r="H82" s="56">
        <v>0</v>
      </c>
      <c r="I82" s="56">
        <f t="shared" ref="I82:I86" si="47">SUM(G82:H82)</f>
        <v>700</v>
      </c>
      <c r="J82" s="56">
        <f t="shared" ref="J82:J86" si="48">E82-I82</f>
        <v>24300</v>
      </c>
      <c r="K82" s="57">
        <f t="shared" ref="K82:K86" si="49">IF(E82=0,"NA",J82/E82)</f>
        <v>0.97199999999999998</v>
      </c>
      <c r="L82" s="57">
        <f t="shared" ref="L82:L86" si="50">IF(E82=0,"NA",(  ( F82 - (E82/$L$6)) / (E82/$L$6)))</f>
        <v>-1</v>
      </c>
      <c r="M82" s="57">
        <f t="shared" ref="M82:M86" si="51">IF(E82=0,"NA",(  ( G82 - ($M$6*(E82/12))) / ($M$6*(E82/12))))</f>
        <v>-0.95799999999999996</v>
      </c>
      <c r="R82" s="53"/>
      <c r="S82" s="53"/>
      <c r="T82" s="53"/>
      <c r="U82" s="53"/>
      <c r="V82" s="53"/>
    </row>
    <row r="83" spans="1:23" s="51" customFormat="1" x14ac:dyDescent="0.2">
      <c r="B83" s="51" t="s">
        <v>471</v>
      </c>
      <c r="C83" s="51" t="s">
        <v>472</v>
      </c>
      <c r="D83" s="56">
        <v>596000</v>
      </c>
      <c r="E83" s="56">
        <v>596000</v>
      </c>
      <c r="F83" s="56">
        <v>0</v>
      </c>
      <c r="G83" s="56">
        <v>0</v>
      </c>
      <c r="H83" s="56">
        <v>0</v>
      </c>
      <c r="I83" s="56">
        <f t="shared" si="47"/>
        <v>0</v>
      </c>
      <c r="J83" s="56">
        <f t="shared" si="48"/>
        <v>596000</v>
      </c>
      <c r="K83" s="57">
        <f t="shared" si="49"/>
        <v>1</v>
      </c>
      <c r="L83" s="57">
        <f t="shared" si="50"/>
        <v>-1</v>
      </c>
      <c r="M83" s="57">
        <f t="shared" si="51"/>
        <v>-1</v>
      </c>
      <c r="R83" s="53"/>
      <c r="S83" s="53"/>
      <c r="T83" s="53"/>
      <c r="U83" s="53"/>
      <c r="V83" s="53"/>
    </row>
    <row r="84" spans="1:23" s="51" customFormat="1" x14ac:dyDescent="0.2">
      <c r="A84" s="63" t="s">
        <v>407</v>
      </c>
      <c r="B84" s="63"/>
      <c r="C84" s="63"/>
      <c r="D84" s="64">
        <v>75651773.570000008</v>
      </c>
      <c r="E84" s="64">
        <v>83136810.340000018</v>
      </c>
      <c r="F84" s="64">
        <v>3590175.3499999996</v>
      </c>
      <c r="G84" s="64">
        <v>47664239.18</v>
      </c>
      <c r="H84" s="64">
        <v>4436366.2600000007</v>
      </c>
      <c r="I84" s="64">
        <f t="shared" si="47"/>
        <v>52100605.439999998</v>
      </c>
      <c r="J84" s="64">
        <f t="shared" si="48"/>
        <v>31036204.900000021</v>
      </c>
      <c r="K84" s="65">
        <f t="shared" si="49"/>
        <v>0.37331483819349059</v>
      </c>
      <c r="L84" s="65">
        <f t="shared" si="50"/>
        <v>-0.95681605614507637</v>
      </c>
      <c r="M84" s="65">
        <f t="shared" si="51"/>
        <v>-0.14001561429160814</v>
      </c>
      <c r="R84" s="53"/>
      <c r="S84" s="53"/>
      <c r="T84" s="53"/>
      <c r="U84" s="53"/>
      <c r="V84" s="53"/>
    </row>
    <row r="85" spans="1:23" s="51" customFormat="1" x14ac:dyDescent="0.2">
      <c r="A85" s="51" t="s">
        <v>32</v>
      </c>
      <c r="B85" s="51" t="s">
        <v>33</v>
      </c>
      <c r="C85" s="51" t="s">
        <v>34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47"/>
        <v>0</v>
      </c>
      <c r="J85" s="56">
        <f t="shared" si="48"/>
        <v>0</v>
      </c>
      <c r="K85" s="57" t="str">
        <f t="shared" si="49"/>
        <v>NA</v>
      </c>
      <c r="L85" s="57" t="str">
        <f t="shared" si="50"/>
        <v>NA</v>
      </c>
      <c r="M85" s="57" t="str">
        <f t="shared" si="51"/>
        <v>NA</v>
      </c>
      <c r="R85" s="53"/>
      <c r="S85" s="53"/>
      <c r="T85" s="53"/>
      <c r="U85" s="53"/>
      <c r="V85" s="53"/>
    </row>
    <row r="86" spans="1:23" s="51" customFormat="1" x14ac:dyDescent="0.2">
      <c r="A86" s="63" t="s">
        <v>35</v>
      </c>
      <c r="B86" s="63"/>
      <c r="C86" s="63"/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7"/>
        <v>0</v>
      </c>
      <c r="J86" s="64">
        <f t="shared" si="48"/>
        <v>0</v>
      </c>
      <c r="K86" s="65" t="str">
        <f t="shared" si="49"/>
        <v>NA</v>
      </c>
      <c r="L86" s="65" t="str">
        <f t="shared" si="50"/>
        <v>NA</v>
      </c>
      <c r="M86" s="65" t="str">
        <f t="shared" si="51"/>
        <v>NA</v>
      </c>
      <c r="R86" s="53"/>
      <c r="S86" s="53"/>
      <c r="T86" s="53"/>
      <c r="U86" s="53"/>
      <c r="V86" s="53"/>
    </row>
    <row r="87" spans="1:23" s="17" customFormat="1" x14ac:dyDescent="0.2">
      <c r="A87" s="23"/>
      <c r="B87" s="23"/>
      <c r="C87" s="23"/>
      <c r="D87" s="18"/>
      <c r="E87" s="18"/>
      <c r="F87" s="18"/>
      <c r="G87" s="18"/>
      <c r="H87" s="18"/>
      <c r="I87" s="18"/>
      <c r="J87" s="18"/>
      <c r="K87" s="37"/>
      <c r="L87" s="37"/>
      <c r="M87" s="37"/>
    </row>
    <row r="88" spans="1:23" s="17" customFormat="1" ht="15.75" x14ac:dyDescent="0.25">
      <c r="A88" s="25" t="s">
        <v>11</v>
      </c>
      <c r="B88" s="32"/>
      <c r="C88" s="25"/>
      <c r="D88" s="6">
        <f>+D49+D54+D84+D86</f>
        <v>75651773.570000008</v>
      </c>
      <c r="E88" s="6">
        <f t="shared" ref="E88:J88" si="52">+E49+E54+E84+E86</f>
        <v>83136810.340000018</v>
      </c>
      <c r="F88" s="6">
        <f t="shared" si="52"/>
        <v>3590175.3499999996</v>
      </c>
      <c r="G88" s="6">
        <f t="shared" si="52"/>
        <v>47664239.18</v>
      </c>
      <c r="H88" s="6">
        <f t="shared" si="52"/>
        <v>4436366.2600000007</v>
      </c>
      <c r="I88" s="6">
        <f t="shared" si="52"/>
        <v>52100605.439999998</v>
      </c>
      <c r="J88" s="6">
        <f t="shared" si="52"/>
        <v>31036204.900000021</v>
      </c>
      <c r="K88" s="38">
        <f t="shared" si="31"/>
        <v>0.37331483819349059</v>
      </c>
      <c r="L88" s="38">
        <f>IF(E88=0,"NA",(  ( F88 - (E88/$L$6)) / (E88/$L$6)))</f>
        <v>-0.95681605614507637</v>
      </c>
      <c r="M88" s="38">
        <f>IF(E88=0,"NA",(  ( G88 - ($M$6*(E88/12))) / ($M$6*(E88/12))))</f>
        <v>-0.14001561429160814</v>
      </c>
      <c r="O88" s="10"/>
      <c r="P88" s="10"/>
      <c r="Q88" s="10"/>
      <c r="R88" s="10"/>
      <c r="S88" s="10"/>
      <c r="T88" s="10"/>
      <c r="U88" s="10"/>
      <c r="V88" s="10"/>
      <c r="W88" s="10"/>
    </row>
    <row r="90" spans="1:23" ht="15" x14ac:dyDescent="0.2">
      <c r="A90" s="35"/>
    </row>
    <row r="92" spans="1:23" x14ac:dyDescent="0.2">
      <c r="K92" s="5"/>
    </row>
    <row r="93" spans="1:23" x14ac:dyDescent="0.2">
      <c r="K93" s="5"/>
    </row>
    <row r="95" spans="1:23" x14ac:dyDescent="0.2">
      <c r="D95" s="34"/>
      <c r="E95" s="21"/>
      <c r="K95" s="5"/>
    </row>
    <row r="96" spans="1:23" x14ac:dyDescent="0.2">
      <c r="D96" s="34"/>
      <c r="E96" s="34"/>
      <c r="F96" s="34"/>
      <c r="G96" s="34"/>
      <c r="H96" s="34"/>
      <c r="I96" s="34"/>
      <c r="J96" s="34"/>
      <c r="K96" s="34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K98" s="5"/>
    </row>
    <row r="99" spans="4:11" x14ac:dyDescent="0.2">
      <c r="K99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2024-05-15T13:42:14Z</cp:lastPrinted>
  <dcterms:created xsi:type="dcterms:W3CDTF">2020-04-20T19:14:57Z</dcterms:created>
  <dcterms:modified xsi:type="dcterms:W3CDTF">2024-05-15T13:43:24Z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