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5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PROJECTS'!$A$7:$M$105</definedName>
    <definedName name="_xlnm._FilterDatabase" localSheetId="2" hidden="1">'DEBT SERVICE'!$A$7:$M$20</definedName>
    <definedName name="_xlnm._FilterDatabase" localSheetId="0" hidden="1">'GENERAL FUND'!$A$7:$M$528</definedName>
    <definedName name="_xlnm._FilterDatabase" localSheetId="4" hidden="1">'SCHOOL NUTRITION'!$A$7:$M$90</definedName>
    <definedName name="_xlnm._FilterDatabase" localSheetId="1" hidden="1">'SPECIAL REVENUE'!$A$7:$M$502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44" i="5" l="1"/>
  <c r="F44" i="5"/>
  <c r="G44" i="5"/>
  <c r="H44" i="5"/>
  <c r="E90" i="5"/>
  <c r="F90" i="5"/>
  <c r="G90" i="5"/>
  <c r="H90" i="5"/>
  <c r="D90" i="5"/>
  <c r="D44" i="5"/>
  <c r="E105" i="4"/>
  <c r="F105" i="4"/>
  <c r="G105" i="4"/>
  <c r="H105" i="4"/>
  <c r="E26" i="4"/>
  <c r="F26" i="4"/>
  <c r="G26" i="4"/>
  <c r="H26" i="4"/>
  <c r="D26" i="4"/>
  <c r="D105" i="4"/>
  <c r="M6" i="5"/>
  <c r="M6" i="4"/>
  <c r="M6" i="3"/>
  <c r="M6" i="2"/>
  <c r="E502" i="2"/>
  <c r="F502" i="2"/>
  <c r="G502" i="2"/>
  <c r="H502" i="2"/>
  <c r="D502" i="2"/>
  <c r="E41" i="2"/>
  <c r="F41" i="2"/>
  <c r="G41" i="2"/>
  <c r="H41" i="2"/>
  <c r="D41" i="2"/>
  <c r="M65" i="2"/>
  <c r="L65" i="2"/>
  <c r="K65" i="2"/>
  <c r="I65" i="2"/>
  <c r="J65" i="2" s="1"/>
  <c r="M64" i="2"/>
  <c r="I64" i="2"/>
  <c r="J64" i="2" s="1"/>
  <c r="K64" i="2" s="1"/>
  <c r="M63" i="2"/>
  <c r="I63" i="2"/>
  <c r="J63" i="2" s="1"/>
  <c r="K63" i="2" s="1"/>
  <c r="M62" i="2"/>
  <c r="I62" i="2"/>
  <c r="J62" i="2" s="1"/>
  <c r="K62" i="2" s="1"/>
  <c r="M61" i="2"/>
  <c r="I61" i="2"/>
  <c r="J61" i="2" s="1"/>
  <c r="K61" i="2" s="1"/>
  <c r="M60" i="2"/>
  <c r="I60" i="2"/>
  <c r="J60" i="2" s="1"/>
  <c r="K60" i="2" s="1"/>
  <c r="M59" i="2"/>
  <c r="I59" i="2"/>
  <c r="J59" i="2" s="1"/>
  <c r="K59" i="2" s="1"/>
  <c r="M58" i="2"/>
  <c r="L58" i="2"/>
  <c r="K58" i="2"/>
  <c r="I58" i="2"/>
  <c r="J58" i="2" s="1"/>
  <c r="M57" i="2"/>
  <c r="L57" i="2"/>
  <c r="K57" i="2"/>
  <c r="I57" i="2"/>
  <c r="J57" i="2" s="1"/>
  <c r="M56" i="2"/>
  <c r="I56" i="2"/>
  <c r="J56" i="2" s="1"/>
  <c r="K56" i="2" s="1"/>
  <c r="M55" i="2"/>
  <c r="L55" i="2"/>
  <c r="K55" i="2"/>
  <c r="I55" i="2"/>
  <c r="J55" i="2" s="1"/>
  <c r="M54" i="2"/>
  <c r="I54" i="2"/>
  <c r="J54" i="2" s="1"/>
  <c r="K54" i="2" s="1"/>
  <c r="M53" i="2"/>
  <c r="I53" i="2"/>
  <c r="J53" i="2" s="1"/>
  <c r="K53" i="2" s="1"/>
  <c r="M52" i="2"/>
  <c r="I52" i="2"/>
  <c r="J52" i="2" s="1"/>
  <c r="K52" i="2" s="1"/>
  <c r="M51" i="2"/>
  <c r="L51" i="2"/>
  <c r="K51" i="2"/>
  <c r="I51" i="2"/>
  <c r="J51" i="2" s="1"/>
  <c r="M50" i="2"/>
  <c r="I50" i="2"/>
  <c r="J50" i="2" s="1"/>
  <c r="K50" i="2" s="1"/>
  <c r="M49" i="2"/>
  <c r="I49" i="2"/>
  <c r="J49" i="2" s="1"/>
  <c r="K49" i="2" s="1"/>
  <c r="E528" i="1"/>
  <c r="F528" i="1"/>
  <c r="G528" i="1"/>
  <c r="H528" i="1"/>
  <c r="D528" i="1"/>
  <c r="M40" i="1"/>
  <c r="L40" i="1"/>
  <c r="M39" i="1"/>
  <c r="L39" i="1"/>
  <c r="K39" i="1"/>
  <c r="M38" i="1"/>
  <c r="L38" i="1"/>
  <c r="K38" i="1"/>
  <c r="M37" i="1"/>
  <c r="L37" i="1"/>
  <c r="K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K26" i="1"/>
  <c r="M25" i="1"/>
  <c r="L25" i="1"/>
  <c r="M24" i="1"/>
  <c r="L24" i="1"/>
  <c r="M23" i="1"/>
  <c r="L23" i="1"/>
  <c r="M22" i="1"/>
  <c r="L22" i="1"/>
  <c r="M21" i="1"/>
  <c r="L21" i="1"/>
  <c r="M20" i="1"/>
  <c r="L20" i="1"/>
  <c r="K20" i="1"/>
  <c r="M19" i="1"/>
  <c r="L19" i="1"/>
  <c r="M18" i="1"/>
  <c r="L18" i="1"/>
  <c r="M17" i="1"/>
  <c r="L17" i="1"/>
  <c r="K17" i="1"/>
  <c r="M16" i="1"/>
  <c r="L16" i="1"/>
  <c r="M15" i="1"/>
  <c r="L15" i="1"/>
  <c r="K15" i="1"/>
  <c r="M14" i="1"/>
  <c r="L14" i="1"/>
  <c r="M13" i="1"/>
  <c r="L13" i="1"/>
  <c r="M12" i="1"/>
  <c r="L12" i="1"/>
  <c r="M11" i="1"/>
  <c r="L11" i="1"/>
  <c r="E42" i="1"/>
  <c r="F42" i="1"/>
  <c r="G42" i="1"/>
  <c r="H42" i="1"/>
  <c r="D42" i="1"/>
  <c r="M42" i="5" l="1"/>
  <c r="I42" i="5"/>
  <c r="J42" i="5" s="1"/>
  <c r="K42" i="5" s="1"/>
  <c r="M41" i="5"/>
  <c r="I41" i="5"/>
  <c r="J41" i="5" s="1"/>
  <c r="K41" i="5" s="1"/>
  <c r="M40" i="5"/>
  <c r="L40" i="5"/>
  <c r="K40" i="5"/>
  <c r="I40" i="5"/>
  <c r="J40" i="5" s="1"/>
  <c r="M39" i="5"/>
  <c r="I39" i="5"/>
  <c r="J39" i="5" s="1"/>
  <c r="K39" i="5" s="1"/>
  <c r="M38" i="5"/>
  <c r="I38" i="5"/>
  <c r="J38" i="5" s="1"/>
  <c r="K38" i="5" s="1"/>
  <c r="M37" i="5"/>
  <c r="I37" i="5"/>
  <c r="J37" i="5" s="1"/>
  <c r="K37" i="5" s="1"/>
  <c r="M36" i="5"/>
  <c r="L36" i="5"/>
  <c r="K36" i="5"/>
  <c r="I36" i="5"/>
  <c r="J36" i="5" s="1"/>
  <c r="M35" i="5"/>
  <c r="I35" i="5"/>
  <c r="J35" i="5" s="1"/>
  <c r="K35" i="5" s="1"/>
  <c r="M80" i="5"/>
  <c r="I80" i="5"/>
  <c r="J80" i="5" s="1"/>
  <c r="K80" i="5" s="1"/>
  <c r="M79" i="5"/>
  <c r="I79" i="5"/>
  <c r="J79" i="5" s="1"/>
  <c r="K79" i="5" s="1"/>
  <c r="M78" i="5"/>
  <c r="I78" i="5"/>
  <c r="J78" i="5" s="1"/>
  <c r="K78" i="5" s="1"/>
  <c r="M77" i="5"/>
  <c r="I77" i="5"/>
  <c r="J77" i="5" s="1"/>
  <c r="K77" i="5" s="1"/>
  <c r="M76" i="5"/>
  <c r="I76" i="5"/>
  <c r="J76" i="5" s="1"/>
  <c r="K76" i="5" s="1"/>
  <c r="M75" i="5"/>
  <c r="I75" i="5"/>
  <c r="J75" i="5" s="1"/>
  <c r="K75" i="5" s="1"/>
  <c r="M74" i="5"/>
  <c r="I74" i="5"/>
  <c r="J74" i="5" s="1"/>
  <c r="K74" i="5" s="1"/>
  <c r="M73" i="5"/>
  <c r="I73" i="5"/>
  <c r="J73" i="5" s="1"/>
  <c r="K73" i="5" s="1"/>
  <c r="M72" i="5"/>
  <c r="I72" i="5"/>
  <c r="J72" i="5" s="1"/>
  <c r="K72" i="5" s="1"/>
  <c r="M71" i="5"/>
  <c r="I71" i="5"/>
  <c r="J71" i="5" s="1"/>
  <c r="K71" i="5" s="1"/>
  <c r="M70" i="5"/>
  <c r="I70" i="5"/>
  <c r="J70" i="5" s="1"/>
  <c r="K70" i="5" s="1"/>
  <c r="M69" i="5"/>
  <c r="I69" i="5"/>
  <c r="J69" i="5" s="1"/>
  <c r="K69" i="5" s="1"/>
  <c r="M68" i="5"/>
  <c r="I68" i="5"/>
  <c r="J68" i="5" s="1"/>
  <c r="K68" i="5" s="1"/>
  <c r="M67" i="5"/>
  <c r="L67" i="5"/>
  <c r="K67" i="5"/>
  <c r="I67" i="5"/>
  <c r="J67" i="5" s="1"/>
  <c r="M66" i="5"/>
  <c r="L66" i="5"/>
  <c r="K66" i="5"/>
  <c r="I66" i="5"/>
  <c r="J66" i="5" s="1"/>
  <c r="M65" i="5"/>
  <c r="L65" i="5"/>
  <c r="K65" i="5"/>
  <c r="I65" i="5"/>
  <c r="J65" i="5" s="1"/>
  <c r="M64" i="5"/>
  <c r="I64" i="5"/>
  <c r="J64" i="5" s="1"/>
  <c r="K64" i="5" s="1"/>
  <c r="M63" i="5"/>
  <c r="L63" i="5"/>
  <c r="K63" i="5"/>
  <c r="I63" i="5"/>
  <c r="J63" i="5" s="1"/>
  <c r="M62" i="5"/>
  <c r="I62" i="5"/>
  <c r="J62" i="5" s="1"/>
  <c r="K62" i="5" s="1"/>
  <c r="M61" i="5"/>
  <c r="L61" i="5"/>
  <c r="K61" i="5"/>
  <c r="I61" i="5"/>
  <c r="J61" i="5" s="1"/>
  <c r="M60" i="5"/>
  <c r="I60" i="5"/>
  <c r="J60" i="5" s="1"/>
  <c r="K60" i="5" s="1"/>
  <c r="M103" i="4"/>
  <c r="I103" i="4"/>
  <c r="J103" i="4" s="1"/>
  <c r="K103" i="4" s="1"/>
  <c r="M102" i="4"/>
  <c r="I102" i="4"/>
  <c r="J102" i="4" s="1"/>
  <c r="K102" i="4" s="1"/>
  <c r="M101" i="4"/>
  <c r="L101" i="4"/>
  <c r="K101" i="4"/>
  <c r="I101" i="4"/>
  <c r="J101" i="4" s="1"/>
  <c r="M100" i="4"/>
  <c r="L100" i="4"/>
  <c r="K100" i="4"/>
  <c r="I100" i="4"/>
  <c r="J100" i="4" s="1"/>
  <c r="M99" i="4"/>
  <c r="I99" i="4"/>
  <c r="J99" i="4" s="1"/>
  <c r="K99" i="4" s="1"/>
  <c r="M98" i="4"/>
  <c r="I98" i="4"/>
  <c r="J98" i="4" s="1"/>
  <c r="K98" i="4" s="1"/>
  <c r="M97" i="4"/>
  <c r="I97" i="4"/>
  <c r="J97" i="4" s="1"/>
  <c r="K97" i="4" s="1"/>
  <c r="M96" i="4"/>
  <c r="L96" i="4"/>
  <c r="K96" i="4"/>
  <c r="I96" i="4"/>
  <c r="J96" i="4" s="1"/>
  <c r="M95" i="4"/>
  <c r="L95" i="4"/>
  <c r="K95" i="4"/>
  <c r="I95" i="4"/>
  <c r="J95" i="4" s="1"/>
  <c r="M94" i="4"/>
  <c r="I94" i="4"/>
  <c r="J94" i="4" s="1"/>
  <c r="K94" i="4" s="1"/>
  <c r="M93" i="4"/>
  <c r="I93" i="4"/>
  <c r="J93" i="4" s="1"/>
  <c r="K93" i="4" s="1"/>
  <c r="M92" i="4"/>
  <c r="I92" i="4"/>
  <c r="J92" i="4" s="1"/>
  <c r="K92" i="4" s="1"/>
  <c r="M91" i="4"/>
  <c r="I91" i="4"/>
  <c r="J91" i="4" s="1"/>
  <c r="K91" i="4" s="1"/>
  <c r="M90" i="4"/>
  <c r="L90" i="4"/>
  <c r="K90" i="4"/>
  <c r="I90" i="4"/>
  <c r="J90" i="4" s="1"/>
  <c r="M89" i="4"/>
  <c r="I89" i="4"/>
  <c r="J89" i="4" s="1"/>
  <c r="K89" i="4" s="1"/>
  <c r="M88" i="4"/>
  <c r="I88" i="4"/>
  <c r="J88" i="4" s="1"/>
  <c r="K88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M15" i="4"/>
  <c r="I15" i="4"/>
  <c r="J15" i="4" s="1"/>
  <c r="K15" i="4" s="1"/>
  <c r="M14" i="4"/>
  <c r="I14" i="4"/>
  <c r="J14" i="4" s="1"/>
  <c r="K14" i="4" s="1"/>
  <c r="M13" i="4"/>
  <c r="I13" i="4"/>
  <c r="M12" i="4"/>
  <c r="L12" i="4"/>
  <c r="K12" i="4"/>
  <c r="I12" i="4"/>
  <c r="J12" i="4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K177" i="1"/>
  <c r="I177" i="1"/>
  <c r="J177" i="1" s="1"/>
  <c r="M176" i="1"/>
  <c r="L176" i="1"/>
  <c r="K176" i="1"/>
  <c r="I176" i="1"/>
  <c r="J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K172" i="1"/>
  <c r="I172" i="1"/>
  <c r="J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K166" i="1"/>
  <c r="I166" i="1"/>
  <c r="J166" i="1" s="1"/>
  <c r="M165" i="1"/>
  <c r="L165" i="1"/>
  <c r="I165" i="1"/>
  <c r="J165" i="1" s="1"/>
  <c r="K165" i="1" s="1"/>
  <c r="M164" i="1"/>
  <c r="L164" i="1"/>
  <c r="K164" i="1"/>
  <c r="I164" i="1"/>
  <c r="J164" i="1" s="1"/>
  <c r="M163" i="1"/>
  <c r="L163" i="1"/>
  <c r="K163" i="1"/>
  <c r="I163" i="1"/>
  <c r="J163" i="1" s="1"/>
  <c r="M162" i="1"/>
  <c r="L162" i="1"/>
  <c r="I162" i="1"/>
  <c r="J162" i="1" s="1"/>
  <c r="K162" i="1" s="1"/>
  <c r="M161" i="1"/>
  <c r="L161" i="1"/>
  <c r="K161" i="1"/>
  <c r="I161" i="1"/>
  <c r="J161" i="1" s="1"/>
  <c r="M160" i="1"/>
  <c r="L160" i="1"/>
  <c r="I160" i="1"/>
  <c r="J160" i="1" s="1"/>
  <c r="K160" i="1" s="1"/>
  <c r="M159" i="1"/>
  <c r="L159" i="1"/>
  <c r="K159" i="1"/>
  <c r="I159" i="1"/>
  <c r="J159" i="1" s="1"/>
  <c r="M158" i="1"/>
  <c r="L158" i="1"/>
  <c r="I158" i="1"/>
  <c r="J158" i="1" s="1"/>
  <c r="K158" i="1" s="1"/>
  <c r="M157" i="1"/>
  <c r="L157" i="1"/>
  <c r="I157" i="1"/>
  <c r="J157" i="1" s="1"/>
  <c r="K157" i="1" s="1"/>
  <c r="M156" i="1"/>
  <c r="L156" i="1"/>
  <c r="I156" i="1"/>
  <c r="J156" i="1" s="1"/>
  <c r="K156" i="1" s="1"/>
  <c r="M155" i="1"/>
  <c r="L155" i="1"/>
  <c r="I155" i="1"/>
  <c r="J155" i="1" s="1"/>
  <c r="K155" i="1" s="1"/>
  <c r="M154" i="1"/>
  <c r="L154" i="1"/>
  <c r="K154" i="1"/>
  <c r="I154" i="1"/>
  <c r="J154" i="1" s="1"/>
  <c r="M153" i="1"/>
  <c r="L153" i="1"/>
  <c r="K153" i="1"/>
  <c r="I153" i="1"/>
  <c r="J153" i="1" s="1"/>
  <c r="M152" i="1"/>
  <c r="L152" i="1"/>
  <c r="K152" i="1"/>
  <c r="I152" i="1"/>
  <c r="J152" i="1" s="1"/>
  <c r="M151" i="1"/>
  <c r="L151" i="1"/>
  <c r="I151" i="1"/>
  <c r="J151" i="1" s="1"/>
  <c r="K151" i="1" s="1"/>
  <c r="M150" i="1"/>
  <c r="L150" i="1"/>
  <c r="K150" i="1"/>
  <c r="I150" i="1"/>
  <c r="J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K144" i="1"/>
  <c r="I144" i="1"/>
  <c r="J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K139" i="1"/>
  <c r="I139" i="1"/>
  <c r="J139" i="1" s="1"/>
  <c r="M138" i="1"/>
  <c r="L138" i="1"/>
  <c r="I138" i="1"/>
  <c r="J138" i="1" s="1"/>
  <c r="K138" i="1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K135" i="1"/>
  <c r="I135" i="1"/>
  <c r="J135" i="1" s="1"/>
  <c r="M134" i="1"/>
  <c r="L134" i="1"/>
  <c r="I134" i="1"/>
  <c r="J134" i="1" s="1"/>
  <c r="K134" i="1" s="1"/>
  <c r="M133" i="1"/>
  <c r="L133" i="1"/>
  <c r="K133" i="1"/>
  <c r="I133" i="1"/>
  <c r="J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I36" i="1"/>
  <c r="J36" i="1" s="1"/>
  <c r="K36" i="1" s="1"/>
  <c r="I35" i="1"/>
  <c r="J35" i="1" s="1"/>
  <c r="K35" i="1" s="1"/>
  <c r="I34" i="1"/>
  <c r="J34" i="1" s="1"/>
  <c r="K34" i="1" s="1"/>
  <c r="I33" i="1"/>
  <c r="J33" i="1" s="1"/>
  <c r="K33" i="1" s="1"/>
  <c r="I32" i="1"/>
  <c r="J32" i="1" s="1"/>
  <c r="K32" i="1" s="1"/>
  <c r="I31" i="1"/>
  <c r="J31" i="1" s="1"/>
  <c r="K31" i="1" s="1"/>
  <c r="I30" i="1"/>
  <c r="J30" i="1" s="1"/>
  <c r="K30" i="1" s="1"/>
  <c r="I29" i="1"/>
  <c r="J29" i="1" s="1"/>
  <c r="K29" i="1" s="1"/>
  <c r="I28" i="1"/>
  <c r="J28" i="1" s="1"/>
  <c r="K28" i="1" s="1"/>
  <c r="I27" i="1"/>
  <c r="J27" i="1" s="1"/>
  <c r="K27" i="1" s="1"/>
  <c r="I26" i="1"/>
  <c r="J26" i="1" s="1"/>
  <c r="I25" i="1"/>
  <c r="J25" i="1" s="1"/>
  <c r="K25" i="1" s="1"/>
  <c r="I24" i="1"/>
  <c r="J24" i="1" s="1"/>
  <c r="K24" i="1" s="1"/>
  <c r="I23" i="1"/>
  <c r="J23" i="1" s="1"/>
  <c r="K23" i="1" s="1"/>
  <c r="I22" i="1"/>
  <c r="J22" i="1" s="1"/>
  <c r="K22" i="1" s="1"/>
  <c r="I21" i="1"/>
  <c r="I20" i="1"/>
  <c r="J20" i="1" s="1"/>
  <c r="I19" i="1"/>
  <c r="J19" i="1" s="1"/>
  <c r="K19" i="1" s="1"/>
  <c r="I18" i="1"/>
  <c r="J18" i="1" s="1"/>
  <c r="K18" i="1" s="1"/>
  <c r="I17" i="1"/>
  <c r="J17" i="1" s="1"/>
  <c r="I16" i="1"/>
  <c r="J16" i="1" s="1"/>
  <c r="K16" i="1" s="1"/>
  <c r="I15" i="1"/>
  <c r="J15" i="1" s="1"/>
  <c r="I14" i="1"/>
  <c r="J14" i="1" s="1"/>
  <c r="K14" i="1" s="1"/>
  <c r="I13" i="1"/>
  <c r="J13" i="1" s="1"/>
  <c r="K13" i="1" s="1"/>
  <c r="I12" i="1"/>
  <c r="J12" i="1" s="1"/>
  <c r="K12" i="1" s="1"/>
  <c r="J13" i="4" l="1"/>
  <c r="J21" i="1"/>
  <c r="K21" i="1" s="1"/>
  <c r="K13" i="4" l="1"/>
  <c r="M34" i="5"/>
  <c r="L34" i="5"/>
  <c r="K34" i="5"/>
  <c r="I34" i="5"/>
  <c r="J34" i="5" s="1"/>
  <c r="M33" i="5"/>
  <c r="L33" i="5"/>
  <c r="K33" i="5"/>
  <c r="I33" i="5"/>
  <c r="J33" i="5" s="1"/>
  <c r="M32" i="5"/>
  <c r="L32" i="5"/>
  <c r="K32" i="5"/>
  <c r="I32" i="5"/>
  <c r="J32" i="5" s="1"/>
  <c r="M31" i="5"/>
  <c r="I31" i="5"/>
  <c r="J31" i="5" s="1"/>
  <c r="K31" i="5" s="1"/>
  <c r="M30" i="5"/>
  <c r="L30" i="5"/>
  <c r="K30" i="5"/>
  <c r="I30" i="5"/>
  <c r="J30" i="5" s="1"/>
  <c r="M29" i="5"/>
  <c r="L29" i="5"/>
  <c r="K29" i="5"/>
  <c r="I29" i="5"/>
  <c r="J29" i="5" s="1"/>
  <c r="M28" i="5"/>
  <c r="L28" i="5"/>
  <c r="K28" i="5"/>
  <c r="I28" i="5"/>
  <c r="J28" i="5" s="1"/>
  <c r="M27" i="5"/>
  <c r="L27" i="5"/>
  <c r="K27" i="5"/>
  <c r="I27" i="5"/>
  <c r="J27" i="5" s="1"/>
  <c r="M26" i="5"/>
  <c r="I26" i="5"/>
  <c r="J26" i="5" s="1"/>
  <c r="K26" i="5" s="1"/>
  <c r="M25" i="5"/>
  <c r="L25" i="5"/>
  <c r="K25" i="5"/>
  <c r="I25" i="5"/>
  <c r="J25" i="5" s="1"/>
  <c r="M24" i="5"/>
  <c r="L24" i="5"/>
  <c r="K24" i="5"/>
  <c r="I24" i="5"/>
  <c r="J24" i="5" s="1"/>
  <c r="M23" i="5"/>
  <c r="L23" i="5"/>
  <c r="K23" i="5"/>
  <c r="I23" i="5"/>
  <c r="J23" i="5" s="1"/>
  <c r="M22" i="5"/>
  <c r="I22" i="5"/>
  <c r="J22" i="5" s="1"/>
  <c r="K22" i="5" s="1"/>
  <c r="M21" i="5"/>
  <c r="L21" i="5"/>
  <c r="K21" i="5"/>
  <c r="I21" i="5"/>
  <c r="J21" i="5" s="1"/>
  <c r="M20" i="5"/>
  <c r="L20" i="5"/>
  <c r="K20" i="5"/>
  <c r="I20" i="5"/>
  <c r="J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M16" i="5"/>
  <c r="I16" i="5"/>
  <c r="I44" i="5" s="1"/>
  <c r="M15" i="5"/>
  <c r="I15" i="5"/>
  <c r="J15" i="5" s="1"/>
  <c r="K15" i="5" s="1"/>
  <c r="M14" i="5"/>
  <c r="L14" i="5"/>
  <c r="K14" i="5"/>
  <c r="I14" i="5"/>
  <c r="J14" i="5" s="1"/>
  <c r="M13" i="5"/>
  <c r="L13" i="5"/>
  <c r="K13" i="5"/>
  <c r="I13" i="5"/>
  <c r="J13" i="5" s="1"/>
  <c r="M24" i="4"/>
  <c r="L24" i="4"/>
  <c r="K24" i="4"/>
  <c r="I24" i="4"/>
  <c r="M23" i="4"/>
  <c r="I23" i="4"/>
  <c r="J23" i="4" s="1"/>
  <c r="K23" i="4" s="1"/>
  <c r="M22" i="4"/>
  <c r="I22" i="4"/>
  <c r="J22" i="4" s="1"/>
  <c r="K22" i="4" s="1"/>
  <c r="M21" i="4"/>
  <c r="I21" i="4"/>
  <c r="M20" i="4"/>
  <c r="L20" i="4"/>
  <c r="K20" i="4"/>
  <c r="I20" i="4"/>
  <c r="J20" i="4" s="1"/>
  <c r="M48" i="4"/>
  <c r="I48" i="4"/>
  <c r="J48" i="4" s="1"/>
  <c r="K48" i="4" s="1"/>
  <c r="M47" i="4"/>
  <c r="I47" i="4"/>
  <c r="J47" i="4" s="1"/>
  <c r="K47" i="4" s="1"/>
  <c r="M46" i="4"/>
  <c r="I46" i="4"/>
  <c r="J46" i="4" s="1"/>
  <c r="K46" i="4" s="1"/>
  <c r="M45" i="4"/>
  <c r="I45" i="4"/>
  <c r="J45" i="4" s="1"/>
  <c r="K45" i="4" s="1"/>
  <c r="M44" i="4"/>
  <c r="I44" i="4"/>
  <c r="J44" i="4" s="1"/>
  <c r="K44" i="4" s="1"/>
  <c r="M43" i="4"/>
  <c r="L43" i="4"/>
  <c r="K43" i="4"/>
  <c r="I43" i="4"/>
  <c r="J43" i="4" s="1"/>
  <c r="M42" i="4"/>
  <c r="I42" i="4"/>
  <c r="J42" i="4" s="1"/>
  <c r="K42" i="4" s="1"/>
  <c r="M41" i="4"/>
  <c r="I41" i="4"/>
  <c r="J41" i="4" s="1"/>
  <c r="K41" i="4" s="1"/>
  <c r="M40" i="4"/>
  <c r="L40" i="4"/>
  <c r="K40" i="4"/>
  <c r="I40" i="4"/>
  <c r="J40" i="4" s="1"/>
  <c r="M39" i="4"/>
  <c r="I39" i="4"/>
  <c r="J39" i="4" s="1"/>
  <c r="K39" i="4" s="1"/>
  <c r="M38" i="4"/>
  <c r="L38" i="4"/>
  <c r="K38" i="4"/>
  <c r="I38" i="4"/>
  <c r="J38" i="4" s="1"/>
  <c r="M37" i="4"/>
  <c r="I37" i="4"/>
  <c r="J37" i="4" s="1"/>
  <c r="K37" i="4" s="1"/>
  <c r="M36" i="4"/>
  <c r="L36" i="4"/>
  <c r="K36" i="4"/>
  <c r="I36" i="4"/>
  <c r="J36" i="4" s="1"/>
  <c r="M35" i="4"/>
  <c r="I35" i="4"/>
  <c r="J35" i="4" s="1"/>
  <c r="K35" i="4" s="1"/>
  <c r="M34" i="4"/>
  <c r="I34" i="4"/>
  <c r="M33" i="4"/>
  <c r="L33" i="4"/>
  <c r="K33" i="4"/>
  <c r="I33" i="4"/>
  <c r="J33" i="4" s="1"/>
  <c r="M32" i="4"/>
  <c r="I32" i="4"/>
  <c r="J32" i="4" s="1"/>
  <c r="K32" i="4" s="1"/>
  <c r="M31" i="4"/>
  <c r="L31" i="4"/>
  <c r="K31" i="4"/>
  <c r="I31" i="4"/>
  <c r="J31" i="4" s="1"/>
  <c r="M30" i="4"/>
  <c r="I30" i="4"/>
  <c r="J30" i="4" s="1"/>
  <c r="K30" i="4" s="1"/>
  <c r="M37" i="2"/>
  <c r="I37" i="2"/>
  <c r="J37" i="2" s="1"/>
  <c r="K37" i="2" s="1"/>
  <c r="M36" i="2"/>
  <c r="I36" i="2"/>
  <c r="J36" i="2" s="1"/>
  <c r="K36" i="2" s="1"/>
  <c r="M35" i="2"/>
  <c r="I35" i="2"/>
  <c r="J35" i="2" s="1"/>
  <c r="K35" i="2" s="1"/>
  <c r="M34" i="2"/>
  <c r="I34" i="2"/>
  <c r="J34" i="2" s="1"/>
  <c r="K34" i="2" s="1"/>
  <c r="M33" i="2"/>
  <c r="I33" i="2"/>
  <c r="J33" i="2" s="1"/>
  <c r="K33" i="2" s="1"/>
  <c r="M32" i="2"/>
  <c r="I32" i="2"/>
  <c r="J32" i="2" s="1"/>
  <c r="K32" i="2" s="1"/>
  <c r="M31" i="2"/>
  <c r="I31" i="2"/>
  <c r="J31" i="2" s="1"/>
  <c r="K31" i="2" s="1"/>
  <c r="M30" i="2"/>
  <c r="I30" i="2"/>
  <c r="J30" i="2" s="1"/>
  <c r="K30" i="2" s="1"/>
  <c r="M29" i="2"/>
  <c r="L29" i="2"/>
  <c r="K29" i="2"/>
  <c r="I29" i="2"/>
  <c r="J29" i="2" s="1"/>
  <c r="M28" i="2"/>
  <c r="I28" i="2"/>
  <c r="J28" i="2" s="1"/>
  <c r="K28" i="2" s="1"/>
  <c r="M27" i="2"/>
  <c r="I27" i="2"/>
  <c r="J27" i="2" s="1"/>
  <c r="K27" i="2" s="1"/>
  <c r="M26" i="2"/>
  <c r="L26" i="2"/>
  <c r="K26" i="2"/>
  <c r="I26" i="2"/>
  <c r="J26" i="2" s="1"/>
  <c r="M25" i="2"/>
  <c r="L25" i="2"/>
  <c r="K25" i="2"/>
  <c r="I25" i="2"/>
  <c r="J25" i="2" s="1"/>
  <c r="M458" i="2"/>
  <c r="L458" i="2"/>
  <c r="I458" i="2"/>
  <c r="J458" i="2" s="1"/>
  <c r="K458" i="2" s="1"/>
  <c r="M457" i="2"/>
  <c r="I457" i="2"/>
  <c r="J457" i="2" s="1"/>
  <c r="K457" i="2" s="1"/>
  <c r="M456" i="2"/>
  <c r="I456" i="2"/>
  <c r="J456" i="2" s="1"/>
  <c r="K456" i="2" s="1"/>
  <c r="M455" i="2"/>
  <c r="L455" i="2"/>
  <c r="I455" i="2"/>
  <c r="J455" i="2" s="1"/>
  <c r="K455" i="2" s="1"/>
  <c r="M454" i="2"/>
  <c r="I454" i="2"/>
  <c r="J454" i="2" s="1"/>
  <c r="K454" i="2" s="1"/>
  <c r="M453" i="2"/>
  <c r="I453" i="2"/>
  <c r="J453" i="2" s="1"/>
  <c r="K453" i="2" s="1"/>
  <c r="M452" i="2"/>
  <c r="I452" i="2"/>
  <c r="J452" i="2" s="1"/>
  <c r="K452" i="2" s="1"/>
  <c r="M451" i="2"/>
  <c r="I451" i="2"/>
  <c r="J451" i="2" s="1"/>
  <c r="K451" i="2" s="1"/>
  <c r="M450" i="2"/>
  <c r="I450" i="2"/>
  <c r="J450" i="2" s="1"/>
  <c r="K450" i="2" s="1"/>
  <c r="M449" i="2"/>
  <c r="I449" i="2"/>
  <c r="J449" i="2" s="1"/>
  <c r="K449" i="2" s="1"/>
  <c r="M448" i="2"/>
  <c r="I448" i="2"/>
  <c r="J448" i="2" s="1"/>
  <c r="K448" i="2" s="1"/>
  <c r="M447" i="2"/>
  <c r="I447" i="2"/>
  <c r="J447" i="2" s="1"/>
  <c r="K447" i="2" s="1"/>
  <c r="M446" i="2"/>
  <c r="I446" i="2"/>
  <c r="J446" i="2" s="1"/>
  <c r="K446" i="2" s="1"/>
  <c r="M445" i="2"/>
  <c r="I445" i="2"/>
  <c r="J445" i="2" s="1"/>
  <c r="K445" i="2" s="1"/>
  <c r="M444" i="2"/>
  <c r="L444" i="2"/>
  <c r="I444" i="2"/>
  <c r="J444" i="2" s="1"/>
  <c r="K444" i="2" s="1"/>
  <c r="M443" i="2"/>
  <c r="I443" i="2"/>
  <c r="J443" i="2" s="1"/>
  <c r="K443" i="2" s="1"/>
  <c r="M442" i="2"/>
  <c r="L442" i="2"/>
  <c r="I442" i="2"/>
  <c r="J442" i="2" s="1"/>
  <c r="K442" i="2" s="1"/>
  <c r="M441" i="2"/>
  <c r="I441" i="2"/>
  <c r="J441" i="2" s="1"/>
  <c r="K441" i="2" s="1"/>
  <c r="M440" i="2"/>
  <c r="I440" i="2"/>
  <c r="J440" i="2" s="1"/>
  <c r="K440" i="2" s="1"/>
  <c r="M439" i="2"/>
  <c r="L439" i="2"/>
  <c r="K439" i="2"/>
  <c r="I439" i="2"/>
  <c r="J439" i="2" s="1"/>
  <c r="M438" i="2"/>
  <c r="I438" i="2"/>
  <c r="J438" i="2" s="1"/>
  <c r="K438" i="2" s="1"/>
  <c r="M437" i="2"/>
  <c r="I437" i="2"/>
  <c r="J437" i="2" s="1"/>
  <c r="K437" i="2" s="1"/>
  <c r="M436" i="2"/>
  <c r="I436" i="2"/>
  <c r="J436" i="2" s="1"/>
  <c r="K436" i="2" s="1"/>
  <c r="M435" i="2"/>
  <c r="L435" i="2"/>
  <c r="K435" i="2"/>
  <c r="I435" i="2"/>
  <c r="J435" i="2" s="1"/>
  <c r="M434" i="2"/>
  <c r="I434" i="2"/>
  <c r="J434" i="2" s="1"/>
  <c r="K434" i="2" s="1"/>
  <c r="M433" i="2"/>
  <c r="L433" i="2"/>
  <c r="I433" i="2"/>
  <c r="J433" i="2" s="1"/>
  <c r="K433" i="2" s="1"/>
  <c r="M432" i="2"/>
  <c r="I432" i="2"/>
  <c r="J432" i="2" s="1"/>
  <c r="K432" i="2" s="1"/>
  <c r="M431" i="2"/>
  <c r="I431" i="2"/>
  <c r="J431" i="2" s="1"/>
  <c r="K431" i="2" s="1"/>
  <c r="M430" i="2"/>
  <c r="I430" i="2"/>
  <c r="J430" i="2" s="1"/>
  <c r="K430" i="2" s="1"/>
  <c r="M429" i="2"/>
  <c r="L429" i="2"/>
  <c r="K429" i="2"/>
  <c r="I429" i="2"/>
  <c r="J429" i="2" s="1"/>
  <c r="M428" i="2"/>
  <c r="L428" i="2"/>
  <c r="K428" i="2"/>
  <c r="I428" i="2"/>
  <c r="J428" i="2" s="1"/>
  <c r="M427" i="2"/>
  <c r="I427" i="2"/>
  <c r="J427" i="2" s="1"/>
  <c r="K427" i="2" s="1"/>
  <c r="M426" i="2"/>
  <c r="I426" i="2"/>
  <c r="J426" i="2" s="1"/>
  <c r="K426" i="2" s="1"/>
  <c r="M425" i="2"/>
  <c r="I425" i="2"/>
  <c r="J425" i="2" s="1"/>
  <c r="K425" i="2" s="1"/>
  <c r="M424" i="2"/>
  <c r="I424" i="2"/>
  <c r="J424" i="2" s="1"/>
  <c r="K424" i="2" s="1"/>
  <c r="M423" i="2"/>
  <c r="I423" i="2"/>
  <c r="J423" i="2" s="1"/>
  <c r="K423" i="2" s="1"/>
  <c r="M422" i="2"/>
  <c r="I422" i="2"/>
  <c r="J422" i="2" s="1"/>
  <c r="K422" i="2" s="1"/>
  <c r="M421" i="2"/>
  <c r="I421" i="2"/>
  <c r="J421" i="2" s="1"/>
  <c r="K421" i="2" s="1"/>
  <c r="M420" i="2"/>
  <c r="I420" i="2"/>
  <c r="J420" i="2" s="1"/>
  <c r="K420" i="2" s="1"/>
  <c r="M419" i="2"/>
  <c r="I419" i="2"/>
  <c r="J419" i="2" s="1"/>
  <c r="K419" i="2" s="1"/>
  <c r="M418" i="2"/>
  <c r="I418" i="2"/>
  <c r="J418" i="2" s="1"/>
  <c r="K418" i="2" s="1"/>
  <c r="M417" i="2"/>
  <c r="I417" i="2"/>
  <c r="J417" i="2" s="1"/>
  <c r="K417" i="2" s="1"/>
  <c r="M416" i="2"/>
  <c r="I416" i="2"/>
  <c r="J416" i="2" s="1"/>
  <c r="K416" i="2" s="1"/>
  <c r="M415" i="2"/>
  <c r="L415" i="2"/>
  <c r="I415" i="2"/>
  <c r="J415" i="2" s="1"/>
  <c r="K415" i="2" s="1"/>
  <c r="M414" i="2"/>
  <c r="I414" i="2"/>
  <c r="J414" i="2" s="1"/>
  <c r="K414" i="2" s="1"/>
  <c r="M413" i="2"/>
  <c r="I413" i="2"/>
  <c r="J413" i="2" s="1"/>
  <c r="K413" i="2" s="1"/>
  <c r="M412" i="2"/>
  <c r="I412" i="2"/>
  <c r="J412" i="2" s="1"/>
  <c r="K412" i="2" s="1"/>
  <c r="M411" i="2"/>
  <c r="L411" i="2"/>
  <c r="K411" i="2"/>
  <c r="I411" i="2"/>
  <c r="J411" i="2" s="1"/>
  <c r="M410" i="2"/>
  <c r="I410" i="2"/>
  <c r="J410" i="2" s="1"/>
  <c r="K410" i="2" s="1"/>
  <c r="M409" i="2"/>
  <c r="I409" i="2"/>
  <c r="J409" i="2" s="1"/>
  <c r="K409" i="2" s="1"/>
  <c r="M408" i="2"/>
  <c r="I408" i="2"/>
  <c r="J408" i="2" s="1"/>
  <c r="K408" i="2" s="1"/>
  <c r="M407" i="2"/>
  <c r="I407" i="2"/>
  <c r="J407" i="2" s="1"/>
  <c r="K407" i="2" s="1"/>
  <c r="M406" i="2"/>
  <c r="I406" i="2"/>
  <c r="J406" i="2" s="1"/>
  <c r="K406" i="2" s="1"/>
  <c r="M405" i="2"/>
  <c r="I405" i="2"/>
  <c r="J405" i="2" s="1"/>
  <c r="K405" i="2" s="1"/>
  <c r="M404" i="2"/>
  <c r="I404" i="2"/>
  <c r="J404" i="2" s="1"/>
  <c r="K404" i="2" s="1"/>
  <c r="M403" i="2"/>
  <c r="I403" i="2"/>
  <c r="J403" i="2" s="1"/>
  <c r="K403" i="2" s="1"/>
  <c r="M402" i="2"/>
  <c r="I402" i="2"/>
  <c r="J402" i="2" s="1"/>
  <c r="K402" i="2" s="1"/>
  <c r="M401" i="2"/>
  <c r="I401" i="2"/>
  <c r="J401" i="2" s="1"/>
  <c r="K401" i="2" s="1"/>
  <c r="M400" i="2"/>
  <c r="I400" i="2"/>
  <c r="J400" i="2" s="1"/>
  <c r="K400" i="2" s="1"/>
  <c r="M399" i="2"/>
  <c r="L399" i="2"/>
  <c r="I399" i="2"/>
  <c r="J399" i="2" s="1"/>
  <c r="K399" i="2" s="1"/>
  <c r="M398" i="2"/>
  <c r="I398" i="2"/>
  <c r="J398" i="2" s="1"/>
  <c r="K398" i="2" s="1"/>
  <c r="M397" i="2"/>
  <c r="I397" i="2"/>
  <c r="J397" i="2" s="1"/>
  <c r="K397" i="2" s="1"/>
  <c r="M396" i="2"/>
  <c r="I396" i="2"/>
  <c r="J396" i="2" s="1"/>
  <c r="K396" i="2" s="1"/>
  <c r="M395" i="2"/>
  <c r="L395" i="2"/>
  <c r="I395" i="2"/>
  <c r="J395" i="2" s="1"/>
  <c r="K395" i="2" s="1"/>
  <c r="M394" i="2"/>
  <c r="I394" i="2"/>
  <c r="J394" i="2" s="1"/>
  <c r="K394" i="2" s="1"/>
  <c r="M393" i="2"/>
  <c r="L393" i="2"/>
  <c r="K393" i="2"/>
  <c r="I393" i="2"/>
  <c r="J393" i="2" s="1"/>
  <c r="M392" i="2"/>
  <c r="I392" i="2"/>
  <c r="J392" i="2" s="1"/>
  <c r="K392" i="2" s="1"/>
  <c r="M391" i="2"/>
  <c r="I391" i="2"/>
  <c r="J391" i="2" s="1"/>
  <c r="K391" i="2" s="1"/>
  <c r="M390" i="2"/>
  <c r="I390" i="2"/>
  <c r="J390" i="2" s="1"/>
  <c r="K390" i="2" s="1"/>
  <c r="M389" i="2"/>
  <c r="I389" i="2"/>
  <c r="J389" i="2" s="1"/>
  <c r="K389" i="2" s="1"/>
  <c r="M388" i="2"/>
  <c r="I388" i="2"/>
  <c r="J388" i="2" s="1"/>
  <c r="K388" i="2" s="1"/>
  <c r="M387" i="2"/>
  <c r="L387" i="2"/>
  <c r="K387" i="2"/>
  <c r="I387" i="2"/>
  <c r="J387" i="2" s="1"/>
  <c r="M386" i="2"/>
  <c r="L386" i="2"/>
  <c r="K386" i="2"/>
  <c r="I386" i="2"/>
  <c r="J386" i="2" s="1"/>
  <c r="M385" i="2"/>
  <c r="L385" i="2"/>
  <c r="I385" i="2"/>
  <c r="J385" i="2" s="1"/>
  <c r="K385" i="2" s="1"/>
  <c r="M384" i="2"/>
  <c r="I384" i="2"/>
  <c r="J384" i="2" s="1"/>
  <c r="K384" i="2" s="1"/>
  <c r="M383" i="2"/>
  <c r="L383" i="2"/>
  <c r="K383" i="2"/>
  <c r="I383" i="2"/>
  <c r="J383" i="2" s="1"/>
  <c r="M382" i="2"/>
  <c r="I382" i="2"/>
  <c r="J382" i="2" s="1"/>
  <c r="K382" i="2" s="1"/>
  <c r="M381" i="2"/>
  <c r="I381" i="2"/>
  <c r="J381" i="2" s="1"/>
  <c r="K381" i="2" s="1"/>
  <c r="M380" i="2"/>
  <c r="L380" i="2"/>
  <c r="I380" i="2"/>
  <c r="J380" i="2" s="1"/>
  <c r="K380" i="2" s="1"/>
  <c r="M379" i="2"/>
  <c r="I379" i="2"/>
  <c r="J379" i="2" s="1"/>
  <c r="K379" i="2" s="1"/>
  <c r="M378" i="2"/>
  <c r="I378" i="2"/>
  <c r="J378" i="2" s="1"/>
  <c r="K378" i="2" s="1"/>
  <c r="M377" i="2"/>
  <c r="I377" i="2"/>
  <c r="J377" i="2" s="1"/>
  <c r="K377" i="2" s="1"/>
  <c r="M376" i="2"/>
  <c r="L376" i="2"/>
  <c r="K376" i="2"/>
  <c r="I376" i="2"/>
  <c r="J376" i="2" s="1"/>
  <c r="M375" i="2"/>
  <c r="I375" i="2"/>
  <c r="J375" i="2" s="1"/>
  <c r="K375" i="2" s="1"/>
  <c r="M374" i="2"/>
  <c r="I374" i="2"/>
  <c r="J374" i="2" s="1"/>
  <c r="K374" i="2" s="1"/>
  <c r="M373" i="2"/>
  <c r="I373" i="2"/>
  <c r="J373" i="2" s="1"/>
  <c r="K373" i="2" s="1"/>
  <c r="M372" i="2"/>
  <c r="I372" i="2"/>
  <c r="J372" i="2" s="1"/>
  <c r="K372" i="2" s="1"/>
  <c r="M371" i="2"/>
  <c r="L371" i="2"/>
  <c r="I371" i="2"/>
  <c r="J371" i="2" s="1"/>
  <c r="K371" i="2" s="1"/>
  <c r="M370" i="2"/>
  <c r="I370" i="2"/>
  <c r="J370" i="2" s="1"/>
  <c r="K370" i="2" s="1"/>
  <c r="M369" i="2"/>
  <c r="I369" i="2"/>
  <c r="J369" i="2" s="1"/>
  <c r="K369" i="2" s="1"/>
  <c r="M368" i="2"/>
  <c r="I368" i="2"/>
  <c r="J368" i="2" s="1"/>
  <c r="K368" i="2" s="1"/>
  <c r="M367" i="2"/>
  <c r="I367" i="2"/>
  <c r="J367" i="2" s="1"/>
  <c r="K367" i="2" s="1"/>
  <c r="M366" i="2"/>
  <c r="L366" i="2"/>
  <c r="I366" i="2"/>
  <c r="J366" i="2" s="1"/>
  <c r="K366" i="2" s="1"/>
  <c r="M365" i="2"/>
  <c r="I365" i="2"/>
  <c r="J365" i="2" s="1"/>
  <c r="K365" i="2" s="1"/>
  <c r="M364" i="2"/>
  <c r="I364" i="2"/>
  <c r="J364" i="2" s="1"/>
  <c r="K364" i="2" s="1"/>
  <c r="M363" i="2"/>
  <c r="I363" i="2"/>
  <c r="J363" i="2" s="1"/>
  <c r="K363" i="2" s="1"/>
  <c r="M362" i="2"/>
  <c r="L362" i="2"/>
  <c r="K362" i="2"/>
  <c r="I362" i="2"/>
  <c r="J362" i="2" s="1"/>
  <c r="M361" i="2"/>
  <c r="I361" i="2"/>
  <c r="J361" i="2" s="1"/>
  <c r="K361" i="2" s="1"/>
  <c r="M360" i="2"/>
  <c r="L360" i="2"/>
  <c r="K360" i="2"/>
  <c r="I360" i="2"/>
  <c r="J360" i="2" s="1"/>
  <c r="M359" i="2"/>
  <c r="L359" i="2"/>
  <c r="K359" i="2"/>
  <c r="I359" i="2"/>
  <c r="J359" i="2" s="1"/>
  <c r="M358" i="2"/>
  <c r="I358" i="2"/>
  <c r="J358" i="2" s="1"/>
  <c r="K358" i="2" s="1"/>
  <c r="M357" i="2"/>
  <c r="I357" i="2"/>
  <c r="J357" i="2" s="1"/>
  <c r="K357" i="2" s="1"/>
  <c r="M356" i="2"/>
  <c r="I356" i="2"/>
  <c r="J356" i="2" s="1"/>
  <c r="K356" i="2" s="1"/>
  <c r="M355" i="2"/>
  <c r="L355" i="2"/>
  <c r="K355" i="2"/>
  <c r="I355" i="2"/>
  <c r="J355" i="2" s="1"/>
  <c r="M354" i="2"/>
  <c r="I354" i="2"/>
  <c r="J354" i="2" s="1"/>
  <c r="K354" i="2" s="1"/>
  <c r="M353" i="2"/>
  <c r="I353" i="2"/>
  <c r="J353" i="2" s="1"/>
  <c r="K353" i="2" s="1"/>
  <c r="M352" i="2"/>
  <c r="I352" i="2"/>
  <c r="J352" i="2" s="1"/>
  <c r="K352" i="2" s="1"/>
  <c r="M351" i="2"/>
  <c r="I351" i="2"/>
  <c r="J351" i="2" s="1"/>
  <c r="K351" i="2" s="1"/>
  <c r="M350" i="2"/>
  <c r="L350" i="2"/>
  <c r="K350" i="2"/>
  <c r="I350" i="2"/>
  <c r="J350" i="2" s="1"/>
  <c r="M349" i="2"/>
  <c r="I349" i="2"/>
  <c r="J349" i="2" s="1"/>
  <c r="K349" i="2" s="1"/>
  <c r="M348" i="2"/>
  <c r="I348" i="2"/>
  <c r="J348" i="2" s="1"/>
  <c r="K348" i="2" s="1"/>
  <c r="M347" i="2"/>
  <c r="I347" i="2"/>
  <c r="J347" i="2" s="1"/>
  <c r="K347" i="2" s="1"/>
  <c r="M346" i="2"/>
  <c r="L346" i="2"/>
  <c r="I346" i="2"/>
  <c r="J346" i="2" s="1"/>
  <c r="K346" i="2" s="1"/>
  <c r="M345" i="2"/>
  <c r="K345" i="2"/>
  <c r="I345" i="2"/>
  <c r="J345" i="2" s="1"/>
  <c r="M344" i="2"/>
  <c r="I344" i="2"/>
  <c r="J344" i="2" s="1"/>
  <c r="K344" i="2" s="1"/>
  <c r="M343" i="2"/>
  <c r="I343" i="2"/>
  <c r="J343" i="2" s="1"/>
  <c r="K343" i="2" s="1"/>
  <c r="M342" i="2"/>
  <c r="I342" i="2"/>
  <c r="J342" i="2" s="1"/>
  <c r="K342" i="2" s="1"/>
  <c r="M341" i="2"/>
  <c r="I341" i="2"/>
  <c r="J341" i="2" s="1"/>
  <c r="K341" i="2" s="1"/>
  <c r="M340" i="2"/>
  <c r="I340" i="2"/>
  <c r="J340" i="2" s="1"/>
  <c r="K340" i="2" s="1"/>
  <c r="M339" i="2"/>
  <c r="I339" i="2"/>
  <c r="J339" i="2" s="1"/>
  <c r="K339" i="2" s="1"/>
  <c r="M338" i="2"/>
  <c r="I338" i="2"/>
  <c r="J338" i="2" s="1"/>
  <c r="K338" i="2" s="1"/>
  <c r="M337" i="2"/>
  <c r="I337" i="2"/>
  <c r="J337" i="2" s="1"/>
  <c r="K337" i="2" s="1"/>
  <c r="M336" i="2"/>
  <c r="I336" i="2"/>
  <c r="J336" i="2" s="1"/>
  <c r="K336" i="2" s="1"/>
  <c r="M335" i="2"/>
  <c r="I335" i="2"/>
  <c r="J335" i="2" s="1"/>
  <c r="K335" i="2" s="1"/>
  <c r="M334" i="2"/>
  <c r="L334" i="2"/>
  <c r="K334" i="2"/>
  <c r="I334" i="2"/>
  <c r="J334" i="2" s="1"/>
  <c r="M333" i="2"/>
  <c r="L333" i="2"/>
  <c r="K333" i="2"/>
  <c r="I333" i="2"/>
  <c r="J333" i="2" s="1"/>
  <c r="M332" i="2"/>
  <c r="I332" i="2"/>
  <c r="J332" i="2" s="1"/>
  <c r="K332" i="2" s="1"/>
  <c r="M331" i="2"/>
  <c r="L331" i="2"/>
  <c r="K331" i="2"/>
  <c r="I331" i="2"/>
  <c r="J331" i="2" s="1"/>
  <c r="M330" i="2"/>
  <c r="L330" i="2"/>
  <c r="K330" i="2"/>
  <c r="I330" i="2"/>
  <c r="J330" i="2" s="1"/>
  <c r="M329" i="2"/>
  <c r="I329" i="2"/>
  <c r="J329" i="2" s="1"/>
  <c r="K329" i="2" s="1"/>
  <c r="M328" i="2"/>
  <c r="I328" i="2"/>
  <c r="J328" i="2" s="1"/>
  <c r="K328" i="2" s="1"/>
  <c r="M327" i="2"/>
  <c r="I327" i="2"/>
  <c r="J327" i="2" s="1"/>
  <c r="K327" i="2" s="1"/>
  <c r="M326" i="2"/>
  <c r="I326" i="2"/>
  <c r="J326" i="2" s="1"/>
  <c r="K326" i="2" s="1"/>
  <c r="M325" i="2"/>
  <c r="I325" i="2"/>
  <c r="J325" i="2" s="1"/>
  <c r="K325" i="2" s="1"/>
  <c r="M324" i="2"/>
  <c r="I324" i="2"/>
  <c r="J324" i="2" s="1"/>
  <c r="K324" i="2" s="1"/>
  <c r="M323" i="2"/>
  <c r="I323" i="2"/>
  <c r="J323" i="2" s="1"/>
  <c r="K323" i="2" s="1"/>
  <c r="M322" i="2"/>
  <c r="I322" i="2"/>
  <c r="J322" i="2" s="1"/>
  <c r="K322" i="2" s="1"/>
  <c r="M321" i="2"/>
  <c r="I321" i="2"/>
  <c r="J321" i="2" s="1"/>
  <c r="K321" i="2" s="1"/>
  <c r="M320" i="2"/>
  <c r="I320" i="2"/>
  <c r="J320" i="2" s="1"/>
  <c r="K320" i="2" s="1"/>
  <c r="M319" i="2"/>
  <c r="L319" i="2"/>
  <c r="K319" i="2"/>
  <c r="I319" i="2"/>
  <c r="J319" i="2" s="1"/>
  <c r="M318" i="2"/>
  <c r="L318" i="2"/>
  <c r="K318" i="2"/>
  <c r="I318" i="2"/>
  <c r="J318" i="2" s="1"/>
  <c r="M317" i="2"/>
  <c r="L317" i="2"/>
  <c r="K317" i="2"/>
  <c r="I317" i="2"/>
  <c r="J317" i="2" s="1"/>
  <c r="M316" i="2"/>
  <c r="I316" i="2"/>
  <c r="J316" i="2" s="1"/>
  <c r="K316" i="2" s="1"/>
  <c r="M315" i="2"/>
  <c r="I315" i="2"/>
  <c r="J315" i="2" s="1"/>
  <c r="K315" i="2" s="1"/>
  <c r="M314" i="2"/>
  <c r="I314" i="2"/>
  <c r="J314" i="2" s="1"/>
  <c r="K314" i="2" s="1"/>
  <c r="M313" i="2"/>
  <c r="L313" i="2"/>
  <c r="I313" i="2"/>
  <c r="J313" i="2" s="1"/>
  <c r="K313" i="2" s="1"/>
  <c r="M312" i="2"/>
  <c r="I312" i="2"/>
  <c r="J312" i="2" s="1"/>
  <c r="K312" i="2" s="1"/>
  <c r="M311" i="2"/>
  <c r="I311" i="2"/>
  <c r="J311" i="2" s="1"/>
  <c r="K311" i="2" s="1"/>
  <c r="M310" i="2"/>
  <c r="L310" i="2"/>
  <c r="K310" i="2"/>
  <c r="I310" i="2"/>
  <c r="J310" i="2" s="1"/>
  <c r="M309" i="2"/>
  <c r="I309" i="2"/>
  <c r="J309" i="2" s="1"/>
  <c r="K309" i="2" s="1"/>
  <c r="M308" i="2"/>
  <c r="I308" i="2"/>
  <c r="J308" i="2" s="1"/>
  <c r="K308" i="2" s="1"/>
  <c r="M307" i="2"/>
  <c r="L307" i="2"/>
  <c r="K307" i="2"/>
  <c r="I307" i="2"/>
  <c r="J307" i="2" s="1"/>
  <c r="M306" i="2"/>
  <c r="I306" i="2"/>
  <c r="J306" i="2" s="1"/>
  <c r="K306" i="2" s="1"/>
  <c r="M305" i="2"/>
  <c r="I305" i="2"/>
  <c r="J305" i="2" s="1"/>
  <c r="K305" i="2" s="1"/>
  <c r="M304" i="2"/>
  <c r="I304" i="2"/>
  <c r="J304" i="2" s="1"/>
  <c r="K304" i="2" s="1"/>
  <c r="M303" i="2"/>
  <c r="L303" i="2"/>
  <c r="I303" i="2"/>
  <c r="J303" i="2" s="1"/>
  <c r="K303" i="2" s="1"/>
  <c r="M302" i="2"/>
  <c r="I302" i="2"/>
  <c r="J302" i="2" s="1"/>
  <c r="K302" i="2" s="1"/>
  <c r="M301" i="2"/>
  <c r="L301" i="2"/>
  <c r="K301" i="2"/>
  <c r="I301" i="2"/>
  <c r="J301" i="2" s="1"/>
  <c r="M300" i="2"/>
  <c r="I300" i="2"/>
  <c r="J300" i="2" s="1"/>
  <c r="K300" i="2" s="1"/>
  <c r="M299" i="2"/>
  <c r="I299" i="2"/>
  <c r="J299" i="2" s="1"/>
  <c r="K299" i="2" s="1"/>
  <c r="M298" i="2"/>
  <c r="I298" i="2"/>
  <c r="J298" i="2" s="1"/>
  <c r="K298" i="2" s="1"/>
  <c r="M297" i="2"/>
  <c r="L297" i="2"/>
  <c r="I297" i="2"/>
  <c r="J297" i="2" s="1"/>
  <c r="K297" i="2" s="1"/>
  <c r="M296" i="2"/>
  <c r="I296" i="2"/>
  <c r="J296" i="2" s="1"/>
  <c r="K296" i="2" s="1"/>
  <c r="M295" i="2"/>
  <c r="I295" i="2"/>
  <c r="J295" i="2" s="1"/>
  <c r="K295" i="2" s="1"/>
  <c r="M294" i="2"/>
  <c r="L294" i="2"/>
  <c r="K294" i="2"/>
  <c r="I294" i="2"/>
  <c r="J294" i="2" s="1"/>
  <c r="M293" i="2"/>
  <c r="L293" i="2"/>
  <c r="I293" i="2"/>
  <c r="J293" i="2" s="1"/>
  <c r="K293" i="2" s="1"/>
  <c r="M292" i="2"/>
  <c r="I292" i="2"/>
  <c r="J292" i="2" s="1"/>
  <c r="K292" i="2" s="1"/>
  <c r="M291" i="2"/>
  <c r="L291" i="2"/>
  <c r="I291" i="2"/>
  <c r="J291" i="2" s="1"/>
  <c r="K291" i="2" s="1"/>
  <c r="M290" i="2"/>
  <c r="I290" i="2"/>
  <c r="J290" i="2" s="1"/>
  <c r="K290" i="2" s="1"/>
  <c r="M289" i="2"/>
  <c r="I289" i="2"/>
  <c r="J289" i="2" s="1"/>
  <c r="K289" i="2" s="1"/>
  <c r="M288" i="2"/>
  <c r="I288" i="2"/>
  <c r="J288" i="2" s="1"/>
  <c r="K288" i="2" s="1"/>
  <c r="M287" i="2"/>
  <c r="L287" i="2"/>
  <c r="K287" i="2"/>
  <c r="I287" i="2"/>
  <c r="J287" i="2" s="1"/>
  <c r="M286" i="2"/>
  <c r="I286" i="2"/>
  <c r="J286" i="2" s="1"/>
  <c r="K286" i="2" s="1"/>
  <c r="M285" i="2"/>
  <c r="L285" i="2"/>
  <c r="I285" i="2"/>
  <c r="J285" i="2" s="1"/>
  <c r="K285" i="2" s="1"/>
  <c r="M284" i="2"/>
  <c r="I284" i="2"/>
  <c r="J284" i="2" s="1"/>
  <c r="K284" i="2" s="1"/>
  <c r="M283" i="2"/>
  <c r="I283" i="2"/>
  <c r="J283" i="2" s="1"/>
  <c r="K283" i="2" s="1"/>
  <c r="M282" i="2"/>
  <c r="I282" i="2"/>
  <c r="J282" i="2" s="1"/>
  <c r="K282" i="2" s="1"/>
  <c r="M281" i="2"/>
  <c r="I281" i="2"/>
  <c r="J281" i="2" s="1"/>
  <c r="K281" i="2" s="1"/>
  <c r="M280" i="2"/>
  <c r="I280" i="2"/>
  <c r="J280" i="2" s="1"/>
  <c r="K280" i="2" s="1"/>
  <c r="M279" i="2"/>
  <c r="L279" i="2"/>
  <c r="K279" i="2"/>
  <c r="I279" i="2"/>
  <c r="J279" i="2" s="1"/>
  <c r="M278" i="2"/>
  <c r="L278" i="2"/>
  <c r="I278" i="2"/>
  <c r="J278" i="2" s="1"/>
  <c r="K278" i="2" s="1"/>
  <c r="M277" i="2"/>
  <c r="I277" i="2"/>
  <c r="J277" i="2" s="1"/>
  <c r="K277" i="2" s="1"/>
  <c r="M276" i="2"/>
  <c r="I276" i="2"/>
  <c r="J276" i="2" s="1"/>
  <c r="K276" i="2" s="1"/>
  <c r="M275" i="2"/>
  <c r="I275" i="2"/>
  <c r="J275" i="2" s="1"/>
  <c r="K275" i="2" s="1"/>
  <c r="M274" i="2"/>
  <c r="I274" i="2"/>
  <c r="J274" i="2" s="1"/>
  <c r="K274" i="2" s="1"/>
  <c r="M273" i="2"/>
  <c r="I273" i="2"/>
  <c r="J273" i="2" s="1"/>
  <c r="K273" i="2" s="1"/>
  <c r="M272" i="2"/>
  <c r="I272" i="2"/>
  <c r="J272" i="2" s="1"/>
  <c r="K272" i="2" s="1"/>
  <c r="M271" i="2"/>
  <c r="L271" i="2"/>
  <c r="K271" i="2"/>
  <c r="I271" i="2"/>
  <c r="J271" i="2" s="1"/>
  <c r="M270" i="2"/>
  <c r="I270" i="2"/>
  <c r="J270" i="2" s="1"/>
  <c r="K270" i="2" s="1"/>
  <c r="M269" i="2"/>
  <c r="I269" i="2"/>
  <c r="J269" i="2" s="1"/>
  <c r="K269" i="2" s="1"/>
  <c r="M268" i="2"/>
  <c r="I268" i="2"/>
  <c r="J268" i="2" s="1"/>
  <c r="K268" i="2" s="1"/>
  <c r="M267" i="2"/>
  <c r="I267" i="2"/>
  <c r="J267" i="2" s="1"/>
  <c r="K267" i="2" s="1"/>
  <c r="M266" i="2"/>
  <c r="I266" i="2"/>
  <c r="J266" i="2" s="1"/>
  <c r="K266" i="2" s="1"/>
  <c r="M265" i="2"/>
  <c r="I265" i="2"/>
  <c r="J265" i="2" s="1"/>
  <c r="K265" i="2" s="1"/>
  <c r="M264" i="2"/>
  <c r="L264" i="2"/>
  <c r="K264" i="2"/>
  <c r="I264" i="2"/>
  <c r="J264" i="2" s="1"/>
  <c r="I40" i="1"/>
  <c r="M71" i="1"/>
  <c r="L71" i="1"/>
  <c r="K71" i="1"/>
  <c r="I71" i="1"/>
  <c r="J71" i="1" s="1"/>
  <c r="M70" i="1"/>
  <c r="L70" i="1"/>
  <c r="K70" i="1"/>
  <c r="I70" i="1"/>
  <c r="J70" i="1" s="1"/>
  <c r="M69" i="1"/>
  <c r="L69" i="1"/>
  <c r="K69" i="1"/>
  <c r="I69" i="1"/>
  <c r="J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K65" i="1"/>
  <c r="I65" i="1"/>
  <c r="J65" i="1" s="1"/>
  <c r="M64" i="1"/>
  <c r="L64" i="1"/>
  <c r="I64" i="1"/>
  <c r="J64" i="1" s="1"/>
  <c r="K64" i="1" s="1"/>
  <c r="M63" i="1"/>
  <c r="L63" i="1"/>
  <c r="K63" i="1"/>
  <c r="I63" i="1"/>
  <c r="J63" i="1" s="1"/>
  <c r="M62" i="1"/>
  <c r="L62" i="1"/>
  <c r="I62" i="1"/>
  <c r="J62" i="1" s="1"/>
  <c r="K62" i="1" s="1"/>
  <c r="M61" i="1"/>
  <c r="L61" i="1"/>
  <c r="I61" i="1"/>
  <c r="J61" i="1" s="1"/>
  <c r="K61" i="1" s="1"/>
  <c r="M60" i="1"/>
  <c r="L60" i="1"/>
  <c r="K60" i="1"/>
  <c r="I60" i="1"/>
  <c r="J60" i="1" s="1"/>
  <c r="M59" i="1"/>
  <c r="L59" i="1"/>
  <c r="K59" i="1"/>
  <c r="I59" i="1"/>
  <c r="J59" i="1" s="1"/>
  <c r="M58" i="1"/>
  <c r="L58" i="1"/>
  <c r="K58" i="1"/>
  <c r="I58" i="1"/>
  <c r="J58" i="1" s="1"/>
  <c r="M57" i="1"/>
  <c r="L57" i="1"/>
  <c r="K57" i="1"/>
  <c r="I57" i="1"/>
  <c r="J57" i="1" s="1"/>
  <c r="M56" i="1"/>
  <c r="L56" i="1"/>
  <c r="I56" i="1"/>
  <c r="J56" i="1" s="1"/>
  <c r="K56" i="1" s="1"/>
  <c r="M55" i="1"/>
  <c r="L55" i="1"/>
  <c r="I55" i="1"/>
  <c r="J55" i="1" s="1"/>
  <c r="K55" i="1" s="1"/>
  <c r="M54" i="1"/>
  <c r="L54" i="1"/>
  <c r="K54" i="1"/>
  <c r="I54" i="1"/>
  <c r="J54" i="1" s="1"/>
  <c r="M53" i="1"/>
  <c r="L53" i="1"/>
  <c r="K53" i="1"/>
  <c r="I53" i="1"/>
  <c r="J53" i="1" s="1"/>
  <c r="M52" i="1"/>
  <c r="L52" i="1"/>
  <c r="I52" i="1"/>
  <c r="J52" i="1" s="1"/>
  <c r="K52" i="1" s="1"/>
  <c r="M51" i="1"/>
  <c r="L51" i="1"/>
  <c r="K51" i="1"/>
  <c r="I51" i="1"/>
  <c r="J51" i="1" s="1"/>
  <c r="J24" i="4" l="1"/>
  <c r="J26" i="4" s="1"/>
  <c r="I26" i="4"/>
  <c r="J40" i="1"/>
  <c r="I42" i="1"/>
  <c r="J16" i="5"/>
  <c r="J44" i="5" s="1"/>
  <c r="J21" i="4"/>
  <c r="J34" i="4"/>
  <c r="D13" i="3"/>
  <c r="E13" i="3"/>
  <c r="F13" i="3"/>
  <c r="G13" i="3"/>
  <c r="H13" i="3"/>
  <c r="D20" i="3"/>
  <c r="E20" i="3"/>
  <c r="F20" i="3"/>
  <c r="G20" i="3"/>
  <c r="H20" i="3"/>
  <c r="J42" i="1" l="1"/>
  <c r="K40" i="1"/>
  <c r="K16" i="5"/>
  <c r="K34" i="4"/>
  <c r="K21" i="4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K264" i="1"/>
  <c r="I264" i="1"/>
  <c r="J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K260" i="1"/>
  <c r="I260" i="1"/>
  <c r="J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J227" i="1" s="1"/>
  <c r="K227" i="1" s="1"/>
  <c r="I39" i="1"/>
  <c r="J39" i="1" s="1"/>
  <c r="I38" i="1"/>
  <c r="J38" i="1" s="1"/>
  <c r="I37" i="1"/>
  <c r="J37" i="1" s="1"/>
  <c r="M39" i="2"/>
  <c r="I39" i="2"/>
  <c r="J39" i="2" s="1"/>
  <c r="K39" i="2" s="1"/>
  <c r="M38" i="2"/>
  <c r="L38" i="2"/>
  <c r="I38" i="2"/>
  <c r="J38" i="2" s="1"/>
  <c r="K38" i="2" s="1"/>
  <c r="M24" i="2"/>
  <c r="I24" i="2"/>
  <c r="M23" i="2"/>
  <c r="I23" i="2"/>
  <c r="J23" i="2" s="1"/>
  <c r="K23" i="2" s="1"/>
  <c r="M22" i="2"/>
  <c r="I22" i="2"/>
  <c r="J22" i="2" s="1"/>
  <c r="K22" i="2" s="1"/>
  <c r="M21" i="2"/>
  <c r="L21" i="2"/>
  <c r="I21" i="2"/>
  <c r="J21" i="2" s="1"/>
  <c r="K21" i="2" s="1"/>
  <c r="M20" i="2"/>
  <c r="I20" i="2"/>
  <c r="J20" i="2" s="1"/>
  <c r="K20" i="2" s="1"/>
  <c r="M19" i="2"/>
  <c r="L19" i="2"/>
  <c r="I19" i="2"/>
  <c r="J19" i="2" s="1"/>
  <c r="K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I16" i="2"/>
  <c r="J16" i="2" s="1"/>
  <c r="K16" i="2" s="1"/>
  <c r="M15" i="2"/>
  <c r="I15" i="2"/>
  <c r="J15" i="2" s="1"/>
  <c r="K15" i="2" s="1"/>
  <c r="M14" i="2"/>
  <c r="L14" i="2"/>
  <c r="I14" i="2"/>
  <c r="J14" i="2" s="1"/>
  <c r="K14" i="2" s="1"/>
  <c r="M13" i="2"/>
  <c r="L13" i="2"/>
  <c r="I13" i="2"/>
  <c r="J13" i="2" s="1"/>
  <c r="K13" i="2" s="1"/>
  <c r="M12" i="2"/>
  <c r="L12" i="2"/>
  <c r="I12" i="2"/>
  <c r="J12" i="2" s="1"/>
  <c r="K12" i="2" s="1"/>
  <c r="M11" i="4"/>
  <c r="L11" i="4"/>
  <c r="I11" i="4"/>
  <c r="J11" i="4" s="1"/>
  <c r="K11" i="4" s="1"/>
  <c r="M10" i="4"/>
  <c r="I10" i="4"/>
  <c r="J10" i="4" s="1"/>
  <c r="K10" i="4" s="1"/>
  <c r="I41" i="2" l="1"/>
  <c r="J24" i="2"/>
  <c r="J41" i="2" s="1"/>
  <c r="M57" i="4"/>
  <c r="I57" i="4"/>
  <c r="J57" i="4" s="1"/>
  <c r="K57" i="4" s="1"/>
  <c r="M56" i="4"/>
  <c r="I56" i="4"/>
  <c r="J56" i="4" s="1"/>
  <c r="K56" i="4" s="1"/>
  <c r="M55" i="4"/>
  <c r="I55" i="4"/>
  <c r="M54" i="4"/>
  <c r="I54" i="4"/>
  <c r="J54" i="4" s="1"/>
  <c r="K54" i="4" s="1"/>
  <c r="M53" i="4"/>
  <c r="I53" i="4"/>
  <c r="J53" i="4" s="1"/>
  <c r="K53" i="4" s="1"/>
  <c r="M52" i="4"/>
  <c r="I52" i="4"/>
  <c r="J52" i="4" s="1"/>
  <c r="K52" i="4" s="1"/>
  <c r="M51" i="4"/>
  <c r="L51" i="4"/>
  <c r="I51" i="4"/>
  <c r="J51" i="4" s="1"/>
  <c r="K51" i="4" s="1"/>
  <c r="I59" i="4"/>
  <c r="J59" i="4" s="1"/>
  <c r="K59" i="4" s="1"/>
  <c r="M59" i="4"/>
  <c r="I60" i="4"/>
  <c r="J60" i="4" s="1"/>
  <c r="K60" i="4" s="1"/>
  <c r="M60" i="4"/>
  <c r="I61" i="4"/>
  <c r="J61" i="4" s="1"/>
  <c r="K61" i="4" s="1"/>
  <c r="M61" i="4"/>
  <c r="I62" i="4"/>
  <c r="J62" i="4" s="1"/>
  <c r="K62" i="4" s="1"/>
  <c r="M62" i="4"/>
  <c r="I63" i="4"/>
  <c r="J63" i="4" s="1"/>
  <c r="K63" i="4" s="1"/>
  <c r="M63" i="4"/>
  <c r="I64" i="4"/>
  <c r="J64" i="4" s="1"/>
  <c r="K64" i="4" s="1"/>
  <c r="M64" i="4"/>
  <c r="M202" i="2"/>
  <c r="I202" i="2"/>
  <c r="J202" i="2" s="1"/>
  <c r="K202" i="2" s="1"/>
  <c r="M201" i="2"/>
  <c r="I201" i="2"/>
  <c r="J201" i="2" s="1"/>
  <c r="K201" i="2" s="1"/>
  <c r="M200" i="2"/>
  <c r="I200" i="2"/>
  <c r="J200" i="2" s="1"/>
  <c r="K200" i="2" s="1"/>
  <c r="M199" i="2"/>
  <c r="I199" i="2"/>
  <c r="J199" i="2" s="1"/>
  <c r="K199" i="2" s="1"/>
  <c r="M198" i="2"/>
  <c r="I198" i="2"/>
  <c r="J198" i="2" s="1"/>
  <c r="K198" i="2" s="1"/>
  <c r="M197" i="2"/>
  <c r="I197" i="2"/>
  <c r="J197" i="2" s="1"/>
  <c r="K197" i="2" s="1"/>
  <c r="M196" i="2"/>
  <c r="I196" i="2"/>
  <c r="J196" i="2" s="1"/>
  <c r="K196" i="2" s="1"/>
  <c r="M195" i="2"/>
  <c r="I195" i="2"/>
  <c r="J195" i="2" s="1"/>
  <c r="K195" i="2" s="1"/>
  <c r="M194" i="2"/>
  <c r="I194" i="2"/>
  <c r="J194" i="2" s="1"/>
  <c r="K194" i="2" s="1"/>
  <c r="M193" i="2"/>
  <c r="I193" i="2"/>
  <c r="J193" i="2" s="1"/>
  <c r="K193" i="2" s="1"/>
  <c r="M192" i="2"/>
  <c r="I192" i="2"/>
  <c r="J192" i="2" s="1"/>
  <c r="K192" i="2" s="1"/>
  <c r="M191" i="2"/>
  <c r="I191" i="2"/>
  <c r="J191" i="2" s="1"/>
  <c r="K191" i="2" s="1"/>
  <c r="M190" i="2"/>
  <c r="I190" i="2"/>
  <c r="J190" i="2" s="1"/>
  <c r="K190" i="2" s="1"/>
  <c r="M189" i="2"/>
  <c r="I189" i="2"/>
  <c r="J189" i="2" s="1"/>
  <c r="K189" i="2" s="1"/>
  <c r="M188" i="2"/>
  <c r="I188" i="2"/>
  <c r="J188" i="2" s="1"/>
  <c r="K188" i="2" s="1"/>
  <c r="M187" i="2"/>
  <c r="I187" i="2"/>
  <c r="J187" i="2" s="1"/>
  <c r="K187" i="2" s="1"/>
  <c r="M186" i="2"/>
  <c r="I186" i="2"/>
  <c r="J186" i="2" s="1"/>
  <c r="K186" i="2" s="1"/>
  <c r="M185" i="2"/>
  <c r="I185" i="2"/>
  <c r="J185" i="2" s="1"/>
  <c r="K185" i="2" s="1"/>
  <c r="M184" i="2"/>
  <c r="I184" i="2"/>
  <c r="J184" i="2" s="1"/>
  <c r="K184" i="2" s="1"/>
  <c r="M183" i="2"/>
  <c r="I183" i="2"/>
  <c r="J183" i="2" s="1"/>
  <c r="K183" i="2" s="1"/>
  <c r="M182" i="2"/>
  <c r="I182" i="2"/>
  <c r="J182" i="2" s="1"/>
  <c r="K182" i="2" s="1"/>
  <c r="M181" i="2"/>
  <c r="I181" i="2"/>
  <c r="J181" i="2" s="1"/>
  <c r="K181" i="2" s="1"/>
  <c r="M180" i="2"/>
  <c r="I180" i="2"/>
  <c r="J180" i="2" s="1"/>
  <c r="K180" i="2" s="1"/>
  <c r="M179" i="2"/>
  <c r="I179" i="2"/>
  <c r="J179" i="2" s="1"/>
  <c r="K179" i="2" s="1"/>
  <c r="M178" i="2"/>
  <c r="I178" i="2"/>
  <c r="J178" i="2" s="1"/>
  <c r="K178" i="2" s="1"/>
  <c r="M177" i="2"/>
  <c r="I177" i="2"/>
  <c r="J177" i="2" s="1"/>
  <c r="K177" i="2" s="1"/>
  <c r="M176" i="2"/>
  <c r="I176" i="2"/>
  <c r="J176" i="2" s="1"/>
  <c r="K176" i="2" s="1"/>
  <c r="M175" i="2"/>
  <c r="I175" i="2"/>
  <c r="J175" i="2" s="1"/>
  <c r="K175" i="2" s="1"/>
  <c r="M174" i="2"/>
  <c r="I174" i="2"/>
  <c r="J174" i="2" s="1"/>
  <c r="K174" i="2" s="1"/>
  <c r="M173" i="2"/>
  <c r="I173" i="2"/>
  <c r="J173" i="2" s="1"/>
  <c r="K173" i="2" s="1"/>
  <c r="M172" i="2"/>
  <c r="I172" i="2"/>
  <c r="J172" i="2" s="1"/>
  <c r="K172" i="2" s="1"/>
  <c r="M171" i="2"/>
  <c r="I171" i="2"/>
  <c r="J171" i="2" s="1"/>
  <c r="K171" i="2" s="1"/>
  <c r="M170" i="2"/>
  <c r="I170" i="2"/>
  <c r="J170" i="2" s="1"/>
  <c r="K170" i="2" s="1"/>
  <c r="M169" i="2"/>
  <c r="I169" i="2"/>
  <c r="J169" i="2" s="1"/>
  <c r="K169" i="2" s="1"/>
  <c r="M168" i="2"/>
  <c r="I168" i="2"/>
  <c r="J168" i="2" s="1"/>
  <c r="K168" i="2" s="1"/>
  <c r="M167" i="2"/>
  <c r="I167" i="2"/>
  <c r="J167" i="2" s="1"/>
  <c r="K167" i="2" s="1"/>
  <c r="M166" i="2"/>
  <c r="I166" i="2"/>
  <c r="J166" i="2" s="1"/>
  <c r="K166" i="2" s="1"/>
  <c r="M165" i="2"/>
  <c r="I165" i="2"/>
  <c r="J165" i="2" s="1"/>
  <c r="K165" i="2" s="1"/>
  <c r="M164" i="2"/>
  <c r="I164" i="2"/>
  <c r="J164" i="2" s="1"/>
  <c r="K164" i="2" s="1"/>
  <c r="M163" i="2"/>
  <c r="I163" i="2"/>
  <c r="J163" i="2" s="1"/>
  <c r="K163" i="2" s="1"/>
  <c r="M162" i="2"/>
  <c r="I162" i="2"/>
  <c r="J162" i="2" s="1"/>
  <c r="K162" i="2" s="1"/>
  <c r="M161" i="2"/>
  <c r="I161" i="2"/>
  <c r="J161" i="2" s="1"/>
  <c r="K161" i="2" s="1"/>
  <c r="M160" i="2"/>
  <c r="I160" i="2"/>
  <c r="J160" i="2" s="1"/>
  <c r="K160" i="2" s="1"/>
  <c r="M159" i="2"/>
  <c r="I159" i="2"/>
  <c r="J159" i="2" s="1"/>
  <c r="K159" i="2" s="1"/>
  <c r="M158" i="2"/>
  <c r="I158" i="2"/>
  <c r="J158" i="2" s="1"/>
  <c r="K158" i="2" s="1"/>
  <c r="M157" i="2"/>
  <c r="I157" i="2"/>
  <c r="J157" i="2" s="1"/>
  <c r="K157" i="2" s="1"/>
  <c r="M156" i="2"/>
  <c r="I156" i="2"/>
  <c r="J156" i="2" s="1"/>
  <c r="K156" i="2" s="1"/>
  <c r="M155" i="2"/>
  <c r="I155" i="2"/>
  <c r="J155" i="2" s="1"/>
  <c r="K155" i="2" s="1"/>
  <c r="M154" i="2"/>
  <c r="I154" i="2"/>
  <c r="J154" i="2" s="1"/>
  <c r="K154" i="2" s="1"/>
  <c r="M153" i="2"/>
  <c r="I153" i="2"/>
  <c r="J153" i="2" s="1"/>
  <c r="K153" i="2" s="1"/>
  <c r="M152" i="2"/>
  <c r="I152" i="2"/>
  <c r="J152" i="2" s="1"/>
  <c r="K152" i="2" s="1"/>
  <c r="M151" i="2"/>
  <c r="I151" i="2"/>
  <c r="J151" i="2" s="1"/>
  <c r="K151" i="2" s="1"/>
  <c r="M150" i="2"/>
  <c r="I150" i="2"/>
  <c r="J150" i="2" s="1"/>
  <c r="K150" i="2" s="1"/>
  <c r="M149" i="2"/>
  <c r="I149" i="2"/>
  <c r="J149" i="2" s="1"/>
  <c r="K149" i="2" s="1"/>
  <c r="M148" i="2"/>
  <c r="I148" i="2"/>
  <c r="J148" i="2" s="1"/>
  <c r="K148" i="2" s="1"/>
  <c r="M147" i="2"/>
  <c r="I147" i="2"/>
  <c r="J147" i="2" s="1"/>
  <c r="K147" i="2" s="1"/>
  <c r="M146" i="2"/>
  <c r="I146" i="2"/>
  <c r="J146" i="2" s="1"/>
  <c r="K146" i="2" s="1"/>
  <c r="M145" i="2"/>
  <c r="I145" i="2"/>
  <c r="J145" i="2" s="1"/>
  <c r="K145" i="2" s="1"/>
  <c r="M144" i="2"/>
  <c r="I144" i="2"/>
  <c r="J144" i="2" s="1"/>
  <c r="K144" i="2" s="1"/>
  <c r="M143" i="2"/>
  <c r="I143" i="2"/>
  <c r="J143" i="2" s="1"/>
  <c r="K143" i="2" s="1"/>
  <c r="M142" i="2"/>
  <c r="L142" i="2"/>
  <c r="K142" i="2"/>
  <c r="I142" i="2"/>
  <c r="J142" i="2" s="1"/>
  <c r="M141" i="2"/>
  <c r="I141" i="2"/>
  <c r="J141" i="2" s="1"/>
  <c r="K141" i="2" s="1"/>
  <c r="M140" i="2"/>
  <c r="I140" i="2"/>
  <c r="J140" i="2" s="1"/>
  <c r="K140" i="2" s="1"/>
  <c r="M139" i="2"/>
  <c r="I139" i="2"/>
  <c r="J139" i="2" s="1"/>
  <c r="K139" i="2" s="1"/>
  <c r="M138" i="2"/>
  <c r="I138" i="2"/>
  <c r="J138" i="2" s="1"/>
  <c r="K138" i="2" s="1"/>
  <c r="M137" i="2"/>
  <c r="I137" i="2"/>
  <c r="J137" i="2" s="1"/>
  <c r="K137" i="2" s="1"/>
  <c r="M136" i="2"/>
  <c r="I136" i="2"/>
  <c r="J136" i="2" s="1"/>
  <c r="K136" i="2" s="1"/>
  <c r="M67" i="4"/>
  <c r="I67" i="4"/>
  <c r="J67" i="4" s="1"/>
  <c r="K67" i="4" s="1"/>
  <c r="M66" i="4"/>
  <c r="I66" i="4"/>
  <c r="J66" i="4" s="1"/>
  <c r="K66" i="4" s="1"/>
  <c r="M65" i="4"/>
  <c r="I65" i="4"/>
  <c r="J65" i="4" s="1"/>
  <c r="K65" i="4" s="1"/>
  <c r="J55" i="4" l="1"/>
  <c r="K24" i="2"/>
  <c r="M12" i="5"/>
  <c r="L12" i="5"/>
  <c r="I12" i="5"/>
  <c r="J12" i="5" s="1"/>
  <c r="K12" i="5" s="1"/>
  <c r="M133" i="2"/>
  <c r="I133" i="2"/>
  <c r="J133" i="2" s="1"/>
  <c r="K133" i="2" s="1"/>
  <c r="M132" i="2"/>
  <c r="I132" i="2"/>
  <c r="J132" i="2" s="1"/>
  <c r="K132" i="2" s="1"/>
  <c r="M131" i="2"/>
  <c r="I131" i="2"/>
  <c r="J131" i="2" s="1"/>
  <c r="K131" i="2" s="1"/>
  <c r="M130" i="2"/>
  <c r="I130" i="2"/>
  <c r="J130" i="2" s="1"/>
  <c r="K130" i="2" s="1"/>
  <c r="M129" i="2"/>
  <c r="I129" i="2"/>
  <c r="J129" i="2" s="1"/>
  <c r="K129" i="2" s="1"/>
  <c r="M128" i="2"/>
  <c r="I128" i="2"/>
  <c r="J128" i="2" s="1"/>
  <c r="K128" i="2" s="1"/>
  <c r="M127" i="2"/>
  <c r="L127" i="2"/>
  <c r="K127" i="2"/>
  <c r="I127" i="2"/>
  <c r="J127" i="2" s="1"/>
  <c r="M126" i="2"/>
  <c r="I126" i="2"/>
  <c r="J126" i="2" s="1"/>
  <c r="K126" i="2" s="1"/>
  <c r="M125" i="2"/>
  <c r="I125" i="2"/>
  <c r="J125" i="2" s="1"/>
  <c r="K125" i="2" s="1"/>
  <c r="M124" i="2"/>
  <c r="I124" i="2"/>
  <c r="J124" i="2" s="1"/>
  <c r="K124" i="2" s="1"/>
  <c r="M123" i="2"/>
  <c r="I123" i="2"/>
  <c r="J123" i="2" s="1"/>
  <c r="K123" i="2" s="1"/>
  <c r="M122" i="2"/>
  <c r="I122" i="2"/>
  <c r="J122" i="2" s="1"/>
  <c r="K122" i="2" s="1"/>
  <c r="M121" i="2"/>
  <c r="I121" i="2"/>
  <c r="J121" i="2" s="1"/>
  <c r="K121" i="2" s="1"/>
  <c r="M120" i="2"/>
  <c r="I120" i="2"/>
  <c r="J120" i="2" s="1"/>
  <c r="K120" i="2" s="1"/>
  <c r="M119" i="2"/>
  <c r="I119" i="2"/>
  <c r="J119" i="2" s="1"/>
  <c r="K119" i="2" s="1"/>
  <c r="M118" i="2"/>
  <c r="I118" i="2"/>
  <c r="J118" i="2" s="1"/>
  <c r="K118" i="2" s="1"/>
  <c r="M117" i="2"/>
  <c r="I117" i="2"/>
  <c r="J117" i="2" s="1"/>
  <c r="K117" i="2" s="1"/>
  <c r="M116" i="2"/>
  <c r="I116" i="2"/>
  <c r="M115" i="2"/>
  <c r="I115" i="2"/>
  <c r="M114" i="2"/>
  <c r="I114" i="2"/>
  <c r="J114" i="2" s="1"/>
  <c r="K114" i="2" s="1"/>
  <c r="M113" i="2"/>
  <c r="I113" i="2"/>
  <c r="J113" i="2" s="1"/>
  <c r="K113" i="2" s="1"/>
  <c r="M112" i="2"/>
  <c r="I112" i="2"/>
  <c r="J112" i="2" s="1"/>
  <c r="K112" i="2" s="1"/>
  <c r="M111" i="2"/>
  <c r="I111" i="2"/>
  <c r="J111" i="2" s="1"/>
  <c r="K111" i="2" s="1"/>
  <c r="M110" i="2"/>
  <c r="I110" i="2"/>
  <c r="J110" i="2" s="1"/>
  <c r="K110" i="2" s="1"/>
  <c r="M109" i="2"/>
  <c r="I109" i="2"/>
  <c r="J109" i="2" s="1"/>
  <c r="K109" i="2" s="1"/>
  <c r="M108" i="2"/>
  <c r="I108" i="2"/>
  <c r="J108" i="2" s="1"/>
  <c r="K108" i="2" s="1"/>
  <c r="M107" i="2"/>
  <c r="I107" i="2"/>
  <c r="J107" i="2" s="1"/>
  <c r="K107" i="2" s="1"/>
  <c r="M106" i="2"/>
  <c r="I106" i="2"/>
  <c r="J106" i="2" s="1"/>
  <c r="K106" i="2" s="1"/>
  <c r="M105" i="2"/>
  <c r="I105" i="2"/>
  <c r="J105" i="2" s="1"/>
  <c r="K105" i="2" s="1"/>
  <c r="M104" i="2"/>
  <c r="I104" i="2"/>
  <c r="J104" i="2" s="1"/>
  <c r="K104" i="2" s="1"/>
  <c r="M103" i="2"/>
  <c r="I103" i="2"/>
  <c r="J103" i="2" s="1"/>
  <c r="K103" i="2" s="1"/>
  <c r="M102" i="2"/>
  <c r="I102" i="2"/>
  <c r="J102" i="2" s="1"/>
  <c r="K102" i="2" s="1"/>
  <c r="M101" i="2"/>
  <c r="I101" i="2"/>
  <c r="J101" i="2" s="1"/>
  <c r="K101" i="2" s="1"/>
  <c r="M100" i="2"/>
  <c r="I100" i="2"/>
  <c r="J100" i="2" s="1"/>
  <c r="K100" i="2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K55" i="4" l="1"/>
  <c r="J116" i="2"/>
  <c r="J115" i="2"/>
  <c r="I500" i="2"/>
  <c r="J500" i="2" s="1"/>
  <c r="K500" i="2" s="1"/>
  <c r="I499" i="2"/>
  <c r="J499" i="2" s="1"/>
  <c r="K499" i="2" s="1"/>
  <c r="I498" i="2"/>
  <c r="J498" i="2" s="1"/>
  <c r="K498" i="2" s="1"/>
  <c r="I497" i="2"/>
  <c r="J497" i="2" s="1"/>
  <c r="K497" i="2" s="1"/>
  <c r="M496" i="2"/>
  <c r="I496" i="2"/>
  <c r="J496" i="2" s="1"/>
  <c r="K496" i="2" s="1"/>
  <c r="I495" i="2"/>
  <c r="J495" i="2" s="1"/>
  <c r="K495" i="2" s="1"/>
  <c r="I494" i="2"/>
  <c r="J494" i="2" s="1"/>
  <c r="K494" i="2" s="1"/>
  <c r="I493" i="2"/>
  <c r="J493" i="2" s="1"/>
  <c r="K493" i="2" s="1"/>
  <c r="M492" i="2"/>
  <c r="I492" i="2"/>
  <c r="J492" i="2" s="1"/>
  <c r="K492" i="2" s="1"/>
  <c r="I491" i="2"/>
  <c r="J491" i="2" s="1"/>
  <c r="K491" i="2" s="1"/>
  <c r="I490" i="2"/>
  <c r="J490" i="2" s="1"/>
  <c r="K490" i="2" s="1"/>
  <c r="I489" i="2"/>
  <c r="J489" i="2" s="1"/>
  <c r="K489" i="2" s="1"/>
  <c r="I488" i="2"/>
  <c r="J488" i="2" s="1"/>
  <c r="K488" i="2" s="1"/>
  <c r="I487" i="2"/>
  <c r="J487" i="2" s="1"/>
  <c r="K487" i="2" s="1"/>
  <c r="I486" i="2"/>
  <c r="J486" i="2" s="1"/>
  <c r="K486" i="2" s="1"/>
  <c r="I485" i="2"/>
  <c r="J485" i="2" s="1"/>
  <c r="K485" i="2" s="1"/>
  <c r="I484" i="2"/>
  <c r="J484" i="2" s="1"/>
  <c r="K484" i="2" s="1"/>
  <c r="I483" i="2"/>
  <c r="J483" i="2" s="1"/>
  <c r="K483" i="2" s="1"/>
  <c r="M482" i="2"/>
  <c r="I482" i="2"/>
  <c r="J482" i="2" s="1"/>
  <c r="K482" i="2" s="1"/>
  <c r="M481" i="2"/>
  <c r="I481" i="2"/>
  <c r="J481" i="2" s="1"/>
  <c r="K481" i="2" s="1"/>
  <c r="I480" i="2"/>
  <c r="J480" i="2" s="1"/>
  <c r="K480" i="2" s="1"/>
  <c r="M479" i="2"/>
  <c r="I479" i="2"/>
  <c r="J479" i="2" s="1"/>
  <c r="K479" i="2" s="1"/>
  <c r="M478" i="2"/>
  <c r="I478" i="2"/>
  <c r="J478" i="2" s="1"/>
  <c r="K478" i="2" s="1"/>
  <c r="I477" i="2"/>
  <c r="J477" i="2" s="1"/>
  <c r="K477" i="2" s="1"/>
  <c r="I476" i="2"/>
  <c r="J476" i="2" s="1"/>
  <c r="K476" i="2" s="1"/>
  <c r="I475" i="2"/>
  <c r="J475" i="2" s="1"/>
  <c r="K475" i="2" s="1"/>
  <c r="M474" i="2"/>
  <c r="I474" i="2"/>
  <c r="J474" i="2" s="1"/>
  <c r="K474" i="2" s="1"/>
  <c r="I473" i="2"/>
  <c r="J473" i="2" s="1"/>
  <c r="K473" i="2" s="1"/>
  <c r="I472" i="2"/>
  <c r="J472" i="2" s="1"/>
  <c r="K472" i="2" s="1"/>
  <c r="M471" i="2"/>
  <c r="I471" i="2"/>
  <c r="J471" i="2" s="1"/>
  <c r="K471" i="2" s="1"/>
  <c r="I470" i="2"/>
  <c r="J470" i="2" s="1"/>
  <c r="K470" i="2" s="1"/>
  <c r="I469" i="2"/>
  <c r="J469" i="2" s="1"/>
  <c r="K469" i="2" s="1"/>
  <c r="I468" i="2"/>
  <c r="J468" i="2" s="1"/>
  <c r="K468" i="2" s="1"/>
  <c r="M467" i="2"/>
  <c r="I467" i="2"/>
  <c r="J467" i="2" s="1"/>
  <c r="K467" i="2" s="1"/>
  <c r="I466" i="2"/>
  <c r="J466" i="2" s="1"/>
  <c r="K466" i="2" s="1"/>
  <c r="I465" i="2"/>
  <c r="J465" i="2" s="1"/>
  <c r="K465" i="2" s="1"/>
  <c r="I464" i="2"/>
  <c r="J464" i="2" s="1"/>
  <c r="K464" i="2" s="1"/>
  <c r="K116" i="2" l="1"/>
  <c r="K115" i="2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K108" i="1"/>
  <c r="I108" i="1"/>
  <c r="J108" i="1" s="1"/>
  <c r="M107" i="1"/>
  <c r="L107" i="1"/>
  <c r="I107" i="1"/>
  <c r="J107" i="1" s="1"/>
  <c r="K107" i="1" s="1"/>
  <c r="M106" i="1"/>
  <c r="L106" i="1"/>
  <c r="I106" i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K103" i="1"/>
  <c r="I103" i="1"/>
  <c r="J103" i="1" s="1"/>
  <c r="I88" i="5"/>
  <c r="J88" i="5" s="1"/>
  <c r="K88" i="5" s="1"/>
  <c r="J106" i="1" l="1"/>
  <c r="J191" i="1"/>
  <c r="I87" i="4"/>
  <c r="J87" i="4" s="1"/>
  <c r="K87" i="4" s="1"/>
  <c r="M86" i="4"/>
  <c r="I86" i="4"/>
  <c r="J86" i="4" s="1"/>
  <c r="K86" i="4" s="1"/>
  <c r="I85" i="4"/>
  <c r="I84" i="4"/>
  <c r="J84" i="4" s="1"/>
  <c r="K84" i="4" s="1"/>
  <c r="I83" i="4"/>
  <c r="J83" i="4" s="1"/>
  <c r="K83" i="4" s="1"/>
  <c r="I82" i="4"/>
  <c r="J82" i="4" s="1"/>
  <c r="K82" i="4" s="1"/>
  <c r="I81" i="4"/>
  <c r="J81" i="4" s="1"/>
  <c r="K81" i="4" s="1"/>
  <c r="M80" i="4"/>
  <c r="I80" i="4"/>
  <c r="J80" i="4" s="1"/>
  <c r="K80" i="4" s="1"/>
  <c r="I79" i="4"/>
  <c r="J79" i="4" s="1"/>
  <c r="K79" i="4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J85" i="4" l="1"/>
  <c r="K106" i="1"/>
  <c r="K191" i="1"/>
  <c r="M463" i="2"/>
  <c r="I463" i="2"/>
  <c r="J463" i="2" s="1"/>
  <c r="K463" i="2" s="1"/>
  <c r="I462" i="2"/>
  <c r="J462" i="2" s="1"/>
  <c r="K462" i="2" s="1"/>
  <c r="M461" i="2"/>
  <c r="I461" i="2"/>
  <c r="J461" i="2" s="1"/>
  <c r="K461" i="2" s="1"/>
  <c r="I460" i="2"/>
  <c r="J460" i="2" s="1"/>
  <c r="K460" i="2" s="1"/>
  <c r="M459" i="2"/>
  <c r="I459" i="2"/>
  <c r="J459" i="2" s="1"/>
  <c r="K459" i="2" s="1"/>
  <c r="I263" i="2"/>
  <c r="J263" i="2" s="1"/>
  <c r="K263" i="2" s="1"/>
  <c r="I262" i="2"/>
  <c r="J262" i="2" s="1"/>
  <c r="K262" i="2" s="1"/>
  <c r="I261" i="2"/>
  <c r="J261" i="2" s="1"/>
  <c r="K261" i="2" s="1"/>
  <c r="M260" i="2"/>
  <c r="I260" i="2"/>
  <c r="J260" i="2" s="1"/>
  <c r="K260" i="2" s="1"/>
  <c r="I259" i="2"/>
  <c r="J259" i="2" s="1"/>
  <c r="K259" i="2" s="1"/>
  <c r="M258" i="2"/>
  <c r="I258" i="2"/>
  <c r="J258" i="2" s="1"/>
  <c r="K258" i="2" s="1"/>
  <c r="M257" i="2"/>
  <c r="I257" i="2"/>
  <c r="J257" i="2" s="1"/>
  <c r="K257" i="2" s="1"/>
  <c r="I256" i="2"/>
  <c r="J256" i="2" s="1"/>
  <c r="K256" i="2" s="1"/>
  <c r="I255" i="2"/>
  <c r="J255" i="2" s="1"/>
  <c r="K255" i="2" s="1"/>
  <c r="I254" i="2"/>
  <c r="J254" i="2" s="1"/>
  <c r="K254" i="2" s="1"/>
  <c r="I253" i="2"/>
  <c r="J253" i="2" s="1"/>
  <c r="K253" i="2" s="1"/>
  <c r="I252" i="2"/>
  <c r="J252" i="2" s="1"/>
  <c r="K252" i="2" s="1"/>
  <c r="I251" i="2"/>
  <c r="J251" i="2" s="1"/>
  <c r="K251" i="2" s="1"/>
  <c r="I250" i="2"/>
  <c r="J250" i="2" s="1"/>
  <c r="K250" i="2" s="1"/>
  <c r="I249" i="2"/>
  <c r="J249" i="2" s="1"/>
  <c r="K249" i="2" s="1"/>
  <c r="I248" i="2"/>
  <c r="J248" i="2" s="1"/>
  <c r="K248" i="2" s="1"/>
  <c r="M247" i="2"/>
  <c r="I247" i="2"/>
  <c r="J247" i="2" s="1"/>
  <c r="K247" i="2" s="1"/>
  <c r="M246" i="2"/>
  <c r="I246" i="2"/>
  <c r="J246" i="2" s="1"/>
  <c r="K246" i="2" s="1"/>
  <c r="I245" i="2"/>
  <c r="J245" i="2" s="1"/>
  <c r="K245" i="2" s="1"/>
  <c r="I244" i="2"/>
  <c r="J244" i="2" s="1"/>
  <c r="K244" i="2" s="1"/>
  <c r="M243" i="2"/>
  <c r="I243" i="2"/>
  <c r="J243" i="2" s="1"/>
  <c r="K243" i="2" s="1"/>
  <c r="I242" i="2"/>
  <c r="J242" i="2" s="1"/>
  <c r="K242" i="2" s="1"/>
  <c r="M241" i="2"/>
  <c r="I241" i="2"/>
  <c r="J241" i="2" s="1"/>
  <c r="K241" i="2" s="1"/>
  <c r="I240" i="2"/>
  <c r="J240" i="2" s="1"/>
  <c r="K240" i="2" s="1"/>
  <c r="I239" i="2"/>
  <c r="J239" i="2" s="1"/>
  <c r="K239" i="2" s="1"/>
  <c r="K85" i="4" l="1"/>
  <c r="I57" i="5" l="1"/>
  <c r="J57" i="5" s="1"/>
  <c r="K57" i="5" s="1"/>
  <c r="I56" i="5"/>
  <c r="J56" i="5" s="1"/>
  <c r="K56" i="5" s="1"/>
  <c r="I55" i="5"/>
  <c r="J55" i="5" s="1"/>
  <c r="K55" i="5" s="1"/>
  <c r="M54" i="5"/>
  <c r="L54" i="5"/>
  <c r="I54" i="5"/>
  <c r="J54" i="5" s="1"/>
  <c r="K54" i="5" s="1"/>
  <c r="I53" i="5"/>
  <c r="J53" i="5" s="1"/>
  <c r="K53" i="5" s="1"/>
  <c r="I52" i="5"/>
  <c r="J52" i="5" s="1"/>
  <c r="K52" i="5" s="1"/>
  <c r="M526" i="1" l="1"/>
  <c r="L526" i="1"/>
  <c r="I526" i="1"/>
  <c r="J526" i="1" s="1"/>
  <c r="K526" i="1" s="1"/>
  <c r="M525" i="1"/>
  <c r="L525" i="1"/>
  <c r="I525" i="1"/>
  <c r="J525" i="1" s="1"/>
  <c r="K525" i="1" s="1"/>
  <c r="M524" i="1"/>
  <c r="L524" i="1"/>
  <c r="I524" i="1"/>
  <c r="J524" i="1" s="1"/>
  <c r="K524" i="1" s="1"/>
  <c r="I11" i="1" l="1"/>
  <c r="J11" i="1" s="1"/>
  <c r="K11" i="1" s="1"/>
  <c r="I10" i="1"/>
  <c r="J10" i="1" s="1"/>
  <c r="I9" i="1"/>
  <c r="J9" i="1" s="1"/>
  <c r="I87" i="5" l="1"/>
  <c r="I86" i="5"/>
  <c r="J86" i="5" s="1"/>
  <c r="K86" i="5" s="1"/>
  <c r="I85" i="5"/>
  <c r="J85" i="5" s="1"/>
  <c r="K85" i="5" s="1"/>
  <c r="I84" i="5"/>
  <c r="J84" i="5" s="1"/>
  <c r="K84" i="5" s="1"/>
  <c r="I83" i="5"/>
  <c r="J83" i="5" s="1"/>
  <c r="K83" i="5" s="1"/>
  <c r="I82" i="5"/>
  <c r="J82" i="5" s="1"/>
  <c r="K82" i="5" s="1"/>
  <c r="I81" i="5"/>
  <c r="J81" i="5" s="1"/>
  <c r="K81" i="5" s="1"/>
  <c r="I59" i="5"/>
  <c r="J59" i="5" s="1"/>
  <c r="K59" i="5" s="1"/>
  <c r="I58" i="5"/>
  <c r="J58" i="5" s="1"/>
  <c r="K58" i="5" s="1"/>
  <c r="M51" i="5"/>
  <c r="L51" i="5"/>
  <c r="I51" i="5"/>
  <c r="J51" i="5" s="1"/>
  <c r="K51" i="5" s="1"/>
  <c r="I50" i="5"/>
  <c r="J50" i="5" s="1"/>
  <c r="K50" i="5" s="1"/>
  <c r="M49" i="5"/>
  <c r="L49" i="5"/>
  <c r="I49" i="5"/>
  <c r="I90" i="5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I233" i="2"/>
  <c r="J233" i="2" s="1"/>
  <c r="K233" i="2" s="1"/>
  <c r="I232" i="2"/>
  <c r="I231" i="2"/>
  <c r="J231" i="2" s="1"/>
  <c r="K231" i="2" s="1"/>
  <c r="I230" i="2"/>
  <c r="J230" i="2" s="1"/>
  <c r="K230" i="2" s="1"/>
  <c r="I229" i="2"/>
  <c r="J229" i="2" s="1"/>
  <c r="K229" i="2" s="1"/>
  <c r="I228" i="2"/>
  <c r="J228" i="2" s="1"/>
  <c r="K228" i="2" s="1"/>
  <c r="I227" i="2"/>
  <c r="J227" i="2" s="1"/>
  <c r="K227" i="2" s="1"/>
  <c r="I226" i="2"/>
  <c r="J226" i="2" s="1"/>
  <c r="K226" i="2" s="1"/>
  <c r="I225" i="2"/>
  <c r="J225" i="2" s="1"/>
  <c r="K225" i="2" s="1"/>
  <c r="I224" i="2"/>
  <c r="J224" i="2" s="1"/>
  <c r="K224" i="2" s="1"/>
  <c r="I223" i="2"/>
  <c r="J223" i="2" s="1"/>
  <c r="K223" i="2" s="1"/>
  <c r="M222" i="2"/>
  <c r="I222" i="2"/>
  <c r="J222" i="2" s="1"/>
  <c r="K222" i="2" s="1"/>
  <c r="I221" i="2"/>
  <c r="J221" i="2" s="1"/>
  <c r="K221" i="2" s="1"/>
  <c r="I220" i="2"/>
  <c r="J220" i="2" s="1"/>
  <c r="K220" i="2" s="1"/>
  <c r="I219" i="2"/>
  <c r="J219" i="2" s="1"/>
  <c r="K219" i="2" s="1"/>
  <c r="I218" i="2"/>
  <c r="J218" i="2" s="1"/>
  <c r="K218" i="2" s="1"/>
  <c r="I217" i="2"/>
  <c r="J217" i="2" s="1"/>
  <c r="K217" i="2" s="1"/>
  <c r="I216" i="2"/>
  <c r="I215" i="2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210" i="2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l="1"/>
  <c r="J232" i="2"/>
  <c r="J87" i="5"/>
  <c r="J216" i="2"/>
  <c r="J49" i="5"/>
  <c r="J90" i="5" s="1"/>
  <c r="J215" i="2"/>
  <c r="M11" i="2"/>
  <c r="L11" i="2"/>
  <c r="I11" i="2"/>
  <c r="J11" i="2" s="1"/>
  <c r="K11" i="2" s="1"/>
  <c r="I10" i="2"/>
  <c r="J10" i="2" s="1"/>
  <c r="K10" i="2" s="1"/>
  <c r="K203" i="2" l="1"/>
  <c r="K232" i="2"/>
  <c r="K49" i="5"/>
  <c r="K87" i="5"/>
  <c r="K216" i="2"/>
  <c r="K215" i="2"/>
  <c r="I135" i="2"/>
  <c r="J135" i="2" s="1"/>
  <c r="K135" i="2" s="1"/>
  <c r="I134" i="2"/>
  <c r="J134" i="2" s="1"/>
  <c r="K134" i="2" s="1"/>
  <c r="I99" i="2"/>
  <c r="I98" i="2"/>
  <c r="J98" i="2" s="1"/>
  <c r="K98" i="2" s="1"/>
  <c r="J99" i="2" l="1"/>
  <c r="I502" i="2"/>
  <c r="I78" i="4"/>
  <c r="J78" i="4" s="1"/>
  <c r="K78" i="4" s="1"/>
  <c r="I77" i="4"/>
  <c r="J77" i="4" s="1"/>
  <c r="K77" i="4" s="1"/>
  <c r="K99" i="2" l="1"/>
  <c r="J502" i="2"/>
  <c r="K26" i="4"/>
  <c r="I11" i="5" l="1"/>
  <c r="J11" i="5" s="1"/>
  <c r="K11" i="5" s="1"/>
  <c r="I10" i="5"/>
  <c r="J10" i="5" s="1"/>
  <c r="K10" i="5" s="1"/>
  <c r="I76" i="4"/>
  <c r="J76" i="4" s="1"/>
  <c r="K76" i="4" s="1"/>
  <c r="I9" i="4" l="1"/>
  <c r="J9" i="4" s="1"/>
  <c r="K9" i="4" s="1"/>
  <c r="I72" i="4" l="1"/>
  <c r="I71" i="4"/>
  <c r="J71" i="4" s="1"/>
  <c r="K71" i="4" s="1"/>
  <c r="I70" i="4"/>
  <c r="J70" i="4" s="1"/>
  <c r="K70" i="4" s="1"/>
  <c r="I69" i="4"/>
  <c r="J69" i="4" s="1"/>
  <c r="K69" i="4" s="1"/>
  <c r="I68" i="4"/>
  <c r="I58" i="4"/>
  <c r="J58" i="4" s="1"/>
  <c r="K58" i="4" s="1"/>
  <c r="M523" i="1"/>
  <c r="L523" i="1"/>
  <c r="I523" i="1"/>
  <c r="J523" i="1" s="1"/>
  <c r="K523" i="1" s="1"/>
  <c r="M522" i="1"/>
  <c r="L522" i="1"/>
  <c r="I522" i="1"/>
  <c r="J522" i="1" s="1"/>
  <c r="K522" i="1" s="1"/>
  <c r="M521" i="1"/>
  <c r="L521" i="1"/>
  <c r="I521" i="1"/>
  <c r="J521" i="1" s="1"/>
  <c r="K521" i="1" s="1"/>
  <c r="M520" i="1"/>
  <c r="L520" i="1"/>
  <c r="I520" i="1"/>
  <c r="J520" i="1" s="1"/>
  <c r="K520" i="1" s="1"/>
  <c r="M519" i="1"/>
  <c r="L519" i="1"/>
  <c r="I519" i="1"/>
  <c r="J519" i="1" s="1"/>
  <c r="K519" i="1" s="1"/>
  <c r="M518" i="1"/>
  <c r="L518" i="1"/>
  <c r="I518" i="1"/>
  <c r="J518" i="1" s="1"/>
  <c r="K518" i="1" s="1"/>
  <c r="M517" i="1"/>
  <c r="L517" i="1"/>
  <c r="I517" i="1"/>
  <c r="J517" i="1" s="1"/>
  <c r="K517" i="1" s="1"/>
  <c r="M516" i="1"/>
  <c r="L516" i="1"/>
  <c r="I516" i="1"/>
  <c r="J516" i="1" s="1"/>
  <c r="K516" i="1" s="1"/>
  <c r="M515" i="1"/>
  <c r="L515" i="1"/>
  <c r="I515" i="1"/>
  <c r="J515" i="1" s="1"/>
  <c r="K515" i="1" s="1"/>
  <c r="M514" i="1"/>
  <c r="L514" i="1"/>
  <c r="I514" i="1"/>
  <c r="J514" i="1" s="1"/>
  <c r="K514" i="1" s="1"/>
  <c r="M513" i="1"/>
  <c r="L513" i="1"/>
  <c r="I513" i="1"/>
  <c r="J513" i="1" s="1"/>
  <c r="K513" i="1" s="1"/>
  <c r="M512" i="1"/>
  <c r="L512" i="1"/>
  <c r="I512" i="1"/>
  <c r="J512" i="1" s="1"/>
  <c r="K512" i="1" s="1"/>
  <c r="M511" i="1"/>
  <c r="L511" i="1"/>
  <c r="I511" i="1"/>
  <c r="J511" i="1" s="1"/>
  <c r="K511" i="1" s="1"/>
  <c r="M510" i="1"/>
  <c r="L510" i="1"/>
  <c r="I510" i="1"/>
  <c r="J510" i="1" s="1"/>
  <c r="K510" i="1" s="1"/>
  <c r="J68" i="4" l="1"/>
  <c r="J72" i="4"/>
  <c r="I18" i="3"/>
  <c r="J18" i="3" s="1"/>
  <c r="K18" i="3" s="1"/>
  <c r="I17" i="3"/>
  <c r="J17" i="3" s="1"/>
  <c r="K17" i="3" s="1"/>
  <c r="M16" i="3"/>
  <c r="L16" i="3"/>
  <c r="I16" i="3"/>
  <c r="M15" i="3"/>
  <c r="L15" i="3"/>
  <c r="K15" i="3"/>
  <c r="I15" i="3"/>
  <c r="I11" i="3"/>
  <c r="J11" i="3" s="1"/>
  <c r="K11" i="3" s="1"/>
  <c r="J15" i="3" l="1"/>
  <c r="J20" i="3" s="1"/>
  <c r="I20" i="3"/>
  <c r="K68" i="4"/>
  <c r="J16" i="3"/>
  <c r="K16" i="3" s="1"/>
  <c r="K72" i="4"/>
  <c r="I48" i="5"/>
  <c r="J48" i="5" s="1"/>
  <c r="K48" i="5" s="1"/>
  <c r="I47" i="5"/>
  <c r="J47" i="5" s="1"/>
  <c r="K47" i="5" s="1"/>
  <c r="I46" i="5"/>
  <c r="J46" i="5" s="1"/>
  <c r="K46" i="5" s="1"/>
  <c r="I74" i="4"/>
  <c r="J74" i="4" s="1"/>
  <c r="K74" i="4" s="1"/>
  <c r="I73" i="4"/>
  <c r="J73" i="4" s="1"/>
  <c r="K73" i="4" s="1"/>
  <c r="I50" i="4"/>
  <c r="I49" i="4"/>
  <c r="J49" i="4" s="1"/>
  <c r="K49" i="4" s="1"/>
  <c r="I29" i="4"/>
  <c r="J29" i="4" s="1"/>
  <c r="K29" i="4" s="1"/>
  <c r="M509" i="1"/>
  <c r="L509" i="1"/>
  <c r="I509" i="1"/>
  <c r="J509" i="1" s="1"/>
  <c r="K509" i="1" s="1"/>
  <c r="J50" i="4" l="1"/>
  <c r="I9" i="2"/>
  <c r="J9" i="2" s="1"/>
  <c r="K9" i="2" s="1"/>
  <c r="K50" i="4" l="1"/>
  <c r="I97" i="2"/>
  <c r="J97" i="2" s="1"/>
  <c r="K97" i="2" s="1"/>
  <c r="I96" i="2"/>
  <c r="J96" i="2" s="1"/>
  <c r="K96" i="2" s="1"/>
  <c r="I95" i="2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44" i="1"/>
  <c r="J44" i="1" s="1"/>
  <c r="K44" i="1" s="1"/>
  <c r="L44" i="1"/>
  <c r="M44" i="1"/>
  <c r="I45" i="1"/>
  <c r="J45" i="1" s="1"/>
  <c r="K45" i="1" s="1"/>
  <c r="L45" i="1"/>
  <c r="M45" i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72" i="1"/>
  <c r="J72" i="1" s="1"/>
  <c r="K72" i="1" s="1"/>
  <c r="L72" i="1"/>
  <c r="M72" i="1"/>
  <c r="I73" i="1"/>
  <c r="J73" i="1" s="1"/>
  <c r="K73" i="1" s="1"/>
  <c r="L73" i="1"/>
  <c r="M73" i="1"/>
  <c r="I74" i="1"/>
  <c r="J74" i="1" s="1"/>
  <c r="K74" i="1" s="1"/>
  <c r="L74" i="1"/>
  <c r="M74" i="1"/>
  <c r="I75" i="1"/>
  <c r="J75" i="1" s="1"/>
  <c r="K75" i="1" s="1"/>
  <c r="L75" i="1"/>
  <c r="M75" i="1"/>
  <c r="I76" i="1"/>
  <c r="J76" i="1" s="1"/>
  <c r="K76" i="1" s="1"/>
  <c r="L76" i="1"/>
  <c r="M76" i="1"/>
  <c r="I77" i="1"/>
  <c r="J77" i="1" s="1"/>
  <c r="K77" i="1" s="1"/>
  <c r="L77" i="1"/>
  <c r="M77" i="1"/>
  <c r="I78" i="1"/>
  <c r="J78" i="1" s="1"/>
  <c r="K78" i="1" s="1"/>
  <c r="L78" i="1"/>
  <c r="M78" i="1"/>
  <c r="I79" i="1"/>
  <c r="J79" i="1" s="1"/>
  <c r="K79" i="1" s="1"/>
  <c r="L79" i="1"/>
  <c r="M79" i="1"/>
  <c r="I80" i="1"/>
  <c r="J80" i="1" s="1"/>
  <c r="K80" i="1" s="1"/>
  <c r="L80" i="1"/>
  <c r="M80" i="1"/>
  <c r="I81" i="1"/>
  <c r="J81" i="1" s="1"/>
  <c r="K81" i="1" s="1"/>
  <c r="L81" i="1"/>
  <c r="M81" i="1"/>
  <c r="J95" i="2" l="1"/>
  <c r="K95" i="2" l="1"/>
  <c r="M10" i="1" l="1"/>
  <c r="L10" i="1"/>
  <c r="K10" i="1"/>
  <c r="M9" i="1"/>
  <c r="L9" i="1"/>
  <c r="K9" i="1"/>
  <c r="L42" i="1" l="1"/>
  <c r="M42" i="1"/>
  <c r="I75" i="4"/>
  <c r="I105" i="4" s="1"/>
  <c r="I28" i="4"/>
  <c r="J28" i="4" s="1"/>
  <c r="K28" i="4" s="1"/>
  <c r="J75" i="4" l="1"/>
  <c r="J105" i="4" s="1"/>
  <c r="I9" i="5"/>
  <c r="J9" i="5" s="1"/>
  <c r="K9" i="5" s="1"/>
  <c r="I8" i="5"/>
  <c r="I90" i="2"/>
  <c r="J90" i="2" s="1"/>
  <c r="K90" i="2" s="1"/>
  <c r="I89" i="2"/>
  <c r="J89" i="2" s="1"/>
  <c r="K89" i="2" s="1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I80" i="2"/>
  <c r="J80" i="2" s="1"/>
  <c r="K80" i="2" s="1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I44" i="2"/>
  <c r="J44" i="2" s="1"/>
  <c r="K44" i="2" s="1"/>
  <c r="M508" i="1"/>
  <c r="L508" i="1"/>
  <c r="I508" i="1"/>
  <c r="J508" i="1" s="1"/>
  <c r="K508" i="1" s="1"/>
  <c r="M507" i="1"/>
  <c r="L507" i="1"/>
  <c r="I507" i="1"/>
  <c r="J507" i="1" s="1"/>
  <c r="K507" i="1" s="1"/>
  <c r="M506" i="1"/>
  <c r="L506" i="1"/>
  <c r="I506" i="1"/>
  <c r="J506" i="1" s="1"/>
  <c r="K506" i="1" s="1"/>
  <c r="M505" i="1"/>
  <c r="L505" i="1"/>
  <c r="I505" i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I502" i="1"/>
  <c r="M501" i="1"/>
  <c r="L501" i="1"/>
  <c r="I501" i="1"/>
  <c r="J501" i="1" s="1"/>
  <c r="K501" i="1" s="1"/>
  <c r="M500" i="1"/>
  <c r="L500" i="1"/>
  <c r="I500" i="1"/>
  <c r="J500" i="1" s="1"/>
  <c r="K500" i="1" s="1"/>
  <c r="M499" i="1"/>
  <c r="L499" i="1"/>
  <c r="I499" i="1"/>
  <c r="J499" i="1" s="1"/>
  <c r="K499" i="1" s="1"/>
  <c r="M498" i="1"/>
  <c r="L498" i="1"/>
  <c r="I498" i="1"/>
  <c r="J498" i="1" s="1"/>
  <c r="K498" i="1" s="1"/>
  <c r="M497" i="1"/>
  <c r="L497" i="1"/>
  <c r="I497" i="1"/>
  <c r="J497" i="1" s="1"/>
  <c r="K497" i="1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24" i="1"/>
  <c r="L424" i="1"/>
  <c r="I424" i="1"/>
  <c r="J424" i="1" s="1"/>
  <c r="K424" i="1" s="1"/>
  <c r="M423" i="1"/>
  <c r="L423" i="1"/>
  <c r="I423" i="1"/>
  <c r="J423" i="1" s="1"/>
  <c r="K423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M226" i="1"/>
  <c r="L226" i="1"/>
  <c r="I226" i="1"/>
  <c r="J226" i="1" s="1"/>
  <c r="K226" i="1" s="1"/>
  <c r="M225" i="1"/>
  <c r="L225" i="1"/>
  <c r="I225" i="1"/>
  <c r="M224" i="1"/>
  <c r="L224" i="1"/>
  <c r="I224" i="1"/>
  <c r="M223" i="1"/>
  <c r="L223" i="1"/>
  <c r="I223" i="1"/>
  <c r="M222" i="1"/>
  <c r="L222" i="1"/>
  <c r="I222" i="1"/>
  <c r="M221" i="1"/>
  <c r="L221" i="1"/>
  <c r="I221" i="1"/>
  <c r="M220" i="1"/>
  <c r="L220" i="1"/>
  <c r="I220" i="1"/>
  <c r="M219" i="1"/>
  <c r="L219" i="1"/>
  <c r="I219" i="1"/>
  <c r="M218" i="1"/>
  <c r="L218" i="1"/>
  <c r="I218" i="1"/>
  <c r="M217" i="1"/>
  <c r="L217" i="1"/>
  <c r="I217" i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M208" i="1"/>
  <c r="L208" i="1"/>
  <c r="I208" i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M204" i="1"/>
  <c r="L204" i="1"/>
  <c r="I204" i="1"/>
  <c r="J204" i="1" s="1"/>
  <c r="K204" i="1" s="1"/>
  <c r="M203" i="1"/>
  <c r="L203" i="1"/>
  <c r="I203" i="1"/>
  <c r="M202" i="1"/>
  <c r="L202" i="1"/>
  <c r="I202" i="1"/>
  <c r="J202" i="1" s="1"/>
  <c r="K202" i="1" s="1"/>
  <c r="M102" i="1"/>
  <c r="L102" i="1"/>
  <c r="I102" i="1"/>
  <c r="J102" i="1" s="1"/>
  <c r="K102" i="1" s="1"/>
  <c r="M101" i="1"/>
  <c r="L101" i="1"/>
  <c r="I101" i="1"/>
  <c r="J101" i="1" s="1"/>
  <c r="K101" i="1" s="1"/>
  <c r="M100" i="1"/>
  <c r="L100" i="1"/>
  <c r="I100" i="1"/>
  <c r="J100" i="1" s="1"/>
  <c r="K100" i="1" s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J96" i="1" s="1"/>
  <c r="K96" i="1" s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J91" i="1" s="1"/>
  <c r="K91" i="1" s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J88" i="1" s="1"/>
  <c r="K88" i="1" s="1"/>
  <c r="M87" i="1"/>
  <c r="L87" i="1"/>
  <c r="I87" i="1"/>
  <c r="J87" i="1" s="1"/>
  <c r="K87" i="1" s="1"/>
  <c r="M86" i="1"/>
  <c r="L86" i="1"/>
  <c r="I86" i="1"/>
  <c r="J86" i="1" s="1"/>
  <c r="K86" i="1" s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J209" i="1" l="1"/>
  <c r="I528" i="1"/>
  <c r="J221" i="1"/>
  <c r="J315" i="1"/>
  <c r="J505" i="1"/>
  <c r="J502" i="1"/>
  <c r="J225" i="1"/>
  <c r="J224" i="1"/>
  <c r="J223" i="1"/>
  <c r="J222" i="1"/>
  <c r="K75" i="4"/>
  <c r="K105" i="4"/>
  <c r="J220" i="1"/>
  <c r="J219" i="1"/>
  <c r="J208" i="1"/>
  <c r="J217" i="1"/>
  <c r="J218" i="1"/>
  <c r="J213" i="1"/>
  <c r="J205" i="1"/>
  <c r="J203" i="1"/>
  <c r="K209" i="1" l="1"/>
  <c r="J528" i="1"/>
  <c r="K221" i="1"/>
  <c r="K315" i="1"/>
  <c r="K505" i="1"/>
  <c r="K502" i="1"/>
  <c r="K225" i="1"/>
  <c r="K224" i="1"/>
  <c r="K223" i="1"/>
  <c r="K222" i="1"/>
  <c r="K220" i="1"/>
  <c r="K219" i="1"/>
  <c r="K208" i="1"/>
  <c r="K217" i="1"/>
  <c r="K218" i="1"/>
  <c r="K42" i="1"/>
  <c r="K213" i="1"/>
  <c r="K205" i="1"/>
  <c r="K203" i="1"/>
  <c r="I43" i="2" l="1"/>
  <c r="J43" i="2" s="1"/>
  <c r="K43" i="2" s="1"/>
  <c r="K502" i="2" l="1"/>
  <c r="K528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L6" i="5" l="1"/>
  <c r="L6" i="4"/>
  <c r="L6" i="3"/>
  <c r="L6" i="2"/>
  <c r="L79" i="5" l="1"/>
  <c r="L75" i="5"/>
  <c r="L71" i="5"/>
  <c r="L64" i="5"/>
  <c r="L72" i="5"/>
  <c r="L78" i="5"/>
  <c r="L74" i="5"/>
  <c r="L70" i="5"/>
  <c r="L60" i="5"/>
  <c r="L76" i="5"/>
  <c r="L77" i="5"/>
  <c r="L73" i="5"/>
  <c r="L69" i="5"/>
  <c r="L80" i="5"/>
  <c r="L62" i="5"/>
  <c r="L68" i="5"/>
  <c r="L99" i="4"/>
  <c r="L89" i="4"/>
  <c r="L102" i="4"/>
  <c r="L92" i="4"/>
  <c r="L93" i="4"/>
  <c r="L98" i="4"/>
  <c r="L88" i="4"/>
  <c r="L91" i="4"/>
  <c r="L94" i="4"/>
  <c r="L97" i="4"/>
  <c r="L103" i="4"/>
  <c r="L47" i="4"/>
  <c r="L46" i="4"/>
  <c r="L54" i="4"/>
  <c r="L57" i="4"/>
  <c r="L50" i="2"/>
  <c r="L56" i="2"/>
  <c r="L61" i="2"/>
  <c r="L64" i="2"/>
  <c r="L54" i="2"/>
  <c r="L60" i="2"/>
  <c r="L49" i="2"/>
  <c r="L52" i="2"/>
  <c r="L63" i="2"/>
  <c r="L53" i="2"/>
  <c r="L59" i="2"/>
  <c r="L62" i="2"/>
  <c r="L445" i="2"/>
  <c r="L440" i="2"/>
  <c r="L378" i="2"/>
  <c r="L352" i="2"/>
  <c r="L403" i="2"/>
  <c r="L390" i="2"/>
  <c r="L382" i="2"/>
  <c r="L326" i="2"/>
  <c r="L309" i="2"/>
  <c r="L305" i="2"/>
  <c r="L449" i="2"/>
  <c r="L347" i="2"/>
  <c r="L431" i="2"/>
  <c r="L300" i="2"/>
  <c r="L453" i="2"/>
  <c r="L402" i="2"/>
  <c r="L381" i="2"/>
  <c r="L354" i="2"/>
  <c r="L329" i="2"/>
  <c r="L295" i="2"/>
  <c r="L427" i="2"/>
  <c r="L358" i="2"/>
  <c r="L332" i="2"/>
  <c r="L320" i="2"/>
  <c r="L434" i="2"/>
  <c r="L430" i="2"/>
  <c r="L405" i="2"/>
  <c r="L361" i="2"/>
  <c r="L335" i="2"/>
  <c r="L324" i="2"/>
  <c r="L280" i="2"/>
  <c r="L276" i="2"/>
  <c r="L438" i="2"/>
  <c r="L401" i="2"/>
  <c r="L396" i="2"/>
  <c r="L392" i="2"/>
  <c r="L328" i="2"/>
  <c r="L451" i="2"/>
  <c r="L409" i="2"/>
  <c r="L375" i="2"/>
  <c r="L349" i="2"/>
  <c r="L404" i="2"/>
  <c r="L327" i="2"/>
  <c r="L323" i="2"/>
  <c r="L306" i="2"/>
  <c r="L353" i="2"/>
  <c r="L298" i="2"/>
  <c r="L165" i="2"/>
  <c r="L167" i="2"/>
  <c r="L159" i="2"/>
  <c r="L185" i="2"/>
  <c r="L121" i="2"/>
  <c r="L120" i="2"/>
  <c r="L124" i="2"/>
  <c r="L122" i="2"/>
  <c r="L42" i="5"/>
  <c r="L35" i="5"/>
  <c r="L38" i="5"/>
  <c r="L41" i="5"/>
  <c r="L39" i="5"/>
  <c r="L37" i="5"/>
  <c r="L15" i="4"/>
  <c r="L13" i="4"/>
  <c r="L14" i="4"/>
  <c r="L26" i="5"/>
  <c r="L16" i="5"/>
  <c r="L22" i="5"/>
  <c r="L31" i="5"/>
  <c r="L15" i="5"/>
  <c r="L42" i="4"/>
  <c r="L35" i="4"/>
  <c r="L45" i="4"/>
  <c r="L32" i="4"/>
  <c r="L48" i="4"/>
  <c r="L41" i="4"/>
  <c r="L34" i="4"/>
  <c r="L44" i="4"/>
  <c r="L37" i="4"/>
  <c r="L30" i="4"/>
  <c r="L39" i="4"/>
  <c r="L62" i="4"/>
  <c r="L60" i="4"/>
  <c r="L21" i="4"/>
  <c r="L23" i="4"/>
  <c r="L22" i="4"/>
  <c r="L454" i="2"/>
  <c r="L422" i="2"/>
  <c r="L408" i="2"/>
  <c r="L389" i="2"/>
  <c r="L344" i="2"/>
  <c r="L325" i="2"/>
  <c r="L316" i="2"/>
  <c r="L284" i="2"/>
  <c r="L267" i="2"/>
  <c r="L423" i="2"/>
  <c r="L357" i="2"/>
  <c r="L441" i="2"/>
  <c r="L425" i="2"/>
  <c r="L418" i="2"/>
  <c r="L369" i="2"/>
  <c r="L356" i="2"/>
  <c r="L337" i="2"/>
  <c r="L322" i="2"/>
  <c r="L277" i="2"/>
  <c r="L270" i="2"/>
  <c r="L273" i="2"/>
  <c r="L266" i="2"/>
  <c r="L452" i="2"/>
  <c r="L345" i="2"/>
  <c r="L351" i="2"/>
  <c r="L457" i="2"/>
  <c r="L398" i="2"/>
  <c r="L379" i="2"/>
  <c r="L372" i="2"/>
  <c r="L314" i="2"/>
  <c r="L450" i="2"/>
  <c r="L447" i="2"/>
  <c r="L421" i="2"/>
  <c r="L414" i="2"/>
  <c r="L365" i="2"/>
  <c r="L340" i="2"/>
  <c r="L312" i="2"/>
  <c r="L290" i="2"/>
  <c r="L283" i="2"/>
  <c r="L265" i="2"/>
  <c r="L374" i="2"/>
  <c r="L348" i="2"/>
  <c r="L417" i="2"/>
  <c r="L407" i="2"/>
  <c r="L388" i="2"/>
  <c r="L343" i="2"/>
  <c r="L321" i="2"/>
  <c r="L315" i="2"/>
  <c r="L275" i="2"/>
  <c r="L456" i="2"/>
  <c r="L437" i="2"/>
  <c r="L424" i="2"/>
  <c r="L410" i="2"/>
  <c r="L391" i="2"/>
  <c r="L368" i="2"/>
  <c r="L336" i="2"/>
  <c r="L299" i="2"/>
  <c r="L296" i="2"/>
  <c r="L286" i="2"/>
  <c r="L269" i="2"/>
  <c r="L363" i="2"/>
  <c r="L443" i="2"/>
  <c r="L420" i="2"/>
  <c r="L400" i="2"/>
  <c r="L397" i="2"/>
  <c r="L394" i="2"/>
  <c r="L364" i="2"/>
  <c r="L339" i="2"/>
  <c r="L302" i="2"/>
  <c r="L289" i="2"/>
  <c r="L282" i="2"/>
  <c r="L272" i="2"/>
  <c r="L446" i="2"/>
  <c r="L413" i="2"/>
  <c r="L406" i="2"/>
  <c r="L384" i="2"/>
  <c r="L342" i="2"/>
  <c r="L311" i="2"/>
  <c r="L308" i="2"/>
  <c r="L292" i="2"/>
  <c r="L377" i="2"/>
  <c r="L288" i="2"/>
  <c r="L426" i="2"/>
  <c r="L419" i="2"/>
  <c r="L412" i="2"/>
  <c r="L370" i="2"/>
  <c r="L338" i="2"/>
  <c r="L304" i="2"/>
  <c r="L281" i="2"/>
  <c r="L416" i="2"/>
  <c r="L367" i="2"/>
  <c r="L268" i="2"/>
  <c r="L448" i="2"/>
  <c r="L432" i="2"/>
  <c r="L373" i="2"/>
  <c r="L341" i="2"/>
  <c r="L274" i="2"/>
  <c r="L436" i="2"/>
  <c r="L171" i="2"/>
  <c r="L157" i="2"/>
  <c r="L146" i="2"/>
  <c r="L140" i="2"/>
  <c r="L196" i="2"/>
  <c r="L175" i="2"/>
  <c r="L156" i="2"/>
  <c r="L145" i="2"/>
  <c r="L163" i="2"/>
  <c r="L200" i="2"/>
  <c r="L182" i="2"/>
  <c r="L183" i="2"/>
  <c r="L178" i="2"/>
  <c r="L186" i="2"/>
  <c r="L137" i="2"/>
  <c r="L101" i="2"/>
  <c r="L133" i="2"/>
  <c r="L116" i="2"/>
  <c r="L114" i="2"/>
  <c r="L125" i="2"/>
  <c r="L132" i="2"/>
  <c r="L119" i="2"/>
  <c r="L496" i="2"/>
  <c r="L30" i="2"/>
  <c r="L37" i="2"/>
  <c r="L33" i="2"/>
  <c r="L31" i="2"/>
  <c r="L36" i="2"/>
  <c r="L32" i="2"/>
  <c r="L35" i="2"/>
  <c r="L28" i="2"/>
  <c r="L27" i="2"/>
  <c r="L34" i="2"/>
  <c r="L39" i="2"/>
  <c r="L63" i="4"/>
  <c r="L67" i="4"/>
  <c r="L10" i="4"/>
  <c r="L22" i="2"/>
  <c r="L15" i="2"/>
  <c r="L20" i="2"/>
  <c r="L24" i="2"/>
  <c r="L23" i="2"/>
  <c r="L160" i="2"/>
  <c r="L150" i="2"/>
  <c r="L198" i="2"/>
  <c r="L179" i="2"/>
  <c r="L176" i="2"/>
  <c r="L173" i="2"/>
  <c r="L143" i="2"/>
  <c r="L199" i="2"/>
  <c r="L201" i="2"/>
  <c r="L194" i="2"/>
  <c r="L191" i="2"/>
  <c r="L169" i="2"/>
  <c r="L153" i="2"/>
  <c r="L139" i="2"/>
  <c r="L166" i="2"/>
  <c r="L149" i="2"/>
  <c r="L136" i="2"/>
  <c r="L197" i="2"/>
  <c r="L187" i="2"/>
  <c r="L184" i="2"/>
  <c r="L172" i="2"/>
  <c r="L174" i="2"/>
  <c r="L193" i="2"/>
  <c r="L190" i="2"/>
  <c r="L181" i="2"/>
  <c r="L152" i="2"/>
  <c r="L168" i="2"/>
  <c r="L162" i="2"/>
  <c r="L148" i="2"/>
  <c r="L164" i="2"/>
  <c r="L158" i="2"/>
  <c r="L155" i="2"/>
  <c r="L189" i="2"/>
  <c r="L144" i="2"/>
  <c r="L141" i="2"/>
  <c r="L138" i="2"/>
  <c r="L192" i="2"/>
  <c r="L180" i="2"/>
  <c r="L177" i="2"/>
  <c r="L161" i="2"/>
  <c r="L151" i="2"/>
  <c r="L147" i="2"/>
  <c r="L202" i="2"/>
  <c r="L195" i="2"/>
  <c r="L188" i="2"/>
  <c r="L170" i="2"/>
  <c r="L154" i="2"/>
  <c r="L467" i="2"/>
  <c r="L474" i="2"/>
  <c r="L52" i="4"/>
  <c r="L61" i="4"/>
  <c r="L64" i="4"/>
  <c r="L66" i="4"/>
  <c r="L55" i="4"/>
  <c r="L59" i="4"/>
  <c r="L65" i="4"/>
  <c r="L53" i="4"/>
  <c r="L56" i="4"/>
  <c r="L80" i="4"/>
  <c r="L86" i="4"/>
  <c r="L123" i="2"/>
  <c r="L107" i="2"/>
  <c r="L100" i="2"/>
  <c r="L108" i="2"/>
  <c r="L126" i="2"/>
  <c r="L117" i="2"/>
  <c r="L103" i="2"/>
  <c r="L129" i="2"/>
  <c r="L110" i="2"/>
  <c r="L115" i="2"/>
  <c r="L113" i="2"/>
  <c r="L106" i="2"/>
  <c r="L128" i="2"/>
  <c r="L109" i="2"/>
  <c r="L102" i="2"/>
  <c r="L118" i="2"/>
  <c r="L131" i="2"/>
  <c r="L112" i="2"/>
  <c r="L105" i="2"/>
  <c r="L130" i="2"/>
  <c r="L111" i="2"/>
  <c r="L104" i="2"/>
  <c r="L478" i="2"/>
  <c r="L471" i="2"/>
  <c r="L492" i="2"/>
  <c r="L482" i="2"/>
  <c r="L481" i="2"/>
  <c r="L479" i="2"/>
  <c r="L463" i="2"/>
  <c r="L246" i="2"/>
  <c r="L243" i="2"/>
  <c r="L260" i="2"/>
  <c r="L461" i="2"/>
  <c r="L258" i="2"/>
  <c r="L247" i="2"/>
  <c r="L257" i="2"/>
  <c r="L459" i="2"/>
  <c r="L241" i="2"/>
  <c r="L222" i="2"/>
  <c r="L88" i="5"/>
  <c r="M88" i="5"/>
  <c r="L81" i="4"/>
  <c r="L84" i="4"/>
  <c r="M81" i="4"/>
  <c r="M84" i="4"/>
  <c r="L498" i="2"/>
  <c r="L485" i="2"/>
  <c r="L491" i="2"/>
  <c r="L488" i="2"/>
  <c r="L468" i="2"/>
  <c r="L465" i="2"/>
  <c r="L495" i="2"/>
  <c r="L494" i="2"/>
  <c r="L464" i="2"/>
  <c r="L497" i="2"/>
  <c r="L484" i="2"/>
  <c r="L472" i="2"/>
  <c r="L490" i="2"/>
  <c r="L477" i="2"/>
  <c r="L500" i="2"/>
  <c r="L493" i="2"/>
  <c r="L487" i="2"/>
  <c r="L480" i="2"/>
  <c r="L473" i="2"/>
  <c r="L483" i="2"/>
  <c r="L470" i="2"/>
  <c r="L476" i="2"/>
  <c r="L486" i="2"/>
  <c r="L499" i="2"/>
  <c r="L489" i="2"/>
  <c r="L469" i="2"/>
  <c r="L466" i="2"/>
  <c r="L475" i="2"/>
  <c r="L83" i="4"/>
  <c r="L85" i="4"/>
  <c r="L82" i="4"/>
  <c r="L79" i="4"/>
  <c r="L87" i="4"/>
  <c r="M83" i="4"/>
  <c r="M85" i="4"/>
  <c r="M82" i="4"/>
  <c r="M79" i="4"/>
  <c r="M87" i="4"/>
  <c r="L263" i="2"/>
  <c r="L253" i="2"/>
  <c r="L240" i="2"/>
  <c r="L239" i="2"/>
  <c r="L462" i="2"/>
  <c r="L256" i="2"/>
  <c r="L249" i="2"/>
  <c r="L242" i="2"/>
  <c r="L259" i="2"/>
  <c r="L252" i="2"/>
  <c r="L262" i="2"/>
  <c r="L460" i="2"/>
  <c r="L255" i="2"/>
  <c r="L248" i="2"/>
  <c r="L245" i="2"/>
  <c r="L261" i="2"/>
  <c r="L251" i="2"/>
  <c r="L250" i="2"/>
  <c r="L254" i="2"/>
  <c r="L244" i="2"/>
  <c r="L238" i="2"/>
  <c r="L221" i="2"/>
  <c r="L220" i="2"/>
  <c r="L233" i="2"/>
  <c r="L69" i="4"/>
  <c r="L71" i="4"/>
  <c r="M71" i="4"/>
  <c r="M69" i="4"/>
  <c r="L57" i="5"/>
  <c r="L55" i="5"/>
  <c r="L86" i="5"/>
  <c r="M57" i="5"/>
  <c r="M55" i="5"/>
  <c r="M86" i="5"/>
  <c r="L52" i="5"/>
  <c r="L56" i="5"/>
  <c r="L53" i="5"/>
  <c r="L58" i="5"/>
  <c r="L81" i="5"/>
  <c r="L50" i="5"/>
  <c r="L59" i="5"/>
  <c r="L46" i="5"/>
  <c r="L48" i="5"/>
  <c r="L47" i="5"/>
  <c r="M52" i="5"/>
  <c r="M56" i="5"/>
  <c r="M53" i="5"/>
  <c r="M81" i="5"/>
  <c r="M50" i="5"/>
  <c r="M58" i="5"/>
  <c r="M59" i="5"/>
  <c r="M46" i="5"/>
  <c r="M48" i="5"/>
  <c r="M47" i="5"/>
  <c r="L232" i="2"/>
  <c r="L216" i="2"/>
  <c r="L225" i="2"/>
  <c r="L237" i="2"/>
  <c r="L229" i="2"/>
  <c r="L219" i="2"/>
  <c r="L227" i="2"/>
  <c r="L82" i="5"/>
  <c r="M82" i="5"/>
  <c r="L213" i="2"/>
  <c r="L215" i="2"/>
  <c r="L83" i="5"/>
  <c r="L85" i="5"/>
  <c r="L87" i="5"/>
  <c r="L84" i="5"/>
  <c r="M83" i="5"/>
  <c r="M85" i="5"/>
  <c r="M87" i="5"/>
  <c r="M84" i="5"/>
  <c r="L228" i="2"/>
  <c r="L218" i="2"/>
  <c r="L212" i="2"/>
  <c r="L231" i="2"/>
  <c r="L205" i="2"/>
  <c r="L234" i="2"/>
  <c r="L224" i="2"/>
  <c r="L208" i="2"/>
  <c r="L217" i="2"/>
  <c r="L211" i="2"/>
  <c r="L230" i="2"/>
  <c r="L214" i="2"/>
  <c r="L204" i="2"/>
  <c r="L223" i="2"/>
  <c r="L207" i="2"/>
  <c r="L235" i="2"/>
  <c r="L210" i="2"/>
  <c r="L236" i="2"/>
  <c r="L226" i="2"/>
  <c r="L203" i="2"/>
  <c r="L206" i="2"/>
  <c r="L209" i="2"/>
  <c r="L10" i="2"/>
  <c r="L70" i="4"/>
  <c r="M70" i="4"/>
  <c r="L68" i="4"/>
  <c r="M68" i="4"/>
  <c r="L98" i="2"/>
  <c r="L134" i="2"/>
  <c r="L135" i="2"/>
  <c r="L99" i="2"/>
  <c r="L78" i="4"/>
  <c r="L77" i="4"/>
  <c r="M78" i="4"/>
  <c r="M77" i="4"/>
  <c r="L10" i="5"/>
  <c r="L11" i="5"/>
  <c r="M10" i="5"/>
  <c r="M11" i="5"/>
  <c r="L76" i="4"/>
  <c r="M76" i="4"/>
  <c r="L9" i="4"/>
  <c r="M9" i="4"/>
  <c r="L105" i="4"/>
  <c r="M105" i="4"/>
  <c r="L72" i="4"/>
  <c r="L58" i="4"/>
  <c r="M72" i="4"/>
  <c r="M58" i="4"/>
  <c r="L74" i="4"/>
  <c r="L73" i="4"/>
  <c r="L50" i="4"/>
  <c r="L75" i="4"/>
  <c r="M73" i="4"/>
  <c r="M74" i="4"/>
  <c r="M50" i="4"/>
  <c r="M75" i="4"/>
  <c r="L49" i="4"/>
  <c r="L29" i="4"/>
  <c r="M49" i="4"/>
  <c r="M29" i="4"/>
  <c r="L11" i="3"/>
  <c r="L18" i="3"/>
  <c r="L17" i="3"/>
  <c r="M11" i="3"/>
  <c r="M18" i="3"/>
  <c r="M17" i="3"/>
  <c r="L9" i="2"/>
  <c r="L92" i="2"/>
  <c r="L96" i="2"/>
  <c r="L91" i="2"/>
  <c r="L95" i="2"/>
  <c r="L97" i="2"/>
  <c r="L94" i="2"/>
  <c r="L93" i="2"/>
  <c r="L28" i="4"/>
  <c r="M28" i="4"/>
  <c r="L9" i="5"/>
  <c r="M9" i="5"/>
  <c r="L90" i="2"/>
  <c r="L86" i="2"/>
  <c r="L77" i="2"/>
  <c r="L66" i="2"/>
  <c r="L45" i="2"/>
  <c r="L80" i="2"/>
  <c r="L73" i="2"/>
  <c r="L68" i="2"/>
  <c r="L89" i="2"/>
  <c r="L85" i="2"/>
  <c r="L70" i="2"/>
  <c r="L48" i="2"/>
  <c r="L87" i="2"/>
  <c r="L82" i="2"/>
  <c r="L76" i="2"/>
  <c r="L72" i="2"/>
  <c r="L67" i="2"/>
  <c r="L44" i="2"/>
  <c r="L79" i="2"/>
  <c r="L83" i="2"/>
  <c r="L88" i="2"/>
  <c r="L84" i="2"/>
  <c r="L47" i="2"/>
  <c r="L46" i="2"/>
  <c r="L81" i="2"/>
  <c r="L75" i="2"/>
  <c r="L71" i="2"/>
  <c r="L78" i="2"/>
  <c r="L69" i="2"/>
  <c r="L74" i="2"/>
  <c r="L502" i="2"/>
  <c r="L26" i="4"/>
  <c r="M26" i="4"/>
  <c r="L43" i="2"/>
  <c r="L10" i="3"/>
  <c r="M10" i="3"/>
  <c r="L8" i="5"/>
  <c r="L44" i="5"/>
  <c r="L90" i="5"/>
  <c r="M8" i="5"/>
  <c r="M90" i="5"/>
  <c r="M44" i="5"/>
  <c r="L8" i="4"/>
  <c r="M8" i="4"/>
  <c r="L41" i="2"/>
  <c r="L8" i="2"/>
  <c r="K41" i="2" l="1"/>
  <c r="L528" i="1"/>
  <c r="M528" i="1" l="1"/>
  <c r="I10" i="3"/>
  <c r="J10" i="3" s="1"/>
  <c r="K10" i="3" l="1"/>
  <c r="M491" i="2" l="1"/>
  <c r="M488" i="2"/>
  <c r="M468" i="2"/>
  <c r="M465" i="2"/>
  <c r="M494" i="2"/>
  <c r="M497" i="2"/>
  <c r="M484" i="2"/>
  <c r="M495" i="2"/>
  <c r="M490" i="2"/>
  <c r="M477" i="2"/>
  <c r="M464" i="2"/>
  <c r="M473" i="2"/>
  <c r="M500" i="2"/>
  <c r="M493" i="2"/>
  <c r="M487" i="2"/>
  <c r="M480" i="2"/>
  <c r="M498" i="2"/>
  <c r="M483" i="2"/>
  <c r="M470" i="2"/>
  <c r="M485" i="2"/>
  <c r="M476" i="2"/>
  <c r="M486" i="2"/>
  <c r="M499" i="2"/>
  <c r="M489" i="2"/>
  <c r="M469" i="2"/>
  <c r="M466" i="2"/>
  <c r="M475" i="2"/>
  <c r="M472" i="2"/>
  <c r="M256" i="2"/>
  <c r="M249" i="2"/>
  <c r="M240" i="2"/>
  <c r="M259" i="2"/>
  <c r="M252" i="2"/>
  <c r="M262" i="2"/>
  <c r="M242" i="2"/>
  <c r="M239" i="2"/>
  <c r="M460" i="2"/>
  <c r="M255" i="2"/>
  <c r="M248" i="2"/>
  <c r="M245" i="2"/>
  <c r="M261" i="2"/>
  <c r="M251" i="2"/>
  <c r="M263" i="2"/>
  <c r="M254" i="2"/>
  <c r="M244" i="2"/>
  <c r="M250" i="2"/>
  <c r="M253" i="2"/>
  <c r="M462" i="2"/>
  <c r="M238" i="2"/>
  <c r="M221" i="2"/>
  <c r="M220" i="2"/>
  <c r="M233" i="2"/>
  <c r="M225" i="2"/>
  <c r="M237" i="2"/>
  <c r="M232" i="2"/>
  <c r="M216" i="2"/>
  <c r="M229" i="2"/>
  <c r="M219" i="2"/>
  <c r="M227" i="2"/>
  <c r="M215" i="2"/>
  <c r="M213" i="2"/>
  <c r="M231" i="2"/>
  <c r="M205" i="2"/>
  <c r="M234" i="2"/>
  <c r="M224" i="2"/>
  <c r="M208" i="2"/>
  <c r="M228" i="2"/>
  <c r="M217" i="2"/>
  <c r="M211" i="2"/>
  <c r="M230" i="2"/>
  <c r="M214" i="2"/>
  <c r="M204" i="2"/>
  <c r="M223" i="2"/>
  <c r="M207" i="2"/>
  <c r="M210" i="2"/>
  <c r="M236" i="2"/>
  <c r="M226" i="2"/>
  <c r="M203" i="2"/>
  <c r="M218" i="2"/>
  <c r="M206" i="2"/>
  <c r="M209" i="2"/>
  <c r="M235" i="2"/>
  <c r="M212" i="2"/>
  <c r="M10" i="2"/>
  <c r="M98" i="2"/>
  <c r="M135" i="2"/>
  <c r="M134" i="2"/>
  <c r="M99" i="2"/>
  <c r="M9" i="2"/>
  <c r="M92" i="2"/>
  <c r="M96" i="2"/>
  <c r="M91" i="2"/>
  <c r="M95" i="2"/>
  <c r="M94" i="2"/>
  <c r="M93" i="2"/>
  <c r="M97" i="2"/>
  <c r="M90" i="2"/>
  <c r="M86" i="2"/>
  <c r="M77" i="2"/>
  <c r="M66" i="2"/>
  <c r="M45" i="2"/>
  <c r="M83" i="2"/>
  <c r="M69" i="2"/>
  <c r="M80" i="2"/>
  <c r="M73" i="2"/>
  <c r="M68" i="2"/>
  <c r="M89" i="2"/>
  <c r="M85" i="2"/>
  <c r="M70" i="2"/>
  <c r="M48" i="2"/>
  <c r="M82" i="2"/>
  <c r="M76" i="2"/>
  <c r="M72" i="2"/>
  <c r="M67" i="2"/>
  <c r="M44" i="2"/>
  <c r="M87" i="2"/>
  <c r="M46" i="2"/>
  <c r="M79" i="2"/>
  <c r="M88" i="2"/>
  <c r="M84" i="2"/>
  <c r="M47" i="2"/>
  <c r="M81" i="2"/>
  <c r="M75" i="2"/>
  <c r="M71" i="2"/>
  <c r="M78" i="2"/>
  <c r="M74" i="2"/>
  <c r="M502" i="2"/>
  <c r="M43" i="2"/>
  <c r="M41" i="2"/>
  <c r="M8" i="2"/>
  <c r="I8" i="3" l="1"/>
  <c r="I9" i="3" l="1"/>
  <c r="I13" i="3" s="1"/>
  <c r="K90" i="5" l="1"/>
  <c r="J8" i="5"/>
  <c r="K8" i="5" s="1"/>
  <c r="J9" i="3"/>
  <c r="J8" i="3"/>
  <c r="K8" i="3" s="1"/>
  <c r="J13" i="3" l="1"/>
  <c r="K9" i="3"/>
  <c r="L20" i="3"/>
  <c r="M20" i="3"/>
  <c r="L13" i="3"/>
  <c r="M13" i="3"/>
  <c r="K44" i="5" l="1"/>
  <c r="I8" i="2" l="1"/>
  <c r="J8" i="2" s="1"/>
  <c r="K8" i="2" s="1"/>
  <c r="K20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<sst xmlns="http://schemas.openxmlformats.org/spreadsheetml/2006/main" count="2469" uniqueCount="569">
  <si>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</si>
  <si>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</si>
  <si>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</si>
  <si>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</si>
  <si>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</si>
  <si>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</si>
  <si>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</si>
  <si>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</si>
  <si>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</si>
  <si>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</si>
  <si>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</si>
  <si>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</si>
  <si>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</si>
  <si>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</si>
  <si>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</si>
  <si>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</si>
  <si>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</si>
  <si>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</si>
  <si>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</si>
  <si>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</si>
  <si>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**</t>
  </si>
  <si>
    <t>Gold Case Payment $22,500,000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</si>
  <si>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</si>
  <si>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</si>
  <si>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</si>
  <si>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</si>
  <si>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</si>
  <si>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</si>
  <si>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</si>
  <si>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</si>
  <si>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583000</t>
  </si>
  <si>
    <t>INTEREST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</si>
  <si>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</si>
  <si>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</si>
  <si>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</si>
  <si>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</si>
  <si>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</si>
  <si>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</si>
  <si>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</si>
  <si>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</si>
  <si>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>FY2024 GENERAL FUND (DETAIL)</t>
  </si>
  <si>
    <t>FY2024 SCHOOL NUTRITION (DETAIL)</t>
  </si>
  <si>
    <t>FY2024 CAPITAL PROJECTS (DETAIL)</t>
  </si>
  <si>
    <t>FY2024 DEBT SERVICE (DETAIL)</t>
  </si>
  <si>
    <t>FY2024 SPECIAL REVENUE (DETAIL)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</si>
  <si>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</si>
  <si>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</si>
  <si>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</si>
  <si>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</si>
  <si>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</si>
  <si>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</si>
  <si>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</si>
  <si>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</si>
  <si>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</si>
  <si>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</si>
  <si>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</si>
  <si>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</si>
  <si>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</si>
  <si>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414000</t>
  </si>
  <si>
    <t>TRANSPORTATION FEES</t>
  </si>
  <si>
    <t>419200</t>
  </si>
  <si>
    <t>CONTRIBUTIONS-PRIVATE SOURCES</t>
  </si>
  <si>
    <t>419400</t>
  </si>
  <si>
    <t>TEXTBOOK SALES</t>
  </si>
  <si>
    <t>419500</t>
  </si>
  <si>
    <t>SERVICES PROVIDED OTHER LUAS</t>
  </si>
  <si>
    <t>419900</t>
  </si>
  <si>
    <t>FED INDIRECT COST REIMBURSEMNT</t>
  </si>
  <si>
    <t>419950</t>
  </si>
  <si>
    <t>OTHER LOCAL REVENUES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</si>
  <si>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</si>
  <si>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</si>
  <si>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</si>
  <si>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</si>
  <si>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</si>
  <si>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</si>
  <si>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</si>
  <si>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</si>
  <si>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</si>
  <si>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</si>
  <si>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</si>
  <si>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</si>
  <si>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</si>
  <si>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</si>
  <si>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</si>
  <si>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</si>
  <si>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439120</t>
  </si>
  <si>
    <t>ON BEHALF PAYMENTS - TRS</t>
  </si>
  <si>
    <t>439130</t>
  </si>
  <si>
    <t>ON BEHALF PAYMENTS - PSERS</t>
  </si>
  <si>
    <t>439950</t>
  </si>
  <si>
    <t>FUNDS - OTHER STATE AGENCIES</t>
  </si>
  <si>
    <t xml:space="preserve">   STATE SOURCES Total</t>
  </si>
  <si>
    <t xml:space="preserve">   FEDERAL SOURCES</t>
  </si>
  <si>
    <t>445350</t>
  </si>
  <si>
    <t>CARES ACT-ESSER</t>
  </si>
  <si>
    <t xml:space="preserve">   FEDERAL SOURCES Total</t>
  </si>
  <si>
    <t>453000</t>
  </si>
  <si>
    <t>SALE/COMP - FIXED ASSETS LOSS</t>
  </si>
  <si>
    <t>459950</t>
  </si>
  <si>
    <t>OTHER SOURCE</t>
  </si>
  <si>
    <t>459951</t>
  </si>
  <si>
    <t>SCHOOL RESTITUTION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</si>
  <si>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</si>
  <si>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</si>
  <si>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</si>
  <si>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</si>
  <si>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</si>
  <si>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</si>
  <si>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</si>
  <si>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</si>
  <si>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</si>
  <si>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</si>
  <si>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</si>
  <si>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</si>
  <si>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</si>
  <si>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</si>
  <si>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</si>
  <si>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</si>
  <si>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</si>
  <si>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</si>
  <si>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</si>
  <si>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</si>
  <si>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</si>
  <si>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</si>
  <si>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</si>
  <si>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</si>
  <si>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</si>
  <si>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</si>
  <si>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</si>
  <si>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</si>
  <si>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</si>
  <si>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</si>
  <si>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519000</t>
  </si>
  <si>
    <t>OTHER MANAGEMENT PERSONNEL</t>
  </si>
  <si>
    <t>519100</t>
  </si>
  <si>
    <t>OTHER ADMINISTRATIVE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</si>
  <si>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</si>
  <si>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</si>
  <si>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</si>
  <si>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</si>
  <si>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</si>
  <si>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</si>
  <si>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</si>
  <si>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</si>
  <si>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522000</t>
  </si>
  <si>
    <t>FICA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</si>
  <si>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</si>
  <si>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</si>
  <si>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</si>
  <si>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</si>
  <si>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</si>
  <si>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</si>
  <si>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</si>
  <si>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</si>
  <si>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</si>
  <si>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</si>
  <si>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</si>
  <si>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</si>
  <si>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528000</t>
  </si>
  <si>
    <t>BENEFIT IN LIEU OF SOCIAL SECU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</si>
  <si>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</si>
  <si>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</si>
  <si>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</si>
  <si>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</si>
  <si>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</si>
  <si>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</si>
  <si>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</si>
  <si>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</si>
  <si>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</si>
  <si>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</si>
  <si>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</si>
  <si>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</si>
  <si>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</si>
  <si>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</si>
  <si>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</si>
  <si>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</si>
  <si>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</si>
  <si>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</si>
  <si>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</si>
  <si>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</si>
  <si>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556300</t>
  </si>
  <si>
    <t>TUITION TO PRIVATE SOURCES</t>
  </si>
  <si>
    <t>556900</t>
  </si>
  <si>
    <t>OTHER TUITION</t>
  </si>
  <si>
    <t>558000</t>
  </si>
  <si>
    <t>TRAVEL - EMPLOYEES</t>
  </si>
  <si>
    <t>559300</t>
  </si>
  <si>
    <t>PAYMENTS FOR PASS THRU FUNDS</t>
  </si>
  <si>
    <t>559400</t>
  </si>
  <si>
    <t>PAYMENTS TO CHARTER SCHOOLS</t>
  </si>
  <si>
    <t>559500</t>
  </si>
  <si>
    <t>OTHER PURCHASED SERVICES</t>
  </si>
  <si>
    <t>561000</t>
  </si>
  <si>
    <t>SUPPLIES</t>
  </si>
  <si>
    <t>561070</t>
  </si>
  <si>
    <t>ADA 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</si>
  <si>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</si>
  <si>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</si>
  <si>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</si>
  <si>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</si>
  <si>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</si>
  <si>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</si>
  <si>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561570</t>
  </si>
  <si>
    <t>ADA Expendable Equipment</t>
  </si>
  <si>
    <t>561600</t>
  </si>
  <si>
    <t>EXPENDABLE COMPUTER EQUIPMENT</t>
  </si>
  <si>
    <t>561670</t>
  </si>
  <si>
    <t>ADA Expendable Computer Equip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</si>
  <si>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</si>
  <si>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</si>
  <si>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</si>
  <si>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</si>
  <si>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</si>
  <si>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</si>
  <si>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</si>
  <si>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</si>
  <si>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</si>
  <si>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</si>
  <si>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</si>
  <si>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</si>
  <si>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</si>
  <si>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</si>
  <si>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</si>
  <si>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</si>
  <si>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</si>
  <si>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</si>
  <si>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</si>
  <si>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</si>
  <si>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</si>
  <si>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</si>
  <si>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</si>
  <si>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</si>
  <si>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</si>
  <si>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</si>
  <si>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</si>
  <si>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</si>
  <si>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</si>
  <si>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</si>
  <si>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</si>
  <si>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</si>
  <si>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</si>
  <si>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</si>
  <si>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</si>
  <si>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</si>
  <si>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</si>
  <si>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</si>
  <si>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</si>
  <si>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</si>
  <si>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</si>
  <si>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</si>
  <si>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551900</t>
  </si>
  <si>
    <t>STUD TRANSP PURCHASED-OTH SRCE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</si>
  <si>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</si>
  <si>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</si>
  <si>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</si>
  <si>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</si>
  <si>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</si>
  <si>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</si>
  <si>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518000</t>
  </si>
  <si>
    <t>BUS DRIVERS</t>
  </si>
  <si>
    <t>530003</t>
  </si>
  <si>
    <t>OTHER COST-PROFESSIONAL TECH</t>
  </si>
  <si>
    <t>530056</t>
  </si>
  <si>
    <t>PURCHASED SERVICES-TEMPORARY</t>
  </si>
  <si>
    <t>544101</t>
  </si>
  <si>
    <t>PORTABLES</t>
  </si>
  <si>
    <t>562000</t>
  </si>
  <si>
    <t>ENERGY / ELECTRICITY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</si>
  <si>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</si>
  <si>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</si>
  <si>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</si>
  <si>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</si>
  <si>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</si>
  <si>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</si>
  <si>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</si>
  <si>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</si>
  <si>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</si>
  <si>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</si>
  <si>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</si>
  <si>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</si>
  <si>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</si>
  <si>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</si>
  <si>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</si>
  <si>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</si>
  <si>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</si>
  <si>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</si>
  <si>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</si>
  <si>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</si>
  <si>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</si>
  <si>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</si>
  <si>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</si>
  <si>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</si>
  <si>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</si>
  <si>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</si>
  <si>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</si>
  <si>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</si>
  <si>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</si>
  <si>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</si>
  <si>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</si>
  <si>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</si>
  <si>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</si>
  <si>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</si>
  <si>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</si>
  <si>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</si>
  <si>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</si>
  <si>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</si>
  <si>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</si>
  <si>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</si>
  <si>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</si>
  <si>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</si>
  <si>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</si>
  <si>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</si>
  <si>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</si>
  <si>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</si>
  <si>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</si>
  <si>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</si>
  <si>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</si>
  <si>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</si>
  <si>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</si>
  <si>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</si>
  <si>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</si>
  <si>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</si>
  <si>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</si>
  <si>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</si>
  <si>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</si>
  <si>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>524000</t>
  </si>
  <si>
    <t>EMPLOYEES RETIREMENT SYSTEM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</si>
  <si>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</si>
  <si>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</si>
  <si>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</si>
  <si>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</si>
  <si>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</si>
  <si>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</si>
  <si>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</si>
  <si>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</si>
  <si>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</si>
  <si>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</si>
  <si>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</si>
  <si>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</si>
  <si>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</si>
  <si>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</si>
  <si>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</si>
  <si>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</si>
  <si>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</si>
  <si>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</si>
  <si>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</si>
  <si>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</si>
  <si>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</si>
  <si>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</si>
  <si>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</si>
  <si>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</si>
  <si>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</si>
  <si>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</si>
  <si>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</si>
  <si>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</si>
  <si>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</si>
  <si>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</si>
  <si>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</si>
  <si>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</si>
  <si>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</si>
  <si>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</si>
  <si>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</si>
  <si>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</si>
  <si>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</si>
  <si>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</si>
  <si>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</si>
  <si>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</si>
  <si>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</si>
  <si>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</si>
  <si>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</si>
  <si>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</si>
  <si>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</si>
  <si>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</si>
  <si>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</si>
  <si>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</si>
  <si>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</si>
  <si>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</si>
  <si>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</si>
  <si>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</si>
  <si>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</si>
  <si>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</si>
  <si>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562001</t>
  </si>
  <si>
    <t>ENERGY-NATURAL GAS</t>
  </si>
  <si>
    <t>562003</t>
  </si>
  <si>
    <t>ENERGY-REFUNDS/REBATES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</si>
  <si>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</si>
  <si>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</si>
  <si>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</si>
  <si>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</si>
  <si>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</si>
  <si>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STUDENT TRANSPORTATION SERVICE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</si>
  <si>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</si>
  <si>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</si>
  <si>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</si>
  <si>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</si>
  <si>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</si>
  <si>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</si>
  <si>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</si>
  <si>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</si>
  <si>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</si>
  <si>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</si>
  <si>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</si>
  <si>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</si>
  <si>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</si>
  <si>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</si>
  <si>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</si>
  <si>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</si>
  <si>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 xml:space="preserve">   ENTERPRISE OPERATIONS Total</t>
  </si>
  <si>
    <t xml:space="preserve">   FACILITIES ACQUISITION AND CONSTRUCTION SERVICES</t>
  </si>
  <si>
    <t>571000</t>
  </si>
  <si>
    <t>LAND ACQUISITION &amp; DEVELOPMENT</t>
  </si>
  <si>
    <t xml:space="preserve">   FACILITIES ACQUISITION AND CONSTRUCTION SERVICES Total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</si>
  <si>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</si>
  <si>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</si>
  <si>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</si>
  <si>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</si>
  <si>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</si>
  <si>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</si>
  <si>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</si>
  <si>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</si>
  <si>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413200</t>
  </si>
  <si>
    <t>TUITION - OTHER GEORGIA LUAS</t>
  </si>
  <si>
    <t>413500</t>
  </si>
  <si>
    <t>SUMMER SCHOOL TUITION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</si>
  <si>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</si>
  <si>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</si>
  <si>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</si>
  <si>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</si>
  <si>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</si>
  <si>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</si>
  <si>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</si>
  <si>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</si>
  <si>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419951</t>
  </si>
  <si>
    <t>10% - OTHER LOCAL REVENUES</t>
  </si>
  <si>
    <t>434000</t>
  </si>
  <si>
    <t>GRANTS FROM PRE-K LOTTERY</t>
  </si>
  <si>
    <t>443000</t>
  </si>
  <si>
    <t>CAT GRANTS - DIRECT FED GOVT</t>
  </si>
  <si>
    <t>445200</t>
  </si>
  <si>
    <t>OTH FED GRANTS THRU GA DOE</t>
  </si>
  <si>
    <t>445300</t>
  </si>
  <si>
    <t>ALL OTHER FEDERAL GRANTS</t>
  </si>
  <si>
    <t>449950</t>
  </si>
  <si>
    <t>REV - FED SRCES NOT CLASSIFIED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</si>
  <si>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</si>
  <si>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</si>
  <si>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</si>
  <si>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</si>
  <si>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</si>
  <si>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</si>
  <si>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</si>
  <si>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</si>
  <si>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561099</t>
  </si>
  <si>
    <t>SURPLUS</t>
  </si>
  <si>
    <t>517900</t>
  </si>
  <si>
    <t>REHABILITATION COUNSELOR</t>
  </si>
  <si>
    <t>595000</t>
  </si>
  <si>
    <t>SPECIAL ITEMS</t>
  </si>
  <si>
    <t>536100</t>
  </si>
  <si>
    <t>PER DIEM AND FEES</t>
  </si>
  <si>
    <t>536200</t>
  </si>
  <si>
    <t>PER DIEM AND FEES - EXPENSES</t>
  </si>
  <si>
    <t>553400</t>
  </si>
  <si>
    <t>SBITA greater than 12 months</t>
  </si>
  <si>
    <t xml:space="preserve">   FEDERAL GRANT ADMINISTRATION</t>
  </si>
  <si>
    <t>514100</t>
  </si>
  <si>
    <t>SALARY OF SERETARIAL STAFF</t>
  </si>
  <si>
    <t>531000</t>
  </si>
  <si>
    <t>CONTRACTED SERVICE -ADMIN</t>
  </si>
  <si>
    <t>588000</t>
  </si>
  <si>
    <t>FEDERAL INDIRECT COST CHARGES</t>
  </si>
  <si>
    <t xml:space="preserve">   FEDERAL GRANT ADMINISTRATION Total</t>
  </si>
  <si>
    <t>518400</t>
  </si>
  <si>
    <t>SCHOOL NUTR PROGRAM CAFETERIA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</si>
  <si>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</si>
  <si>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</si>
  <si>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</si>
  <si>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</si>
  <si>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</si>
  <si>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</si>
  <si>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</si>
  <si>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</si>
  <si>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</si>
  <si>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</si>
  <si>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</si>
  <si>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</si>
  <si>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</si>
  <si>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</si>
  <si>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</si>
  <si>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</si>
  <si>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</si>
  <si>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</si>
  <si>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</si>
  <si>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</si>
  <si>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</si>
  <si>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</si>
  <si>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</si>
  <si>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</si>
  <si>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</si>
  <si>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</si>
  <si>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</si>
  <si>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</si>
  <si>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</si>
  <si>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</si>
  <si>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</si>
  <si>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</si>
  <si>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</si>
  <si>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</si>
  <si>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</si>
  <si>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</si>
  <si>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411300</t>
  </si>
  <si>
    <t>SPLOST - TAX</t>
  </si>
  <si>
    <t>436000</t>
  </si>
  <si>
    <t>CAPITAL OUTLAY GRANTS</t>
  </si>
  <si>
    <t>451000</t>
  </si>
  <si>
    <t>ISSUANCE OF BONDS</t>
  </si>
  <si>
    <t>461000</t>
  </si>
  <si>
    <t>CAPITAL CONTRIBUTIONS</t>
  </si>
  <si>
    <t>463000</t>
  </si>
  <si>
    <t>464000</t>
  </si>
  <si>
    <t>EXTRAORDINARY ITEMS</t>
  </si>
  <si>
    <t>416110</t>
  </si>
  <si>
    <t>STUDENT SALES-BRKF-LUNCH PROG</t>
  </si>
  <si>
    <t>416111</t>
  </si>
  <si>
    <t>STUDENT SALES - LUNCH</t>
  </si>
  <si>
    <t>416112</t>
  </si>
  <si>
    <t>STUDENT SALES-LUNCH P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</si>
  <si>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</si>
  <si>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</si>
  <si>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</si>
  <si>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</si>
  <si>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</si>
  <si>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</si>
  <si>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</si>
  <si>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</si>
  <si>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</si>
  <si>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</si>
  <si>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</si>
  <si>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</si>
  <si>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</si>
  <si>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</si>
  <si>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</si>
  <si>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</si>
  <si>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</si>
  <si>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</si>
  <si>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445110</t>
  </si>
  <si>
    <t>CHILD NUTR PROG GRANTS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</si>
  <si>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</si>
  <si>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</si>
  <si>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</si>
  <si>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</si>
  <si>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</si>
  <si>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</si>
  <si>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445120</t>
  </si>
  <si>
    <t>(CACFP) FEDERAL GRANTS</t>
  </si>
  <si>
    <t>445130</t>
  </si>
  <si>
    <t>FED REIMB - AFTER-SCHOOL SNACK</t>
  </si>
  <si>
    <t>445131</t>
  </si>
  <si>
    <t>FED SNACK REIMB - FREE</t>
  </si>
  <si>
    <t>445134</t>
  </si>
  <si>
    <t>FED SNACK REIMB - REDUCED</t>
  </si>
  <si>
    <t>445138</t>
  </si>
  <si>
    <t>FED SNACK REIMB - PAID</t>
  </si>
  <si>
    <t>449000</t>
  </si>
  <si>
    <t>REV ATTRIB - USDA COMMODITIES</t>
  </si>
  <si>
    <t>451300</t>
  </si>
  <si>
    <t>ACCR INTEREST-ISSUANCE OF BOND</t>
  </si>
  <si>
    <t>OTHER COST-BOARD LEGAL FEES 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</si>
</sst>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0" fontId="13" fillId="0" borderId="0" xfId="0" applyNumberFormat="1" applyFont="1" applyFill="1" applyAlignment="1">
      <alignment horizontal="center"/>
    </xf>
    <xf numFmtId="40" fontId="0" fillId="0" borderId="0" xfId="1" applyNumberFormat="1" applyFont="1" applyFill="1" applyAlignment="1">
      <alignment horizontal="right"/>
    </xf>
    <xf numFmtId="40" fontId="0" fillId="0" borderId="0" xfId="0" applyNumberFormat="1" applyFill="1" applyBorder="1"/>
    <xf numFmtId="40" fontId="0" fillId="0" borderId="0" xfId="1" applyNumberFormat="1" applyFont="1" applyFill="1"/>
    <xf numFmtId="0" fontId="2" fillId="4" borderId="0" xfId="0" applyFont="1" applyFill="1" applyBorder="1" applyAlignment="1">
      <alignment horizontal="center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40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4">
        <v>45443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27" customHeight="1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11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45</v>
      </c>
      <c r="B8" s="66" t="s">
        <v>46</v>
      </c>
      <c r="C8" s="51" t="s">
        <v>47</v>
      </c>
      <c r="D8" s="56">
        <v>868000000</v>
      </c>
      <c r="E8" s="56">
        <v>868000000</v>
      </c>
      <c r="F8" s="56">
        <v>2893373.49</v>
      </c>
      <c r="G8" s="56">
        <v>841609478.08000004</v>
      </c>
      <c r="H8" s="56">
        <v>0</v>
      </c>
      <c r="I8" s="56">
        <f t="shared" ref="I8" si="0">SUM(G8:H8)</f>
        <v>841609478.08000004</v>
      </c>
      <c r="J8" s="56">
        <f t="shared" ref="J8" si="1">E8-I8</f>
        <v>26390521.919999957</v>
      </c>
      <c r="K8" s="57">
        <f t="shared" ref="K8:K10" si="2">IF(E8=0,"NA",J8/E8)</f>
        <v>3.0403827096774146E-2</v>
      </c>
      <c r="L8" s="57">
        <f t="shared" ref="L8:L10" si="3">IF(E8=0,"NA",(  ( F8 - (E8/$L$6)) / (E8/$L$6)))</f>
        <v>-0.99666662040322584</v>
      </c>
      <c r="M8" s="57">
        <f t="shared" ref="M8:M10" si="4">IF(E8=0,"NA",(  ( G8 - ($M$6*(E8/12))) / ($M$6*(E8/12))))</f>
        <v>5.7741279530791896E-2</v>
      </c>
      <c r="R8" s="53"/>
      <c r="S8" s="53"/>
      <c r="T8" s="53"/>
      <c r="U8" s="53"/>
      <c r="V8" s="53"/>
    </row>
    <row r="9" spans="1:25" s="51" customFormat="1" x14ac:dyDescent="0.2">
      <c r="B9" s="66" t="s">
        <v>48</v>
      </c>
      <c r="C9" s="51" t="s">
        <v>49</v>
      </c>
      <c r="D9" s="56">
        <v>15000000</v>
      </c>
      <c r="E9" s="56">
        <v>15000000</v>
      </c>
      <c r="F9" s="56">
        <v>1727254.24</v>
      </c>
      <c r="G9" s="56">
        <v>5674460.8600000003</v>
      </c>
      <c r="H9" s="56">
        <v>0</v>
      </c>
      <c r="I9" s="56">
        <f t="shared" ref="I9:I11" si="5">SUM(G9:H9)</f>
        <v>5674460.8600000003</v>
      </c>
      <c r="J9" s="56">
        <f t="shared" ref="J9:J39" si="6">E9-I9</f>
        <v>9325539.1400000006</v>
      </c>
      <c r="K9" s="57">
        <f t="shared" si="2"/>
        <v>0.62170260933333332</v>
      </c>
      <c r="L9" s="57">
        <f t="shared" si="3"/>
        <v>-0.88484971733333329</v>
      </c>
      <c r="M9" s="57">
        <f t="shared" si="4"/>
        <v>-0.58731193745454546</v>
      </c>
      <c r="R9" s="53"/>
      <c r="S9" s="53"/>
      <c r="T9" s="53"/>
      <c r="U9" s="53"/>
      <c r="V9" s="53"/>
    </row>
    <row r="10" spans="1:25" s="51" customFormat="1" x14ac:dyDescent="0.2">
      <c r="B10" s="66" t="s">
        <v>50</v>
      </c>
      <c r="C10" s="51" t="s">
        <v>51</v>
      </c>
      <c r="D10" s="56">
        <v>3800000</v>
      </c>
      <c r="E10" s="56">
        <v>3800000</v>
      </c>
      <c r="F10" s="56">
        <v>672570.16</v>
      </c>
      <c r="G10" s="56">
        <v>3400948.3</v>
      </c>
      <c r="H10" s="56">
        <v>0</v>
      </c>
      <c r="I10" s="56">
        <f t="shared" si="5"/>
        <v>3400948.3</v>
      </c>
      <c r="J10" s="56">
        <f t="shared" si="6"/>
        <v>399051.70000000019</v>
      </c>
      <c r="K10" s="57">
        <f t="shared" si="2"/>
        <v>0.10501360526315795</v>
      </c>
      <c r="L10" s="57">
        <f t="shared" si="3"/>
        <v>-0.82300785263157894</v>
      </c>
      <c r="M10" s="57">
        <f t="shared" si="4"/>
        <v>-2.365120574162689E-2</v>
      </c>
      <c r="R10" s="53"/>
      <c r="S10" s="53"/>
      <c r="T10" s="53"/>
      <c r="U10" s="53"/>
      <c r="V10" s="53"/>
    </row>
    <row r="11" spans="1:25" s="51" customFormat="1" x14ac:dyDescent="0.2">
      <c r="B11" s="66" t="s">
        <v>52</v>
      </c>
      <c r="C11" s="51" t="s">
        <v>53</v>
      </c>
      <c r="D11" s="56">
        <v>29000000</v>
      </c>
      <c r="E11" s="56">
        <v>29000000</v>
      </c>
      <c r="F11" s="56">
        <v>3157559.4</v>
      </c>
      <c r="G11" s="56">
        <v>30771943.809999999</v>
      </c>
      <c r="H11" s="56">
        <v>0</v>
      </c>
      <c r="I11" s="56">
        <f t="shared" si="5"/>
        <v>30771943.809999999</v>
      </c>
      <c r="J11" s="56">
        <f t="shared" si="6"/>
        <v>-1771943.8099999987</v>
      </c>
      <c r="K11" s="57">
        <f t="shared" ref="K11:K40" si="7">IF(E11=0,"NA",J11/E11)</f>
        <v>-6.1101510689655129E-2</v>
      </c>
      <c r="L11" s="57">
        <f t="shared" ref="L11:L40" si="8">IF(E11=0,"NA",(  ( F11 - (E11/$L$6)) / (E11/$L$6)))</f>
        <v>-0.89111864137931041</v>
      </c>
      <c r="M11" s="57">
        <f t="shared" ref="M11:M40" si="9">IF(E11=0,"NA",(  ( G11 - ($M$6*(E11/12))) / ($M$6*(E11/12))))</f>
        <v>0.15756528438871473</v>
      </c>
      <c r="R11" s="53"/>
      <c r="S11" s="53"/>
      <c r="T11" s="53"/>
      <c r="U11" s="53"/>
      <c r="V11" s="53"/>
    </row>
    <row r="12" spans="1:25" s="51" customFormat="1" x14ac:dyDescent="0.2">
      <c r="B12" s="66" t="s">
        <v>54</v>
      </c>
      <c r="C12" s="51" t="s">
        <v>55</v>
      </c>
      <c r="D12" s="56">
        <v>39280.21</v>
      </c>
      <c r="E12" s="56">
        <v>24651.21</v>
      </c>
      <c r="F12" s="56">
        <v>0</v>
      </c>
      <c r="G12" s="56">
        <v>0</v>
      </c>
      <c r="H12" s="56">
        <v>0</v>
      </c>
      <c r="I12" s="56">
        <f t="shared" ref="I12:I36" si="10">SUM(G12:H12)</f>
        <v>0</v>
      </c>
      <c r="J12" s="56">
        <f t="shared" ref="J12:J36" si="11">E12-I12</f>
        <v>24651.21</v>
      </c>
      <c r="K12" s="57">
        <f t="shared" si="7"/>
        <v>1</v>
      </c>
      <c r="L12" s="57">
        <f t="shared" si="8"/>
        <v>-1</v>
      </c>
      <c r="M12" s="57">
        <f t="shared" si="9"/>
        <v>-1</v>
      </c>
      <c r="R12" s="53"/>
      <c r="S12" s="53"/>
      <c r="T12" s="53"/>
      <c r="U12" s="53"/>
      <c r="V12" s="53"/>
    </row>
    <row r="13" spans="1:25" s="51" customFormat="1" x14ac:dyDescent="0.2">
      <c r="B13" s="66" t="s">
        <v>56</v>
      </c>
      <c r="C13" s="51" t="s">
        <v>57</v>
      </c>
      <c r="D13" s="56">
        <v>30000</v>
      </c>
      <c r="E13" s="56">
        <v>30000</v>
      </c>
      <c r="F13" s="56">
        <v>0</v>
      </c>
      <c r="G13" s="56">
        <v>0</v>
      </c>
      <c r="H13" s="56">
        <v>0</v>
      </c>
      <c r="I13" s="56">
        <f t="shared" si="10"/>
        <v>0</v>
      </c>
      <c r="J13" s="56">
        <f t="shared" si="11"/>
        <v>30000</v>
      </c>
      <c r="K13" s="57">
        <f t="shared" si="7"/>
        <v>1</v>
      </c>
      <c r="L13" s="57">
        <f t="shared" si="8"/>
        <v>-1</v>
      </c>
      <c r="M13" s="57">
        <f t="shared" si="9"/>
        <v>-1</v>
      </c>
      <c r="R13" s="53"/>
      <c r="S13" s="53"/>
      <c r="T13" s="53"/>
      <c r="U13" s="53"/>
      <c r="V13" s="53"/>
    </row>
    <row r="14" spans="1:25" s="51" customFormat="1" x14ac:dyDescent="0.2">
      <c r="B14" s="66" t="s">
        <v>58</v>
      </c>
      <c r="C14" s="51" t="s">
        <v>59</v>
      </c>
      <c r="D14" s="56">
        <v>775000</v>
      </c>
      <c r="E14" s="56">
        <v>775000</v>
      </c>
      <c r="F14" s="56">
        <v>21611.4</v>
      </c>
      <c r="G14" s="56">
        <v>862369.98</v>
      </c>
      <c r="H14" s="56">
        <v>0</v>
      </c>
      <c r="I14" s="56">
        <f t="shared" si="10"/>
        <v>862369.98</v>
      </c>
      <c r="J14" s="56">
        <f t="shared" si="11"/>
        <v>-87369.979999999981</v>
      </c>
      <c r="K14" s="57">
        <f t="shared" si="7"/>
        <v>-0.11273545806451611</v>
      </c>
      <c r="L14" s="57">
        <f t="shared" si="8"/>
        <v>-0.97211432258064512</v>
      </c>
      <c r="M14" s="57">
        <f t="shared" si="9"/>
        <v>0.213893226979472</v>
      </c>
      <c r="R14" s="53"/>
      <c r="S14" s="53"/>
      <c r="T14" s="53"/>
      <c r="U14" s="53"/>
      <c r="V14" s="53"/>
    </row>
    <row r="15" spans="1:25" s="51" customFormat="1" x14ac:dyDescent="0.2">
      <c r="B15" s="66" t="s">
        <v>60</v>
      </c>
      <c r="C15" s="51" t="s">
        <v>61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10"/>
        <v>0</v>
      </c>
      <c r="J15" s="56">
        <f t="shared" si="11"/>
        <v>0</v>
      </c>
      <c r="K15" s="57" t="str">
        <f t="shared" si="7"/>
        <v>NA</v>
      </c>
      <c r="L15" s="57" t="str">
        <f t="shared" si="8"/>
        <v>NA</v>
      </c>
      <c r="M15" s="57" t="str">
        <f t="shared" si="9"/>
        <v>NA</v>
      </c>
      <c r="R15" s="53"/>
      <c r="S15" s="53"/>
      <c r="T15" s="53"/>
      <c r="U15" s="53"/>
      <c r="V15" s="53"/>
    </row>
    <row r="16" spans="1:25" s="51" customFormat="1" x14ac:dyDescent="0.2">
      <c r="B16" s="66" t="s">
        <v>62</v>
      </c>
      <c r="C16" s="51" t="s">
        <v>63</v>
      </c>
      <c r="D16" s="56">
        <v>1000</v>
      </c>
      <c r="E16" s="56">
        <v>1000</v>
      </c>
      <c r="F16" s="56">
        <v>0</v>
      </c>
      <c r="G16" s="56">
        <v>0</v>
      </c>
      <c r="H16" s="56">
        <v>0</v>
      </c>
      <c r="I16" s="56">
        <f t="shared" si="10"/>
        <v>0</v>
      </c>
      <c r="J16" s="56">
        <f t="shared" si="11"/>
        <v>1000</v>
      </c>
      <c r="K16" s="57">
        <f t="shared" si="7"/>
        <v>1</v>
      </c>
      <c r="L16" s="57">
        <f t="shared" si="8"/>
        <v>-1</v>
      </c>
      <c r="M16" s="57">
        <f t="shared" si="9"/>
        <v>-1</v>
      </c>
      <c r="R16" s="53"/>
      <c r="S16" s="53"/>
      <c r="T16" s="53"/>
      <c r="U16" s="53"/>
      <c r="V16" s="53"/>
    </row>
    <row r="17" spans="1:22" s="51" customFormat="1" x14ac:dyDescent="0.2">
      <c r="B17" s="66" t="s">
        <v>64</v>
      </c>
      <c r="C17" s="51" t="s">
        <v>65</v>
      </c>
      <c r="D17" s="56">
        <v>0</v>
      </c>
      <c r="E17" s="56">
        <v>0</v>
      </c>
      <c r="F17" s="56">
        <v>0</v>
      </c>
      <c r="G17" s="56">
        <v>2815.29</v>
      </c>
      <c r="H17" s="56">
        <v>0</v>
      </c>
      <c r="I17" s="56">
        <f t="shared" si="10"/>
        <v>2815.29</v>
      </c>
      <c r="J17" s="56">
        <f t="shared" si="11"/>
        <v>-2815.29</v>
      </c>
      <c r="K17" s="57" t="str">
        <f t="shared" si="7"/>
        <v>NA</v>
      </c>
      <c r="L17" s="57" t="str">
        <f t="shared" si="8"/>
        <v>NA</v>
      </c>
      <c r="M17" s="57" t="str">
        <f t="shared" si="9"/>
        <v>NA</v>
      </c>
      <c r="R17" s="53"/>
      <c r="S17" s="53"/>
      <c r="T17" s="53"/>
      <c r="U17" s="53"/>
      <c r="V17" s="53"/>
    </row>
    <row r="18" spans="1:22" s="51" customFormat="1" x14ac:dyDescent="0.2">
      <c r="B18" s="66" t="s">
        <v>66</v>
      </c>
      <c r="C18" s="51" t="s">
        <v>67</v>
      </c>
      <c r="D18" s="56">
        <v>1959365</v>
      </c>
      <c r="E18" s="56">
        <v>1959365</v>
      </c>
      <c r="F18" s="56">
        <v>0</v>
      </c>
      <c r="G18" s="56">
        <v>4223728.3600000003</v>
      </c>
      <c r="H18" s="56">
        <v>0</v>
      </c>
      <c r="I18" s="56">
        <f t="shared" si="10"/>
        <v>4223728.3600000003</v>
      </c>
      <c r="J18" s="56">
        <f t="shared" si="11"/>
        <v>-2264363.3600000003</v>
      </c>
      <c r="K18" s="57">
        <f t="shared" si="7"/>
        <v>-1.155661839422466</v>
      </c>
      <c r="L18" s="57">
        <f t="shared" si="8"/>
        <v>-1</v>
      </c>
      <c r="M18" s="57">
        <f t="shared" si="9"/>
        <v>1.3516310975517813</v>
      </c>
      <c r="R18" s="53"/>
      <c r="S18" s="53"/>
      <c r="T18" s="53"/>
      <c r="U18" s="53"/>
      <c r="V18" s="53"/>
    </row>
    <row r="19" spans="1:22" s="51" customFormat="1" x14ac:dyDescent="0.2">
      <c r="B19" s="66" t="s">
        <v>68</v>
      </c>
      <c r="C19" s="51" t="s">
        <v>69</v>
      </c>
      <c r="D19" s="56">
        <v>1795000</v>
      </c>
      <c r="E19" s="56">
        <v>1795000</v>
      </c>
      <c r="F19" s="56">
        <v>28528.280000000002</v>
      </c>
      <c r="G19" s="56">
        <v>2101340.9</v>
      </c>
      <c r="H19" s="56">
        <v>0</v>
      </c>
      <c r="I19" s="56">
        <f t="shared" si="10"/>
        <v>2101340.9</v>
      </c>
      <c r="J19" s="56">
        <f t="shared" si="11"/>
        <v>-306340.89999999991</v>
      </c>
      <c r="K19" s="57">
        <f t="shared" si="7"/>
        <v>-0.17066345403899716</v>
      </c>
      <c r="L19" s="57">
        <f t="shared" si="8"/>
        <v>-0.98410680779944293</v>
      </c>
      <c r="M19" s="57">
        <f t="shared" si="9"/>
        <v>0.27708740440617868</v>
      </c>
      <c r="R19" s="53"/>
      <c r="S19" s="53"/>
      <c r="T19" s="53"/>
      <c r="U19" s="53"/>
      <c r="V19" s="53"/>
    </row>
    <row r="20" spans="1:22" s="51" customFormat="1" x14ac:dyDescent="0.2">
      <c r="B20" s="66" t="s">
        <v>70</v>
      </c>
      <c r="C20" s="51" t="s">
        <v>71</v>
      </c>
      <c r="D20" s="56">
        <v>0</v>
      </c>
      <c r="E20" s="56">
        <v>0</v>
      </c>
      <c r="F20" s="56">
        <v>0</v>
      </c>
      <c r="G20" s="56">
        <v>5399.22</v>
      </c>
      <c r="H20" s="56">
        <v>0</v>
      </c>
      <c r="I20" s="56">
        <f t="shared" si="10"/>
        <v>5399.22</v>
      </c>
      <c r="J20" s="56">
        <f t="shared" si="11"/>
        <v>-5399.22</v>
      </c>
      <c r="K20" s="57" t="str">
        <f t="shared" si="7"/>
        <v>NA</v>
      </c>
      <c r="L20" s="57" t="str">
        <f t="shared" si="8"/>
        <v>NA</v>
      </c>
      <c r="M20" s="57" t="str">
        <f t="shared" si="9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72</v>
      </c>
      <c r="B21" s="71"/>
      <c r="C21" s="63"/>
      <c r="D21" s="64">
        <v>920399645.21000004</v>
      </c>
      <c r="E21" s="64">
        <v>920385016.21000004</v>
      </c>
      <c r="F21" s="64">
        <v>8500896.9700000007</v>
      </c>
      <c r="G21" s="64">
        <v>888652484.79999995</v>
      </c>
      <c r="H21" s="64">
        <v>0</v>
      </c>
      <c r="I21" s="64">
        <f t="shared" si="10"/>
        <v>888652484.79999995</v>
      </c>
      <c r="J21" s="64">
        <f t="shared" si="11"/>
        <v>31732531.410000086</v>
      </c>
      <c r="K21" s="65">
        <f t="shared" si="7"/>
        <v>3.4477453295219465E-2</v>
      </c>
      <c r="L21" s="65">
        <f t="shared" si="8"/>
        <v>-0.99076375992624766</v>
      </c>
      <c r="M21" s="65">
        <f t="shared" si="9"/>
        <v>5.3297323677942356E-2</v>
      </c>
      <c r="R21" s="53"/>
      <c r="S21" s="53"/>
      <c r="T21" s="53"/>
      <c r="U21" s="53"/>
      <c r="V21" s="53"/>
    </row>
    <row r="22" spans="1:22" s="51" customFormat="1" x14ac:dyDescent="0.2">
      <c r="A22" s="51" t="s">
        <v>22</v>
      </c>
      <c r="B22" s="66" t="s">
        <v>23</v>
      </c>
      <c r="C22" s="51" t="s">
        <v>24</v>
      </c>
      <c r="D22" s="56">
        <v>9000000</v>
      </c>
      <c r="E22" s="56">
        <v>9000000</v>
      </c>
      <c r="F22" s="56">
        <v>2561115.61</v>
      </c>
      <c r="G22" s="56">
        <v>21346316.609999999</v>
      </c>
      <c r="H22" s="56">
        <v>0</v>
      </c>
      <c r="I22" s="56">
        <f t="shared" si="10"/>
        <v>21346316.609999999</v>
      </c>
      <c r="J22" s="56">
        <f t="shared" si="11"/>
        <v>-12346316.609999999</v>
      </c>
      <c r="K22" s="57">
        <f t="shared" si="7"/>
        <v>-1.3718129566666666</v>
      </c>
      <c r="L22" s="57">
        <f t="shared" si="8"/>
        <v>-0.71543159888888896</v>
      </c>
      <c r="M22" s="57">
        <f t="shared" si="9"/>
        <v>1.5874323163636364</v>
      </c>
      <c r="R22" s="53"/>
      <c r="S22" s="53"/>
      <c r="T22" s="53"/>
      <c r="U22" s="53"/>
      <c r="V22" s="53"/>
    </row>
    <row r="23" spans="1:22" s="51" customFormat="1" x14ac:dyDescent="0.2">
      <c r="A23" s="63" t="s">
        <v>25</v>
      </c>
      <c r="B23" s="71"/>
      <c r="C23" s="63"/>
      <c r="D23" s="64">
        <v>9000000</v>
      </c>
      <c r="E23" s="64">
        <v>9000000</v>
      </c>
      <c r="F23" s="64">
        <v>2561115.61</v>
      </c>
      <c r="G23" s="64">
        <v>21346316.609999999</v>
      </c>
      <c r="H23" s="64">
        <v>0</v>
      </c>
      <c r="I23" s="64">
        <f t="shared" si="10"/>
        <v>21346316.609999999</v>
      </c>
      <c r="J23" s="64">
        <f t="shared" si="11"/>
        <v>-12346316.609999999</v>
      </c>
      <c r="K23" s="65">
        <f t="shared" si="7"/>
        <v>-1.3718129566666666</v>
      </c>
      <c r="L23" s="65">
        <f t="shared" si="8"/>
        <v>-0.71543159888888896</v>
      </c>
      <c r="M23" s="65">
        <f t="shared" si="9"/>
        <v>1.5874323163636364</v>
      </c>
      <c r="R23" s="53"/>
      <c r="S23" s="53"/>
      <c r="T23" s="53"/>
      <c r="U23" s="53"/>
      <c r="V23" s="53"/>
    </row>
    <row r="24" spans="1:22" s="51" customFormat="1" x14ac:dyDescent="0.2">
      <c r="A24" s="51" t="s">
        <v>73</v>
      </c>
      <c r="B24" s="66" t="s">
        <v>74</v>
      </c>
      <c r="C24" s="51" t="s">
        <v>75</v>
      </c>
      <c r="D24" s="56">
        <v>641249522</v>
      </c>
      <c r="E24" s="56">
        <v>640421328</v>
      </c>
      <c r="F24" s="56">
        <v>60475114</v>
      </c>
      <c r="G24" s="56">
        <v>578740128</v>
      </c>
      <c r="H24" s="56">
        <v>0</v>
      </c>
      <c r="I24" s="56">
        <f t="shared" si="10"/>
        <v>578740128</v>
      </c>
      <c r="J24" s="56">
        <f t="shared" si="11"/>
        <v>61681200</v>
      </c>
      <c r="K24" s="57">
        <f t="shared" si="7"/>
        <v>9.6313469435234056E-2</v>
      </c>
      <c r="L24" s="57">
        <f t="shared" si="8"/>
        <v>-0.90556980013632526</v>
      </c>
      <c r="M24" s="57">
        <f t="shared" si="9"/>
        <v>-1.4160148474800781E-2</v>
      </c>
      <c r="R24" s="53"/>
      <c r="S24" s="53"/>
      <c r="T24" s="53"/>
      <c r="U24" s="53"/>
      <c r="V24" s="53"/>
    </row>
    <row r="25" spans="1:22" s="51" customFormat="1" x14ac:dyDescent="0.2">
      <c r="B25" s="66" t="s">
        <v>76</v>
      </c>
      <c r="C25" s="51" t="s">
        <v>77</v>
      </c>
      <c r="D25" s="56">
        <v>40102852</v>
      </c>
      <c r="E25" s="56">
        <v>40102852</v>
      </c>
      <c r="F25" s="56">
        <v>3285445</v>
      </c>
      <c r="G25" s="56">
        <v>36561953</v>
      </c>
      <c r="H25" s="56">
        <v>0</v>
      </c>
      <c r="I25" s="56">
        <f t="shared" si="10"/>
        <v>36561953</v>
      </c>
      <c r="J25" s="56">
        <f t="shared" si="11"/>
        <v>3540899</v>
      </c>
      <c r="K25" s="57">
        <f t="shared" si="7"/>
        <v>8.8295440932729674E-2</v>
      </c>
      <c r="L25" s="57">
        <f t="shared" si="8"/>
        <v>-0.91807452996111094</v>
      </c>
      <c r="M25" s="57">
        <f t="shared" si="9"/>
        <v>-5.4132082902506855E-3</v>
      </c>
      <c r="R25" s="53"/>
      <c r="S25" s="53"/>
      <c r="T25" s="53"/>
      <c r="U25" s="53"/>
      <c r="V25" s="53"/>
    </row>
    <row r="26" spans="1:22" s="51" customFormat="1" x14ac:dyDescent="0.2">
      <c r="B26" s="66" t="s">
        <v>78</v>
      </c>
      <c r="C26" s="51" t="s">
        <v>79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f t="shared" si="10"/>
        <v>0</v>
      </c>
      <c r="J26" s="56">
        <f t="shared" si="11"/>
        <v>0</v>
      </c>
      <c r="K26" s="57" t="str">
        <f t="shared" si="7"/>
        <v>NA</v>
      </c>
      <c r="L26" s="57" t="str">
        <f t="shared" si="8"/>
        <v>NA</v>
      </c>
      <c r="M26" s="57" t="str">
        <f t="shared" si="9"/>
        <v>NA</v>
      </c>
      <c r="R26" s="53"/>
      <c r="S26" s="53"/>
      <c r="T26" s="53"/>
      <c r="U26" s="53"/>
      <c r="V26" s="53"/>
    </row>
    <row r="27" spans="1:22" s="51" customFormat="1" x14ac:dyDescent="0.2">
      <c r="B27" s="66" t="s">
        <v>80</v>
      </c>
      <c r="C27" s="51" t="s">
        <v>81</v>
      </c>
      <c r="D27" s="56">
        <v>11966474</v>
      </c>
      <c r="E27" s="56">
        <v>11966474</v>
      </c>
      <c r="F27" s="56">
        <v>992742</v>
      </c>
      <c r="G27" s="56">
        <v>10561842</v>
      </c>
      <c r="H27" s="56">
        <v>0</v>
      </c>
      <c r="I27" s="56">
        <f t="shared" si="10"/>
        <v>10561842</v>
      </c>
      <c r="J27" s="56">
        <f t="shared" si="11"/>
        <v>1404632</v>
      </c>
      <c r="K27" s="57">
        <f t="shared" si="7"/>
        <v>0.11738060852344642</v>
      </c>
      <c r="L27" s="57">
        <f t="shared" si="8"/>
        <v>-0.91703972281225032</v>
      </c>
      <c r="M27" s="57">
        <f t="shared" si="9"/>
        <v>-3.7142482025577808E-2</v>
      </c>
      <c r="R27" s="53"/>
      <c r="S27" s="53"/>
      <c r="T27" s="53"/>
      <c r="U27" s="53"/>
      <c r="V27" s="53"/>
    </row>
    <row r="28" spans="1:22" s="51" customFormat="1" x14ac:dyDescent="0.2">
      <c r="B28" s="66" t="s">
        <v>82</v>
      </c>
      <c r="C28" s="51" t="s">
        <v>83</v>
      </c>
      <c r="D28" s="56">
        <v>-175655285</v>
      </c>
      <c r="E28" s="56">
        <v>-175655285</v>
      </c>
      <c r="F28" s="56">
        <v>-14609251</v>
      </c>
      <c r="G28" s="56">
        <v>-160931453</v>
      </c>
      <c r="H28" s="56">
        <v>0</v>
      </c>
      <c r="I28" s="56">
        <f t="shared" si="10"/>
        <v>-160931453</v>
      </c>
      <c r="J28" s="56">
        <f t="shared" si="11"/>
        <v>-14723832</v>
      </c>
      <c r="K28" s="57">
        <f t="shared" si="7"/>
        <v>8.3822311409531461E-2</v>
      </c>
      <c r="L28" s="57">
        <f t="shared" si="8"/>
        <v>-0.91682999461132064</v>
      </c>
      <c r="M28" s="57">
        <f t="shared" si="9"/>
        <v>-5.3343062857964926E-4</v>
      </c>
      <c r="R28" s="53"/>
      <c r="S28" s="53"/>
      <c r="T28" s="53"/>
      <c r="U28" s="53"/>
      <c r="V28" s="53"/>
    </row>
    <row r="29" spans="1:22" s="51" customFormat="1" x14ac:dyDescent="0.2">
      <c r="B29" s="66" t="s">
        <v>84</v>
      </c>
      <c r="C29" s="51" t="s">
        <v>85</v>
      </c>
      <c r="D29" s="56">
        <v>4076113.48</v>
      </c>
      <c r="E29" s="56">
        <v>5531703.4800000004</v>
      </c>
      <c r="F29" s="56">
        <v>403831.79000000004</v>
      </c>
      <c r="G29" s="56">
        <v>13644927.48</v>
      </c>
      <c r="H29" s="56">
        <v>0</v>
      </c>
      <c r="I29" s="56">
        <f t="shared" si="10"/>
        <v>13644927.48</v>
      </c>
      <c r="J29" s="56">
        <f t="shared" si="11"/>
        <v>-8113224</v>
      </c>
      <c r="K29" s="57">
        <f t="shared" si="7"/>
        <v>-1.4666773136581788</v>
      </c>
      <c r="L29" s="57">
        <f t="shared" si="8"/>
        <v>-0.92699684799446269</v>
      </c>
      <c r="M29" s="57">
        <f t="shared" si="9"/>
        <v>1.6909207058089222</v>
      </c>
      <c r="R29" s="53"/>
      <c r="S29" s="53"/>
      <c r="T29" s="53"/>
      <c r="U29" s="53"/>
      <c r="V29" s="53"/>
    </row>
    <row r="30" spans="1:22" s="51" customFormat="1" x14ac:dyDescent="0.2">
      <c r="B30" s="66" t="s">
        <v>86</v>
      </c>
      <c r="C30" s="51" t="s">
        <v>87</v>
      </c>
      <c r="D30" s="56">
        <v>188228.14</v>
      </c>
      <c r="E30" s="56">
        <v>188228.14</v>
      </c>
      <c r="F30" s="56">
        <v>0</v>
      </c>
      <c r="G30" s="56">
        <v>0</v>
      </c>
      <c r="H30" s="56">
        <v>0</v>
      </c>
      <c r="I30" s="56">
        <f t="shared" si="10"/>
        <v>0</v>
      </c>
      <c r="J30" s="56">
        <f t="shared" si="11"/>
        <v>188228.14</v>
      </c>
      <c r="K30" s="57">
        <f t="shared" si="7"/>
        <v>1</v>
      </c>
      <c r="L30" s="57">
        <f t="shared" si="8"/>
        <v>-1</v>
      </c>
      <c r="M30" s="57">
        <f t="shared" si="9"/>
        <v>-1</v>
      </c>
      <c r="R30" s="53"/>
      <c r="S30" s="53"/>
      <c r="T30" s="53"/>
      <c r="U30" s="53"/>
      <c r="V30" s="53"/>
    </row>
    <row r="31" spans="1:22" s="51" customFormat="1" x14ac:dyDescent="0.2">
      <c r="B31" s="66" t="s">
        <v>88</v>
      </c>
      <c r="C31" s="51" t="s">
        <v>89</v>
      </c>
      <c r="D31" s="56">
        <v>1917413</v>
      </c>
      <c r="E31" s="56">
        <v>1917413</v>
      </c>
      <c r="F31" s="56">
        <v>0</v>
      </c>
      <c r="G31" s="56">
        <v>0</v>
      </c>
      <c r="H31" s="56">
        <v>0</v>
      </c>
      <c r="I31" s="56">
        <f t="shared" si="10"/>
        <v>0</v>
      </c>
      <c r="J31" s="56">
        <f t="shared" si="11"/>
        <v>1917413</v>
      </c>
      <c r="K31" s="57">
        <f t="shared" si="7"/>
        <v>1</v>
      </c>
      <c r="L31" s="57">
        <f t="shared" si="8"/>
        <v>-1</v>
      </c>
      <c r="M31" s="57">
        <f t="shared" si="9"/>
        <v>-1</v>
      </c>
      <c r="R31" s="53"/>
      <c r="S31" s="53"/>
      <c r="T31" s="53"/>
      <c r="U31" s="53"/>
      <c r="V31" s="53"/>
    </row>
    <row r="32" spans="1:22" s="51" customFormat="1" x14ac:dyDescent="0.2">
      <c r="B32" s="66" t="s">
        <v>90</v>
      </c>
      <c r="C32" s="51" t="s">
        <v>91</v>
      </c>
      <c r="D32" s="56">
        <v>0</v>
      </c>
      <c r="E32" s="56">
        <v>3876840</v>
      </c>
      <c r="F32" s="56">
        <v>0</v>
      </c>
      <c r="G32" s="56">
        <v>0</v>
      </c>
      <c r="H32" s="56">
        <v>0</v>
      </c>
      <c r="I32" s="56">
        <f t="shared" si="10"/>
        <v>0</v>
      </c>
      <c r="J32" s="56">
        <f t="shared" si="11"/>
        <v>3876840</v>
      </c>
      <c r="K32" s="57">
        <f t="shared" si="7"/>
        <v>1</v>
      </c>
      <c r="L32" s="57">
        <f t="shared" si="8"/>
        <v>-1</v>
      </c>
      <c r="M32" s="57">
        <f t="shared" si="9"/>
        <v>-1</v>
      </c>
      <c r="R32" s="53"/>
      <c r="S32" s="53"/>
      <c r="T32" s="53"/>
      <c r="U32" s="53"/>
      <c r="V32" s="53"/>
    </row>
    <row r="33" spans="1:25" s="51" customFormat="1" x14ac:dyDescent="0.2">
      <c r="A33" s="63" t="s">
        <v>92</v>
      </c>
      <c r="B33" s="71"/>
      <c r="C33" s="63"/>
      <c r="D33" s="64">
        <v>523845317.62</v>
      </c>
      <c r="E33" s="64">
        <v>528349553.62</v>
      </c>
      <c r="F33" s="64">
        <v>50547881.789999999</v>
      </c>
      <c r="G33" s="64">
        <v>478577397.48000002</v>
      </c>
      <c r="H33" s="64">
        <v>0</v>
      </c>
      <c r="I33" s="64">
        <f t="shared" si="10"/>
        <v>478577397.48000002</v>
      </c>
      <c r="J33" s="64">
        <f t="shared" si="11"/>
        <v>49772156.139999986</v>
      </c>
      <c r="K33" s="65">
        <f t="shared" si="7"/>
        <v>9.4203081651124398E-2</v>
      </c>
      <c r="L33" s="65">
        <f t="shared" si="8"/>
        <v>-0.9043287129823997</v>
      </c>
      <c r="M33" s="65">
        <f t="shared" si="9"/>
        <v>-1.1857907255772003E-2</v>
      </c>
      <c r="R33" s="53"/>
      <c r="S33" s="53"/>
      <c r="T33" s="53"/>
      <c r="U33" s="53"/>
      <c r="V33" s="53"/>
    </row>
    <row r="34" spans="1:25" s="51" customFormat="1" x14ac:dyDescent="0.2">
      <c r="A34" s="51" t="s">
        <v>93</v>
      </c>
      <c r="B34" s="66" t="s">
        <v>94</v>
      </c>
      <c r="C34" s="51" t="s">
        <v>95</v>
      </c>
      <c r="D34" s="56">
        <v>0</v>
      </c>
      <c r="E34" s="56">
        <v>1650000</v>
      </c>
      <c r="F34" s="56">
        <v>0</v>
      </c>
      <c r="G34" s="56">
        <v>6147132</v>
      </c>
      <c r="H34" s="56">
        <v>0</v>
      </c>
      <c r="I34" s="56">
        <f t="shared" si="10"/>
        <v>6147132</v>
      </c>
      <c r="J34" s="56">
        <f t="shared" si="11"/>
        <v>-4497132</v>
      </c>
      <c r="K34" s="57">
        <f t="shared" si="7"/>
        <v>-2.7255345454545457</v>
      </c>
      <c r="L34" s="57">
        <f t="shared" si="8"/>
        <v>-1</v>
      </c>
      <c r="M34" s="57">
        <f t="shared" si="9"/>
        <v>3.0642195041322315</v>
      </c>
      <c r="R34" s="53"/>
      <c r="S34" s="53"/>
      <c r="T34" s="53"/>
      <c r="U34" s="53"/>
      <c r="V34" s="53"/>
    </row>
    <row r="35" spans="1:25" s="51" customFormat="1" x14ac:dyDescent="0.2">
      <c r="A35" s="63" t="s">
        <v>96</v>
      </c>
      <c r="B35" s="71"/>
      <c r="C35" s="63"/>
      <c r="D35" s="64">
        <v>0</v>
      </c>
      <c r="E35" s="64">
        <v>1650000</v>
      </c>
      <c r="F35" s="64">
        <v>0</v>
      </c>
      <c r="G35" s="64">
        <v>6147132</v>
      </c>
      <c r="H35" s="64">
        <v>0</v>
      </c>
      <c r="I35" s="64">
        <f t="shared" si="10"/>
        <v>6147132</v>
      </c>
      <c r="J35" s="64">
        <f t="shared" si="11"/>
        <v>-4497132</v>
      </c>
      <c r="K35" s="65">
        <f t="shared" si="7"/>
        <v>-2.7255345454545457</v>
      </c>
      <c r="L35" s="65">
        <f t="shared" si="8"/>
        <v>-1</v>
      </c>
      <c r="M35" s="65">
        <f t="shared" si="9"/>
        <v>3.0642195041322315</v>
      </c>
      <c r="R35" s="53"/>
      <c r="S35" s="53"/>
      <c r="T35" s="53"/>
      <c r="U35" s="53"/>
      <c r="V35" s="53"/>
    </row>
    <row r="36" spans="1:25" s="51" customFormat="1" x14ac:dyDescent="0.2">
      <c r="A36" s="51" t="s">
        <v>26</v>
      </c>
      <c r="B36" s="66" t="s">
        <v>27</v>
      </c>
      <c r="C36" s="51" t="s">
        <v>28</v>
      </c>
      <c r="D36" s="56">
        <v>1433772</v>
      </c>
      <c r="E36" s="56">
        <v>1433772</v>
      </c>
      <c r="F36" s="56">
        <v>0</v>
      </c>
      <c r="G36" s="56">
        <v>0</v>
      </c>
      <c r="H36" s="56">
        <v>0</v>
      </c>
      <c r="I36" s="56">
        <f t="shared" si="10"/>
        <v>0</v>
      </c>
      <c r="J36" s="56">
        <f t="shared" si="11"/>
        <v>1433772</v>
      </c>
      <c r="K36" s="57">
        <f t="shared" si="7"/>
        <v>1</v>
      </c>
      <c r="L36" s="57">
        <f t="shared" si="8"/>
        <v>-1</v>
      </c>
      <c r="M36" s="57">
        <f t="shared" si="9"/>
        <v>-1</v>
      </c>
      <c r="R36" s="53"/>
      <c r="S36" s="53"/>
      <c r="T36" s="53"/>
      <c r="U36" s="53"/>
      <c r="V36" s="53"/>
    </row>
    <row r="37" spans="1:25" s="51" customFormat="1" x14ac:dyDescent="0.2">
      <c r="B37" s="66" t="s">
        <v>97</v>
      </c>
      <c r="C37" s="51" t="s">
        <v>98</v>
      </c>
      <c r="D37" s="56">
        <v>0</v>
      </c>
      <c r="E37" s="56">
        <v>0</v>
      </c>
      <c r="F37" s="56">
        <v>0</v>
      </c>
      <c r="G37" s="56">
        <v>185157.97</v>
      </c>
      <c r="H37" s="56">
        <v>0</v>
      </c>
      <c r="I37" s="56">
        <f t="shared" ref="I37:I39" si="12">SUM(G37:H37)</f>
        <v>185157.97</v>
      </c>
      <c r="J37" s="56">
        <f t="shared" si="6"/>
        <v>-185157.97</v>
      </c>
      <c r="K37" s="57" t="str">
        <f t="shared" si="7"/>
        <v>NA</v>
      </c>
      <c r="L37" s="57" t="str">
        <f t="shared" si="8"/>
        <v>NA</v>
      </c>
      <c r="M37" s="57" t="str">
        <f t="shared" si="9"/>
        <v>NA</v>
      </c>
      <c r="R37" s="53"/>
      <c r="S37" s="53"/>
      <c r="T37" s="53"/>
      <c r="U37" s="53"/>
      <c r="V37" s="53"/>
    </row>
    <row r="38" spans="1:25" s="51" customFormat="1" x14ac:dyDescent="0.2">
      <c r="B38" s="66" t="s">
        <v>99</v>
      </c>
      <c r="C38" s="51" t="s">
        <v>100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12"/>
        <v>0</v>
      </c>
      <c r="J38" s="56">
        <f t="shared" si="6"/>
        <v>0</v>
      </c>
      <c r="K38" s="57" t="str">
        <f t="shared" si="7"/>
        <v>NA</v>
      </c>
      <c r="L38" s="57" t="str">
        <f t="shared" si="8"/>
        <v>NA</v>
      </c>
      <c r="M38" s="57" t="str">
        <f t="shared" si="9"/>
        <v>NA</v>
      </c>
      <c r="R38" s="53"/>
      <c r="S38" s="53"/>
      <c r="T38" s="53"/>
      <c r="U38" s="53"/>
      <c r="V38" s="53"/>
    </row>
    <row r="39" spans="1:25" s="51" customFormat="1" x14ac:dyDescent="0.2">
      <c r="B39" s="66" t="s">
        <v>101</v>
      </c>
      <c r="C39" s="51" t="s">
        <v>102</v>
      </c>
      <c r="D39" s="56">
        <v>0</v>
      </c>
      <c r="E39" s="56">
        <v>0</v>
      </c>
      <c r="F39" s="56">
        <v>0</v>
      </c>
      <c r="G39" s="56">
        <v>-2853.04</v>
      </c>
      <c r="H39" s="56">
        <v>0</v>
      </c>
      <c r="I39" s="56">
        <f t="shared" si="12"/>
        <v>-2853.04</v>
      </c>
      <c r="J39" s="56">
        <f t="shared" si="6"/>
        <v>2853.04</v>
      </c>
      <c r="K39" s="57" t="str">
        <f t="shared" si="7"/>
        <v>NA</v>
      </c>
      <c r="L39" s="57" t="str">
        <f t="shared" si="8"/>
        <v>NA</v>
      </c>
      <c r="M39" s="57" t="str">
        <f t="shared" si="9"/>
        <v>NA</v>
      </c>
      <c r="R39" s="53"/>
      <c r="S39" s="53"/>
      <c r="T39" s="53"/>
      <c r="U39" s="53"/>
      <c r="V39" s="53"/>
    </row>
    <row r="40" spans="1:25" s="51" customFormat="1" x14ac:dyDescent="0.2">
      <c r="A40" s="63" t="s">
        <v>29</v>
      </c>
      <c r="B40" s="71"/>
      <c r="C40" s="63"/>
      <c r="D40" s="64">
        <v>1433772</v>
      </c>
      <c r="E40" s="64">
        <v>1433772</v>
      </c>
      <c r="F40" s="64">
        <v>0</v>
      </c>
      <c r="G40" s="64">
        <v>182304.93</v>
      </c>
      <c r="H40" s="64">
        <v>0</v>
      </c>
      <c r="I40" s="64">
        <f t="shared" ref="I40" si="13">SUM(G40:H40)</f>
        <v>182304.93</v>
      </c>
      <c r="J40" s="64">
        <f t="shared" ref="J40" si="14">E40-I40</f>
        <v>1251467.07</v>
      </c>
      <c r="K40" s="65">
        <f t="shared" si="7"/>
        <v>0.87284942794251807</v>
      </c>
      <c r="L40" s="65">
        <f t="shared" si="8"/>
        <v>-1</v>
      </c>
      <c r="M40" s="65">
        <f t="shared" si="9"/>
        <v>-0.8612902850282016</v>
      </c>
      <c r="R40" s="53"/>
      <c r="S40" s="53"/>
      <c r="T40" s="53"/>
      <c r="U40" s="53"/>
      <c r="V40" s="53"/>
    </row>
    <row r="41" spans="1:25" s="17" customFormat="1" ht="12" customHeight="1" x14ac:dyDescent="0.2">
      <c r="B41" s="43"/>
      <c r="D41" s="18"/>
      <c r="E41" s="18"/>
      <c r="F41" s="18"/>
      <c r="G41" s="18"/>
      <c r="H41" s="18"/>
      <c r="I41" s="18"/>
      <c r="J41" s="18"/>
      <c r="K41" s="37"/>
      <c r="L41" s="37"/>
      <c r="M41" s="37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s="54" customFormat="1" ht="15.75" x14ac:dyDescent="0.25">
      <c r="A42" s="25" t="s">
        <v>12</v>
      </c>
      <c r="B42" s="32"/>
      <c r="C42" s="25"/>
      <c r="D42" s="6">
        <f>+D21+D23+D33+D35+D40</f>
        <v>1454678734.8299999</v>
      </c>
      <c r="E42" s="6">
        <f t="shared" ref="E42:J42" si="15">+E21+E23+E33+E35+E40</f>
        <v>1460818341.8299999</v>
      </c>
      <c r="F42" s="6">
        <f t="shared" si="15"/>
        <v>61609894.369999997</v>
      </c>
      <c r="G42" s="6">
        <f t="shared" si="15"/>
        <v>1394905635.8199999</v>
      </c>
      <c r="H42" s="6">
        <f t="shared" si="15"/>
        <v>0</v>
      </c>
      <c r="I42" s="6">
        <f t="shared" si="15"/>
        <v>1394905635.8199999</v>
      </c>
      <c r="J42" s="6">
        <f t="shared" si="15"/>
        <v>65912706.010000072</v>
      </c>
      <c r="K42" s="38">
        <f>IF(E42=0,"NA",J42/E42)</f>
        <v>4.5120398698875692E-2</v>
      </c>
      <c r="L42" s="38">
        <f>IF(E42=0,"NA",(  ( F42 - (E42/12)) / (E42/12)))</f>
        <v>-0.49390097914992032</v>
      </c>
      <c r="M42" s="38">
        <f>IF(E42=0,"NA",(  ( G42 - ($M$6*(E42/12))) / ($M$6*(E42/12))))</f>
        <v>4.1686837783044765E-2</v>
      </c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</row>
    <row r="43" spans="1:25" s="17" customFormat="1" ht="12" customHeight="1" x14ac:dyDescent="0.2">
      <c r="B43" s="43"/>
      <c r="D43" s="18"/>
      <c r="E43" s="18"/>
      <c r="F43" s="18"/>
      <c r="G43" s="18"/>
      <c r="H43" s="18"/>
      <c r="I43" s="18"/>
      <c r="J43" s="18"/>
      <c r="K43" s="37"/>
      <c r="L43" s="37"/>
      <c r="M43" s="37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s="51" customFormat="1" x14ac:dyDescent="0.2">
      <c r="A44" s="51" t="s">
        <v>103</v>
      </c>
      <c r="B44" s="66" t="s">
        <v>104</v>
      </c>
      <c r="C44" s="51" t="s">
        <v>105</v>
      </c>
      <c r="D44" s="56">
        <v>479212502.67999905</v>
      </c>
      <c r="E44" s="56">
        <v>479639061.57999909</v>
      </c>
      <c r="F44" s="56">
        <v>41557989.41999989</v>
      </c>
      <c r="G44" s="56">
        <v>388413182.88999987</v>
      </c>
      <c r="H44" s="56">
        <v>0</v>
      </c>
      <c r="I44" s="56">
        <f t="shared" ref="I44" si="16">SUM(G44:H44)</f>
        <v>388413182.88999987</v>
      </c>
      <c r="J44" s="56">
        <f t="shared" ref="J44" si="17">E44-I44</f>
        <v>91225878.689999223</v>
      </c>
      <c r="K44" s="57">
        <f t="shared" ref="K44" si="18">IF(E44=0,"NA",J44/E44)</f>
        <v>0.19019693348053898</v>
      </c>
      <c r="L44" s="57">
        <f t="shared" ref="L44" si="19">IF(E44=0,"NA",(  ( F44 - (E44/$L$6)) / (E44/$L$6)))</f>
        <v>-0.91335570275885791</v>
      </c>
      <c r="M44" s="57">
        <f t="shared" ref="M44" si="20">IF(E44=0,"NA",(  ( G44 - ($M$6*(E44/12))) / ($M$6*(E44/12))))</f>
        <v>-0.11657847288786063</v>
      </c>
      <c r="R44" s="53"/>
      <c r="S44" s="53"/>
      <c r="T44" s="53"/>
      <c r="U44" s="53"/>
      <c r="V44" s="53"/>
    </row>
    <row r="45" spans="1:25" s="51" customFormat="1" x14ac:dyDescent="0.2">
      <c r="B45" s="66" t="s">
        <v>106</v>
      </c>
      <c r="C45" s="51" t="s">
        <v>107</v>
      </c>
      <c r="D45" s="56">
        <v>0</v>
      </c>
      <c r="E45" s="56">
        <v>194000</v>
      </c>
      <c r="F45" s="56">
        <v>2105771.2600000002</v>
      </c>
      <c r="G45" s="56">
        <v>14761659</v>
      </c>
      <c r="H45" s="56">
        <v>0</v>
      </c>
      <c r="I45" s="56">
        <f t="shared" ref="I45:I208" si="21">SUM(G45:H45)</f>
        <v>14761659</v>
      </c>
      <c r="J45" s="56">
        <f t="shared" ref="J45:J208" si="22">E45-I45</f>
        <v>-14567659</v>
      </c>
      <c r="K45" s="57">
        <f t="shared" ref="K45:K208" si="23">IF(E45=0,"NA",J45/E45)</f>
        <v>-75.091025773195881</v>
      </c>
      <c r="L45" s="57">
        <f t="shared" ref="L45:L208" si="24">IF(E45=0,"NA",(  ( F45 - (E45/$L$6)) / (E45/$L$6)))</f>
        <v>9.8544910309278357</v>
      </c>
      <c r="M45" s="57">
        <f t="shared" ref="M45:M208" si="25">IF(E45=0,"NA",(  ( G45 - ($M$6*(E45/12))) / ($M$6*(E45/12))))</f>
        <v>82.008391752577324</v>
      </c>
      <c r="R45" s="53"/>
      <c r="S45" s="53"/>
      <c r="T45" s="53"/>
      <c r="U45" s="53"/>
      <c r="V45" s="53"/>
    </row>
    <row r="46" spans="1:25" s="51" customFormat="1" x14ac:dyDescent="0.2">
      <c r="B46" s="66" t="s">
        <v>108</v>
      </c>
      <c r="C46" s="51" t="s">
        <v>107</v>
      </c>
      <c r="D46" s="56">
        <v>0</v>
      </c>
      <c r="E46" s="56">
        <v>0</v>
      </c>
      <c r="F46" s="56">
        <v>74252</v>
      </c>
      <c r="G46" s="56">
        <v>515188.62</v>
      </c>
      <c r="H46" s="56">
        <v>0</v>
      </c>
      <c r="I46" s="56">
        <f t="shared" si="21"/>
        <v>515188.62</v>
      </c>
      <c r="J46" s="56">
        <f t="shared" si="22"/>
        <v>-515188.62</v>
      </c>
      <c r="K46" s="57" t="str">
        <f t="shared" si="23"/>
        <v>NA</v>
      </c>
      <c r="L46" s="57" t="str">
        <f t="shared" si="24"/>
        <v>NA</v>
      </c>
      <c r="M46" s="57" t="str">
        <f t="shared" si="25"/>
        <v>NA</v>
      </c>
      <c r="R46" s="53"/>
      <c r="S46" s="53"/>
      <c r="T46" s="53"/>
      <c r="U46" s="53"/>
      <c r="V46" s="53"/>
    </row>
    <row r="47" spans="1:25" s="51" customFormat="1" x14ac:dyDescent="0.2">
      <c r="B47" s="66" t="s">
        <v>109</v>
      </c>
      <c r="C47" s="51" t="s">
        <v>110</v>
      </c>
      <c r="D47" s="56">
        <v>0</v>
      </c>
      <c r="E47" s="56">
        <v>421614</v>
      </c>
      <c r="F47" s="56">
        <v>117556.36</v>
      </c>
      <c r="G47" s="56">
        <v>960131.28</v>
      </c>
      <c r="H47" s="56">
        <v>0</v>
      </c>
      <c r="I47" s="56">
        <f t="shared" si="21"/>
        <v>960131.28</v>
      </c>
      <c r="J47" s="56">
        <f t="shared" si="22"/>
        <v>-538517.28</v>
      </c>
      <c r="K47" s="57">
        <f t="shared" si="23"/>
        <v>-1.2772756122899145</v>
      </c>
      <c r="L47" s="57">
        <f t="shared" si="24"/>
        <v>-0.72117538791406366</v>
      </c>
      <c r="M47" s="57">
        <f t="shared" si="25"/>
        <v>1.484300667952634</v>
      </c>
      <c r="R47" s="53"/>
      <c r="S47" s="53"/>
      <c r="T47" s="53"/>
      <c r="U47" s="53"/>
      <c r="V47" s="53"/>
    </row>
    <row r="48" spans="1:25" s="51" customFormat="1" x14ac:dyDescent="0.2">
      <c r="B48" s="66" t="s">
        <v>111</v>
      </c>
      <c r="C48" s="51" t="s">
        <v>112</v>
      </c>
      <c r="D48" s="56">
        <v>0</v>
      </c>
      <c r="E48" s="56">
        <v>30000</v>
      </c>
      <c r="F48" s="56">
        <v>42991.93</v>
      </c>
      <c r="G48" s="56">
        <v>133371.94</v>
      </c>
      <c r="H48" s="56">
        <v>0</v>
      </c>
      <c r="I48" s="56">
        <f t="shared" si="21"/>
        <v>133371.94</v>
      </c>
      <c r="J48" s="56">
        <f t="shared" si="22"/>
        <v>-103371.94</v>
      </c>
      <c r="K48" s="57">
        <f t="shared" si="23"/>
        <v>-3.4457313333333333</v>
      </c>
      <c r="L48" s="57">
        <f t="shared" si="24"/>
        <v>0.43306433333333333</v>
      </c>
      <c r="M48" s="57">
        <f t="shared" si="25"/>
        <v>3.8498887272727274</v>
      </c>
      <c r="R48" s="53"/>
      <c r="S48" s="53"/>
      <c r="T48" s="53"/>
      <c r="U48" s="53"/>
      <c r="V48" s="53"/>
    </row>
    <row r="49" spans="2:22" s="51" customFormat="1" x14ac:dyDescent="0.2">
      <c r="B49" s="66" t="s">
        <v>113</v>
      </c>
      <c r="C49" s="51" t="s">
        <v>114</v>
      </c>
      <c r="D49" s="56">
        <v>0</v>
      </c>
      <c r="E49" s="56">
        <v>10673</v>
      </c>
      <c r="F49" s="56">
        <v>0</v>
      </c>
      <c r="G49" s="56">
        <v>0</v>
      </c>
      <c r="H49" s="56">
        <v>0</v>
      </c>
      <c r="I49" s="56">
        <f t="shared" si="21"/>
        <v>0</v>
      </c>
      <c r="J49" s="56">
        <f t="shared" si="22"/>
        <v>10673</v>
      </c>
      <c r="K49" s="57">
        <f t="shared" si="23"/>
        <v>1</v>
      </c>
      <c r="L49" s="57">
        <f t="shared" si="24"/>
        <v>-1</v>
      </c>
      <c r="M49" s="57">
        <f t="shared" si="25"/>
        <v>-1</v>
      </c>
      <c r="R49" s="53"/>
      <c r="S49" s="53"/>
      <c r="T49" s="53"/>
      <c r="U49" s="53"/>
      <c r="V49" s="53"/>
    </row>
    <row r="50" spans="2:22" s="51" customFormat="1" x14ac:dyDescent="0.2">
      <c r="B50" s="66" t="s">
        <v>115</v>
      </c>
      <c r="C50" s="51" t="s">
        <v>116</v>
      </c>
      <c r="D50" s="56">
        <v>0</v>
      </c>
      <c r="E50" s="56">
        <v>0</v>
      </c>
      <c r="F50" s="56">
        <v>3018523.5299999984</v>
      </c>
      <c r="G50" s="56">
        <v>28166656.100000005</v>
      </c>
      <c r="H50" s="56">
        <v>0</v>
      </c>
      <c r="I50" s="56">
        <f t="shared" si="21"/>
        <v>28166656.100000005</v>
      </c>
      <c r="J50" s="56">
        <f t="shared" si="22"/>
        <v>-28166656.100000005</v>
      </c>
      <c r="K50" s="57" t="str">
        <f t="shared" si="23"/>
        <v>NA</v>
      </c>
      <c r="L50" s="57" t="str">
        <f t="shared" si="24"/>
        <v>NA</v>
      </c>
      <c r="M50" s="57" t="str">
        <f t="shared" si="25"/>
        <v>NA</v>
      </c>
      <c r="R50" s="53"/>
      <c r="S50" s="53"/>
      <c r="T50" s="53"/>
      <c r="U50" s="53"/>
      <c r="V50" s="53"/>
    </row>
    <row r="51" spans="2:22" s="51" customFormat="1" x14ac:dyDescent="0.2">
      <c r="B51" s="66" t="s">
        <v>117</v>
      </c>
      <c r="C51" s="51" t="s">
        <v>118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ref="I51:I71" si="26">SUM(G51:H51)</f>
        <v>0</v>
      </c>
      <c r="J51" s="56">
        <f t="shared" ref="J51:J71" si="27">E51-I51</f>
        <v>0</v>
      </c>
      <c r="K51" s="57" t="str">
        <f t="shared" ref="K51:K71" si="28">IF(E51=0,"NA",J51/E51)</f>
        <v>NA</v>
      </c>
      <c r="L51" s="57" t="str">
        <f t="shared" ref="L51:L71" si="29">IF(E51=0,"NA",(  ( F51 - (E51/$L$6)) / (E51/$L$6)))</f>
        <v>NA</v>
      </c>
      <c r="M51" s="57" t="str">
        <f t="shared" ref="M51:M71" si="30">IF(E51=0,"NA",(  ( G51 - ($M$6*(E51/12))) / ($M$6*(E51/12))))</f>
        <v>NA</v>
      </c>
      <c r="R51" s="53"/>
      <c r="S51" s="53"/>
      <c r="T51" s="53"/>
      <c r="U51" s="53"/>
      <c r="V51" s="53"/>
    </row>
    <row r="52" spans="2:22" s="51" customFormat="1" x14ac:dyDescent="0.2">
      <c r="B52" s="66" t="s">
        <v>119</v>
      </c>
      <c r="C52" s="51" t="s">
        <v>120</v>
      </c>
      <c r="D52" s="56">
        <v>23849622.270000007</v>
      </c>
      <c r="E52" s="56">
        <v>23670936.45000001</v>
      </c>
      <c r="F52" s="56">
        <v>2118837.5000000019</v>
      </c>
      <c r="G52" s="56">
        <v>21870664.650000006</v>
      </c>
      <c r="H52" s="56">
        <v>0</v>
      </c>
      <c r="I52" s="56">
        <f t="shared" si="26"/>
        <v>21870664.650000006</v>
      </c>
      <c r="J52" s="56">
        <f t="shared" si="27"/>
        <v>1800271.8000000045</v>
      </c>
      <c r="K52" s="57">
        <f t="shared" si="28"/>
        <v>7.6054101357701187E-2</v>
      </c>
      <c r="L52" s="57">
        <f t="shared" si="29"/>
        <v>-0.91048780412741126</v>
      </c>
      <c r="M52" s="57">
        <f t="shared" si="30"/>
        <v>7.9409803370532727E-3</v>
      </c>
      <c r="R52" s="53"/>
      <c r="S52" s="53"/>
      <c r="T52" s="53"/>
      <c r="U52" s="53"/>
      <c r="V52" s="53"/>
    </row>
    <row r="53" spans="2:22" s="51" customFormat="1" x14ac:dyDescent="0.2">
      <c r="B53" s="66" t="s">
        <v>121</v>
      </c>
      <c r="C53" s="51" t="s">
        <v>122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26"/>
        <v>0</v>
      </c>
      <c r="J53" s="56">
        <f t="shared" si="27"/>
        <v>0</v>
      </c>
      <c r="K53" s="57" t="str">
        <f t="shared" si="28"/>
        <v>NA</v>
      </c>
      <c r="L53" s="57" t="str">
        <f t="shared" si="29"/>
        <v>NA</v>
      </c>
      <c r="M53" s="57" t="str">
        <f t="shared" si="30"/>
        <v>NA</v>
      </c>
      <c r="R53" s="53"/>
      <c r="S53" s="53"/>
      <c r="T53" s="53"/>
      <c r="U53" s="53"/>
      <c r="V53" s="53"/>
    </row>
    <row r="54" spans="2:22" s="51" customFormat="1" x14ac:dyDescent="0.2">
      <c r="B54" s="66" t="s">
        <v>123</v>
      </c>
      <c r="C54" s="51" t="s">
        <v>124</v>
      </c>
      <c r="D54" s="56">
        <v>0</v>
      </c>
      <c r="E54" s="56">
        <v>0</v>
      </c>
      <c r="F54" s="56">
        <v>5738.58</v>
      </c>
      <c r="G54" s="56">
        <v>53147.22</v>
      </c>
      <c r="H54" s="56">
        <v>0</v>
      </c>
      <c r="I54" s="56">
        <f t="shared" si="26"/>
        <v>53147.22</v>
      </c>
      <c r="J54" s="56">
        <f t="shared" si="27"/>
        <v>-53147.22</v>
      </c>
      <c r="K54" s="57" t="str">
        <f t="shared" si="28"/>
        <v>NA</v>
      </c>
      <c r="L54" s="57" t="str">
        <f t="shared" si="29"/>
        <v>NA</v>
      </c>
      <c r="M54" s="57" t="str">
        <f t="shared" si="30"/>
        <v>NA</v>
      </c>
      <c r="R54" s="53"/>
      <c r="S54" s="53"/>
      <c r="T54" s="53"/>
      <c r="U54" s="53"/>
      <c r="V54" s="53"/>
    </row>
    <row r="55" spans="2:22" s="51" customFormat="1" x14ac:dyDescent="0.2">
      <c r="B55" s="66" t="s">
        <v>125</v>
      </c>
      <c r="C55" s="51" t="s">
        <v>126</v>
      </c>
      <c r="D55" s="56">
        <v>82213.600000000006</v>
      </c>
      <c r="E55" s="56">
        <v>82213.600000000006</v>
      </c>
      <c r="F55" s="56">
        <v>6943.08</v>
      </c>
      <c r="G55" s="56">
        <v>63987.72</v>
      </c>
      <c r="H55" s="56">
        <v>0</v>
      </c>
      <c r="I55" s="56">
        <f t="shared" si="26"/>
        <v>63987.72</v>
      </c>
      <c r="J55" s="56">
        <f t="shared" si="27"/>
        <v>18225.880000000005</v>
      </c>
      <c r="K55" s="57">
        <f t="shared" si="28"/>
        <v>0.22168935553241803</v>
      </c>
      <c r="L55" s="57">
        <f t="shared" si="29"/>
        <v>-0.91554827911683712</v>
      </c>
      <c r="M55" s="57">
        <f t="shared" si="30"/>
        <v>-0.15093384239900151</v>
      </c>
      <c r="R55" s="53"/>
      <c r="S55" s="53"/>
      <c r="T55" s="53"/>
      <c r="U55" s="53"/>
      <c r="V55" s="53"/>
    </row>
    <row r="56" spans="2:22" s="51" customFormat="1" x14ac:dyDescent="0.2">
      <c r="B56" s="66" t="s">
        <v>127</v>
      </c>
      <c r="C56" s="51" t="s">
        <v>128</v>
      </c>
      <c r="D56" s="56">
        <v>8752826.6599999946</v>
      </c>
      <c r="E56" s="56">
        <v>8752826.6599999946</v>
      </c>
      <c r="F56" s="56">
        <v>547336.27999999991</v>
      </c>
      <c r="G56" s="56">
        <v>5338233.57</v>
      </c>
      <c r="H56" s="56">
        <v>0</v>
      </c>
      <c r="I56" s="56">
        <f t="shared" si="26"/>
        <v>5338233.57</v>
      </c>
      <c r="J56" s="56">
        <f t="shared" si="27"/>
        <v>3414593.0899999943</v>
      </c>
      <c r="K56" s="57">
        <f t="shared" si="28"/>
        <v>0.39011318544722517</v>
      </c>
      <c r="L56" s="57">
        <f t="shared" si="29"/>
        <v>-0.93746748321872964</v>
      </c>
      <c r="M56" s="57">
        <f t="shared" si="30"/>
        <v>-0.33466892957879113</v>
      </c>
      <c r="R56" s="53"/>
      <c r="S56" s="53"/>
      <c r="T56" s="53"/>
      <c r="U56" s="53"/>
      <c r="V56" s="53"/>
    </row>
    <row r="57" spans="2:22" s="51" customFormat="1" x14ac:dyDescent="0.2">
      <c r="B57" s="66" t="s">
        <v>129</v>
      </c>
      <c r="C57" s="51" t="s">
        <v>130</v>
      </c>
      <c r="D57" s="56">
        <v>0</v>
      </c>
      <c r="E57" s="56">
        <v>0</v>
      </c>
      <c r="F57" s="56">
        <v>42658.14</v>
      </c>
      <c r="G57" s="56">
        <v>367350.93000000005</v>
      </c>
      <c r="H57" s="56">
        <v>0</v>
      </c>
      <c r="I57" s="56">
        <f t="shared" si="26"/>
        <v>367350.93000000005</v>
      </c>
      <c r="J57" s="56">
        <f t="shared" si="27"/>
        <v>-367350.93000000005</v>
      </c>
      <c r="K57" s="57" t="str">
        <f t="shared" si="28"/>
        <v>NA</v>
      </c>
      <c r="L57" s="57" t="str">
        <f t="shared" si="29"/>
        <v>NA</v>
      </c>
      <c r="M57" s="57" t="str">
        <f t="shared" si="30"/>
        <v>NA</v>
      </c>
      <c r="R57" s="53"/>
      <c r="S57" s="53"/>
      <c r="T57" s="53"/>
      <c r="U57" s="53"/>
      <c r="V57" s="53"/>
    </row>
    <row r="58" spans="2:22" s="51" customFormat="1" x14ac:dyDescent="0.2">
      <c r="B58" s="66" t="s">
        <v>131</v>
      </c>
      <c r="C58" s="51" t="s">
        <v>132</v>
      </c>
      <c r="D58" s="56">
        <v>0</v>
      </c>
      <c r="E58" s="56">
        <v>0</v>
      </c>
      <c r="F58" s="56">
        <v>13476.999999999998</v>
      </c>
      <c r="G58" s="56">
        <v>108669.75</v>
      </c>
      <c r="H58" s="56">
        <v>0</v>
      </c>
      <c r="I58" s="56">
        <f t="shared" si="26"/>
        <v>108669.75</v>
      </c>
      <c r="J58" s="56">
        <f t="shared" si="27"/>
        <v>-108669.75</v>
      </c>
      <c r="K58" s="57" t="str">
        <f t="shared" si="28"/>
        <v>NA</v>
      </c>
      <c r="L58" s="57" t="str">
        <f t="shared" si="29"/>
        <v>NA</v>
      </c>
      <c r="M58" s="57" t="str">
        <f t="shared" si="30"/>
        <v>NA</v>
      </c>
      <c r="R58" s="53"/>
      <c r="S58" s="53"/>
      <c r="T58" s="53"/>
      <c r="U58" s="53"/>
      <c r="V58" s="53"/>
    </row>
    <row r="59" spans="2:22" s="51" customFormat="1" x14ac:dyDescent="0.2">
      <c r="B59" s="66" t="s">
        <v>133</v>
      </c>
      <c r="C59" s="51" t="s">
        <v>134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26"/>
        <v>0</v>
      </c>
      <c r="J59" s="56">
        <f t="shared" si="27"/>
        <v>0</v>
      </c>
      <c r="K59" s="57" t="str">
        <f t="shared" si="28"/>
        <v>NA</v>
      </c>
      <c r="L59" s="57" t="str">
        <f t="shared" si="29"/>
        <v>NA</v>
      </c>
      <c r="M59" s="57" t="str">
        <f t="shared" si="30"/>
        <v>NA</v>
      </c>
      <c r="R59" s="53"/>
      <c r="S59" s="53"/>
      <c r="T59" s="53"/>
      <c r="U59" s="53"/>
      <c r="V59" s="53"/>
    </row>
    <row r="60" spans="2:22" s="51" customFormat="1" x14ac:dyDescent="0.2">
      <c r="B60" s="66" t="s">
        <v>135</v>
      </c>
      <c r="C60" s="51" t="s">
        <v>136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f t="shared" si="26"/>
        <v>0</v>
      </c>
      <c r="J60" s="56">
        <f t="shared" si="27"/>
        <v>0</v>
      </c>
      <c r="K60" s="57" t="str">
        <f t="shared" si="28"/>
        <v>NA</v>
      </c>
      <c r="L60" s="57" t="str">
        <f t="shared" si="29"/>
        <v>NA</v>
      </c>
      <c r="M60" s="57" t="str">
        <f t="shared" si="30"/>
        <v>NA</v>
      </c>
      <c r="R60" s="53"/>
      <c r="S60" s="53"/>
      <c r="T60" s="53"/>
      <c r="U60" s="53"/>
      <c r="V60" s="53"/>
    </row>
    <row r="61" spans="2:22" s="51" customFormat="1" x14ac:dyDescent="0.2">
      <c r="B61" s="66" t="s">
        <v>137</v>
      </c>
      <c r="C61" s="51" t="s">
        <v>138</v>
      </c>
      <c r="D61" s="56">
        <v>-15841317.93</v>
      </c>
      <c r="E61" s="56">
        <v>-20008729.259999998</v>
      </c>
      <c r="F61" s="56">
        <v>1185</v>
      </c>
      <c r="G61" s="56">
        <v>12832.31</v>
      </c>
      <c r="H61" s="56">
        <v>0</v>
      </c>
      <c r="I61" s="56">
        <f t="shared" si="26"/>
        <v>12832.31</v>
      </c>
      <c r="J61" s="56">
        <f t="shared" si="27"/>
        <v>-20021561.569999997</v>
      </c>
      <c r="K61" s="57">
        <f t="shared" si="28"/>
        <v>1.0006413355807484</v>
      </c>
      <c r="L61" s="57">
        <f t="shared" si="29"/>
        <v>-1.0000592241508495</v>
      </c>
      <c r="M61" s="57">
        <f t="shared" si="30"/>
        <v>-1.0006996388153619</v>
      </c>
      <c r="R61" s="53"/>
      <c r="S61" s="53"/>
      <c r="T61" s="53"/>
      <c r="U61" s="53"/>
      <c r="V61" s="53"/>
    </row>
    <row r="62" spans="2:22" s="51" customFormat="1" x14ac:dyDescent="0.2">
      <c r="B62" s="66" t="s">
        <v>139</v>
      </c>
      <c r="C62" s="51" t="s">
        <v>140</v>
      </c>
      <c r="D62" s="56">
        <v>0</v>
      </c>
      <c r="E62" s="56">
        <v>255571.69</v>
      </c>
      <c r="F62" s="56">
        <v>5153.58</v>
      </c>
      <c r="G62" s="56">
        <v>115860.43</v>
      </c>
      <c r="H62" s="56">
        <v>0</v>
      </c>
      <c r="I62" s="56">
        <f t="shared" si="26"/>
        <v>115860.43</v>
      </c>
      <c r="J62" s="56">
        <f t="shared" si="27"/>
        <v>139711.26</v>
      </c>
      <c r="K62" s="57">
        <f t="shared" si="28"/>
        <v>0.54666172141366676</v>
      </c>
      <c r="L62" s="57">
        <f t="shared" si="29"/>
        <v>-0.97983509049848205</v>
      </c>
      <c r="M62" s="57">
        <f t="shared" si="30"/>
        <v>-0.50544915063309104</v>
      </c>
      <c r="R62" s="53"/>
      <c r="S62" s="53"/>
      <c r="T62" s="53"/>
      <c r="U62" s="53"/>
      <c r="V62" s="53"/>
    </row>
    <row r="63" spans="2:22" s="51" customFormat="1" x14ac:dyDescent="0.2">
      <c r="B63" s="66" t="s">
        <v>141</v>
      </c>
      <c r="C63" s="51" t="s">
        <v>142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f t="shared" si="26"/>
        <v>0</v>
      </c>
      <c r="J63" s="56">
        <f t="shared" si="27"/>
        <v>0</v>
      </c>
      <c r="K63" s="57" t="str">
        <f t="shared" si="28"/>
        <v>NA</v>
      </c>
      <c r="L63" s="57" t="str">
        <f t="shared" si="29"/>
        <v>NA</v>
      </c>
      <c r="M63" s="57" t="str">
        <f t="shared" si="30"/>
        <v>NA</v>
      </c>
      <c r="R63" s="53"/>
      <c r="S63" s="53"/>
      <c r="T63" s="53"/>
      <c r="U63" s="53"/>
      <c r="V63" s="53"/>
    </row>
    <row r="64" spans="2:22" s="51" customFormat="1" x14ac:dyDescent="0.2">
      <c r="B64" s="66" t="s">
        <v>143</v>
      </c>
      <c r="C64" s="51" t="s">
        <v>144</v>
      </c>
      <c r="D64" s="56">
        <v>100627785</v>
      </c>
      <c r="E64" s="56">
        <v>100666265</v>
      </c>
      <c r="F64" s="56">
        <v>8889331.9800000023</v>
      </c>
      <c r="G64" s="56">
        <v>78681763.520000026</v>
      </c>
      <c r="H64" s="56">
        <v>0</v>
      </c>
      <c r="I64" s="56">
        <f t="shared" si="26"/>
        <v>78681763.520000026</v>
      </c>
      <c r="J64" s="56">
        <f t="shared" si="27"/>
        <v>21984501.479999974</v>
      </c>
      <c r="K64" s="57">
        <f t="shared" si="28"/>
        <v>0.21838995894006771</v>
      </c>
      <c r="L64" s="57">
        <f t="shared" si="29"/>
        <v>-0.91169502533942226</v>
      </c>
      <c r="M64" s="57">
        <f t="shared" si="30"/>
        <v>-0.14733450066189199</v>
      </c>
      <c r="R64" s="53"/>
      <c r="S64" s="53"/>
      <c r="T64" s="53"/>
      <c r="U64" s="53"/>
      <c r="V64" s="53"/>
    </row>
    <row r="65" spans="2:22" s="51" customFormat="1" x14ac:dyDescent="0.2">
      <c r="B65" s="66" t="s">
        <v>145</v>
      </c>
      <c r="C65" s="51" t="s">
        <v>146</v>
      </c>
      <c r="D65" s="56">
        <v>0</v>
      </c>
      <c r="E65" s="56">
        <v>0</v>
      </c>
      <c r="F65" s="56">
        <v>1694.5100000000002</v>
      </c>
      <c r="G65" s="56">
        <v>13770.28</v>
      </c>
      <c r="H65" s="56">
        <v>0</v>
      </c>
      <c r="I65" s="56">
        <f t="shared" si="26"/>
        <v>13770.28</v>
      </c>
      <c r="J65" s="56">
        <f t="shared" si="27"/>
        <v>-13770.28</v>
      </c>
      <c r="K65" s="57" t="str">
        <f t="shared" si="28"/>
        <v>NA</v>
      </c>
      <c r="L65" s="57" t="str">
        <f t="shared" si="29"/>
        <v>NA</v>
      </c>
      <c r="M65" s="57" t="str">
        <f t="shared" si="30"/>
        <v>NA</v>
      </c>
      <c r="R65" s="53"/>
      <c r="S65" s="53"/>
      <c r="T65" s="53"/>
      <c r="U65" s="53"/>
      <c r="V65" s="53"/>
    </row>
    <row r="66" spans="2:22" s="51" customFormat="1" x14ac:dyDescent="0.2">
      <c r="B66" s="66" t="s">
        <v>147</v>
      </c>
      <c r="C66" s="51" t="s">
        <v>148</v>
      </c>
      <c r="D66" s="56">
        <v>103811222.19000015</v>
      </c>
      <c r="E66" s="56">
        <v>103946573.01000015</v>
      </c>
      <c r="F66" s="56">
        <v>7679123.1300000036</v>
      </c>
      <c r="G66" s="56">
        <v>70536949.020000011</v>
      </c>
      <c r="H66" s="56">
        <v>0</v>
      </c>
      <c r="I66" s="56">
        <f t="shared" si="26"/>
        <v>70536949.020000011</v>
      </c>
      <c r="J66" s="56">
        <f t="shared" si="27"/>
        <v>33409623.990000144</v>
      </c>
      <c r="K66" s="57">
        <f t="shared" si="28"/>
        <v>0.32141150037515887</v>
      </c>
      <c r="L66" s="57">
        <f t="shared" si="29"/>
        <v>-0.92612432610682371</v>
      </c>
      <c r="M66" s="57">
        <f t="shared" si="30"/>
        <v>-0.25972163677290067</v>
      </c>
      <c r="R66" s="53"/>
      <c r="S66" s="53"/>
      <c r="T66" s="53"/>
      <c r="U66" s="53"/>
      <c r="V66" s="53"/>
    </row>
    <row r="67" spans="2:22" s="51" customFormat="1" x14ac:dyDescent="0.2">
      <c r="B67" s="66" t="s">
        <v>149</v>
      </c>
      <c r="C67" s="51" t="s">
        <v>150</v>
      </c>
      <c r="D67" s="56">
        <v>437.5</v>
      </c>
      <c r="E67" s="56">
        <v>437.5</v>
      </c>
      <c r="F67" s="56">
        <v>18202.900000000001</v>
      </c>
      <c r="G67" s="56">
        <v>23972.04</v>
      </c>
      <c r="H67" s="56">
        <v>0</v>
      </c>
      <c r="I67" s="56">
        <f t="shared" si="26"/>
        <v>23972.04</v>
      </c>
      <c r="J67" s="56">
        <f t="shared" si="27"/>
        <v>-23534.54</v>
      </c>
      <c r="K67" s="57">
        <f t="shared" si="28"/>
        <v>-53.793234285714284</v>
      </c>
      <c r="L67" s="57">
        <f t="shared" si="29"/>
        <v>40.606628571428573</v>
      </c>
      <c r="M67" s="57">
        <f t="shared" si="30"/>
        <v>58.7744374025974</v>
      </c>
      <c r="R67" s="53"/>
      <c r="S67" s="53"/>
      <c r="T67" s="53"/>
      <c r="U67" s="53"/>
      <c r="V67" s="53"/>
    </row>
    <row r="68" spans="2:22" s="51" customFormat="1" x14ac:dyDescent="0.2">
      <c r="B68" s="66" t="s">
        <v>151</v>
      </c>
      <c r="C68" s="51" t="s">
        <v>152</v>
      </c>
      <c r="D68" s="56">
        <v>0</v>
      </c>
      <c r="E68" s="56">
        <v>8676988</v>
      </c>
      <c r="F68" s="56">
        <v>905560.42</v>
      </c>
      <c r="G68" s="56">
        <v>7817773.29</v>
      </c>
      <c r="H68" s="56">
        <v>0</v>
      </c>
      <c r="I68" s="56">
        <f t="shared" si="26"/>
        <v>7817773.29</v>
      </c>
      <c r="J68" s="56">
        <f t="shared" si="27"/>
        <v>859214.71</v>
      </c>
      <c r="K68" s="57">
        <f t="shared" si="28"/>
        <v>9.902223098614403E-2</v>
      </c>
      <c r="L68" s="57">
        <f t="shared" si="29"/>
        <v>-0.89563654807405524</v>
      </c>
      <c r="M68" s="57">
        <f t="shared" si="30"/>
        <v>-1.7115161075793531E-2</v>
      </c>
      <c r="R68" s="53"/>
      <c r="S68" s="53"/>
      <c r="T68" s="53"/>
      <c r="U68" s="53"/>
      <c r="V68" s="53"/>
    </row>
    <row r="69" spans="2:22" s="51" customFormat="1" x14ac:dyDescent="0.2">
      <c r="B69" s="66" t="s">
        <v>153</v>
      </c>
      <c r="C69" s="51" t="s">
        <v>154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f t="shared" si="26"/>
        <v>0</v>
      </c>
      <c r="J69" s="56">
        <f t="shared" si="27"/>
        <v>0</v>
      </c>
      <c r="K69" s="57" t="str">
        <f t="shared" si="28"/>
        <v>NA</v>
      </c>
      <c r="L69" s="57" t="str">
        <f t="shared" si="29"/>
        <v>NA</v>
      </c>
      <c r="M69" s="57" t="str">
        <f t="shared" si="30"/>
        <v>NA</v>
      </c>
      <c r="R69" s="53"/>
      <c r="S69" s="53"/>
      <c r="T69" s="53"/>
      <c r="U69" s="53"/>
      <c r="V69" s="53"/>
    </row>
    <row r="70" spans="2:22" s="51" customFormat="1" x14ac:dyDescent="0.2">
      <c r="B70" s="66" t="s">
        <v>155</v>
      </c>
      <c r="C70" s="51" t="s">
        <v>156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26"/>
        <v>0</v>
      </c>
      <c r="J70" s="56">
        <f t="shared" si="27"/>
        <v>0</v>
      </c>
      <c r="K70" s="57" t="str">
        <f t="shared" si="28"/>
        <v>NA</v>
      </c>
      <c r="L70" s="57" t="str">
        <f t="shared" si="29"/>
        <v>NA</v>
      </c>
      <c r="M70" s="57" t="str">
        <f t="shared" si="30"/>
        <v>NA</v>
      </c>
      <c r="R70" s="53"/>
      <c r="S70" s="53"/>
      <c r="T70" s="53"/>
      <c r="U70" s="53"/>
      <c r="V70" s="53"/>
    </row>
    <row r="71" spans="2:22" s="51" customFormat="1" x14ac:dyDescent="0.2">
      <c r="B71" s="66" t="s">
        <v>157</v>
      </c>
      <c r="C71" s="51" t="s">
        <v>158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26"/>
        <v>0</v>
      </c>
      <c r="J71" s="56">
        <f t="shared" si="27"/>
        <v>0</v>
      </c>
      <c r="K71" s="57" t="str">
        <f t="shared" si="28"/>
        <v>NA</v>
      </c>
      <c r="L71" s="57" t="str">
        <f t="shared" si="29"/>
        <v>NA</v>
      </c>
      <c r="M71" s="57" t="str">
        <f t="shared" si="30"/>
        <v>NA</v>
      </c>
      <c r="R71" s="53"/>
      <c r="S71" s="53"/>
      <c r="T71" s="53"/>
      <c r="U71" s="53"/>
      <c r="V71" s="53"/>
    </row>
    <row r="72" spans="2:22" s="51" customFormat="1" x14ac:dyDescent="0.2">
      <c r="B72" s="66" t="s">
        <v>159</v>
      </c>
      <c r="C72" s="51" t="s">
        <v>160</v>
      </c>
      <c r="D72" s="56">
        <v>0</v>
      </c>
      <c r="E72" s="56">
        <v>0</v>
      </c>
      <c r="F72" s="56">
        <v>288.88</v>
      </c>
      <c r="G72" s="56">
        <v>2311.04</v>
      </c>
      <c r="H72" s="56">
        <v>0</v>
      </c>
      <c r="I72" s="56">
        <f t="shared" si="21"/>
        <v>2311.04</v>
      </c>
      <c r="J72" s="56">
        <f t="shared" si="22"/>
        <v>-2311.04</v>
      </c>
      <c r="K72" s="57" t="str">
        <f t="shared" si="23"/>
        <v>NA</v>
      </c>
      <c r="L72" s="57" t="str">
        <f t="shared" si="24"/>
        <v>NA</v>
      </c>
      <c r="M72" s="57" t="str">
        <f t="shared" si="25"/>
        <v>NA</v>
      </c>
      <c r="R72" s="53"/>
      <c r="S72" s="53"/>
      <c r="T72" s="53"/>
      <c r="U72" s="53"/>
      <c r="V72" s="53"/>
    </row>
    <row r="73" spans="2:22" s="51" customFormat="1" x14ac:dyDescent="0.2">
      <c r="B73" s="66" t="s">
        <v>161</v>
      </c>
      <c r="C73" s="51" t="s">
        <v>162</v>
      </c>
      <c r="D73" s="56">
        <v>19205365.289999992</v>
      </c>
      <c r="E73" s="56">
        <v>19211923.629999992</v>
      </c>
      <c r="F73" s="56">
        <v>5687240.2799999975</v>
      </c>
      <c r="G73" s="56">
        <v>51567663.699999996</v>
      </c>
      <c r="H73" s="56">
        <v>0</v>
      </c>
      <c r="I73" s="56">
        <f t="shared" si="21"/>
        <v>51567663.699999996</v>
      </c>
      <c r="J73" s="56">
        <f t="shared" si="22"/>
        <v>-32355740.070000004</v>
      </c>
      <c r="K73" s="57">
        <f t="shared" si="23"/>
        <v>-1.684148901126983</v>
      </c>
      <c r="L73" s="57">
        <f t="shared" si="24"/>
        <v>-0.70397340789346041</v>
      </c>
      <c r="M73" s="57">
        <f t="shared" si="25"/>
        <v>1.9281624375930726</v>
      </c>
      <c r="R73" s="53"/>
      <c r="S73" s="53"/>
      <c r="T73" s="53"/>
      <c r="U73" s="53"/>
      <c r="V73" s="53"/>
    </row>
    <row r="74" spans="2:22" s="51" customFormat="1" x14ac:dyDescent="0.2">
      <c r="B74" s="66" t="s">
        <v>163</v>
      </c>
      <c r="C74" s="51" t="s">
        <v>164</v>
      </c>
      <c r="D74" s="56">
        <v>9501802.3499999996</v>
      </c>
      <c r="E74" s="56">
        <v>9351046.3699999992</v>
      </c>
      <c r="F74" s="56">
        <v>720237.48</v>
      </c>
      <c r="G74" s="56">
        <v>7308745.2700000005</v>
      </c>
      <c r="H74" s="56">
        <v>550426.94000000006</v>
      </c>
      <c r="I74" s="56">
        <f t="shared" si="21"/>
        <v>7859172.2100000009</v>
      </c>
      <c r="J74" s="56">
        <f t="shared" si="22"/>
        <v>1491874.1599999983</v>
      </c>
      <c r="K74" s="57">
        <f t="shared" si="23"/>
        <v>0.15954087927381311</v>
      </c>
      <c r="L74" s="57">
        <f t="shared" si="24"/>
        <v>-0.92297787311688839</v>
      </c>
      <c r="M74" s="57">
        <f t="shared" si="25"/>
        <v>-0.14734925454317699</v>
      </c>
      <c r="R74" s="53"/>
      <c r="S74" s="53"/>
      <c r="T74" s="53"/>
      <c r="U74" s="53"/>
      <c r="V74" s="53"/>
    </row>
    <row r="75" spans="2:22" s="51" customFormat="1" x14ac:dyDescent="0.2">
      <c r="B75" s="66" t="s">
        <v>165</v>
      </c>
      <c r="C75" s="51" t="s">
        <v>166</v>
      </c>
      <c r="D75" s="56">
        <v>1994071.89</v>
      </c>
      <c r="E75" s="56">
        <v>1724453.89</v>
      </c>
      <c r="F75" s="56">
        <v>0</v>
      </c>
      <c r="G75" s="56">
        <v>1418242.16</v>
      </c>
      <c r="H75" s="56">
        <v>0</v>
      </c>
      <c r="I75" s="56">
        <f t="shared" si="21"/>
        <v>1418242.16</v>
      </c>
      <c r="J75" s="56">
        <f t="shared" si="22"/>
        <v>306211.73</v>
      </c>
      <c r="K75" s="57">
        <f t="shared" si="23"/>
        <v>0.17757026254845237</v>
      </c>
      <c r="L75" s="57">
        <f t="shared" si="24"/>
        <v>-1</v>
      </c>
      <c r="M75" s="57">
        <f t="shared" si="25"/>
        <v>-0.10280392278012977</v>
      </c>
      <c r="R75" s="53"/>
      <c r="S75" s="53"/>
      <c r="T75" s="53"/>
      <c r="U75" s="53"/>
      <c r="V75" s="53"/>
    </row>
    <row r="76" spans="2:22" s="51" customFormat="1" x14ac:dyDescent="0.2">
      <c r="B76" s="66" t="s">
        <v>167</v>
      </c>
      <c r="C76" s="51" t="s">
        <v>168</v>
      </c>
      <c r="D76" s="56">
        <v>16500</v>
      </c>
      <c r="E76" s="56">
        <v>16500</v>
      </c>
      <c r="F76" s="56">
        <v>0</v>
      </c>
      <c r="G76" s="56">
        <v>0</v>
      </c>
      <c r="H76" s="56">
        <v>0</v>
      </c>
      <c r="I76" s="56">
        <f t="shared" si="21"/>
        <v>0</v>
      </c>
      <c r="J76" s="56">
        <f t="shared" si="22"/>
        <v>16500</v>
      </c>
      <c r="K76" s="57">
        <f t="shared" si="23"/>
        <v>1</v>
      </c>
      <c r="L76" s="57">
        <f t="shared" si="24"/>
        <v>-1</v>
      </c>
      <c r="M76" s="57">
        <f t="shared" si="25"/>
        <v>-1</v>
      </c>
      <c r="R76" s="53"/>
      <c r="S76" s="53"/>
      <c r="T76" s="53"/>
      <c r="U76" s="53"/>
      <c r="V76" s="53"/>
    </row>
    <row r="77" spans="2:22" s="51" customFormat="1" x14ac:dyDescent="0.2">
      <c r="B77" s="66" t="s">
        <v>169</v>
      </c>
      <c r="C77" s="51" t="s">
        <v>170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21"/>
        <v>0</v>
      </c>
      <c r="J77" s="56">
        <f t="shared" si="22"/>
        <v>0</v>
      </c>
      <c r="K77" s="57" t="str">
        <f t="shared" si="23"/>
        <v>NA</v>
      </c>
      <c r="L77" s="57" t="str">
        <f t="shared" si="24"/>
        <v>NA</v>
      </c>
      <c r="M77" s="57" t="str">
        <f t="shared" si="25"/>
        <v>NA</v>
      </c>
      <c r="R77" s="53"/>
      <c r="S77" s="53"/>
      <c r="T77" s="53"/>
      <c r="U77" s="53"/>
      <c r="V77" s="53"/>
    </row>
    <row r="78" spans="2:22" s="51" customFormat="1" x14ac:dyDescent="0.2">
      <c r="B78" s="66" t="s">
        <v>171</v>
      </c>
      <c r="C78" s="51" t="s">
        <v>172</v>
      </c>
      <c r="D78" s="56">
        <v>590028.80000000005</v>
      </c>
      <c r="E78" s="56">
        <v>3563492.35</v>
      </c>
      <c r="F78" s="56">
        <v>695.49</v>
      </c>
      <c r="G78" s="56">
        <v>45608.75</v>
      </c>
      <c r="H78" s="56">
        <v>20884.810000000001</v>
      </c>
      <c r="I78" s="56">
        <f t="shared" si="21"/>
        <v>66493.56</v>
      </c>
      <c r="J78" s="56">
        <f t="shared" si="22"/>
        <v>3496998.79</v>
      </c>
      <c r="K78" s="57">
        <f t="shared" si="23"/>
        <v>0.98134033878310412</v>
      </c>
      <c r="L78" s="57">
        <f t="shared" si="24"/>
        <v>-0.99980482910255153</v>
      </c>
      <c r="M78" s="57">
        <f t="shared" si="25"/>
        <v>-0.98603757350566501</v>
      </c>
      <c r="R78" s="53"/>
      <c r="S78" s="53"/>
      <c r="T78" s="53"/>
      <c r="U78" s="53"/>
      <c r="V78" s="53"/>
    </row>
    <row r="79" spans="2:22" s="51" customFormat="1" x14ac:dyDescent="0.2">
      <c r="B79" s="66" t="s">
        <v>173</v>
      </c>
      <c r="C79" s="51" t="s">
        <v>174</v>
      </c>
      <c r="D79" s="56">
        <v>43237.8</v>
      </c>
      <c r="E79" s="56">
        <v>86772.800000000003</v>
      </c>
      <c r="F79" s="56">
        <v>15763.5</v>
      </c>
      <c r="G79" s="56">
        <v>58321.919999999998</v>
      </c>
      <c r="H79" s="56">
        <v>0</v>
      </c>
      <c r="I79" s="56">
        <f t="shared" si="21"/>
        <v>58321.919999999998</v>
      </c>
      <c r="J79" s="56">
        <f t="shared" si="22"/>
        <v>28450.880000000005</v>
      </c>
      <c r="K79" s="57">
        <f t="shared" si="23"/>
        <v>0.32787786034333344</v>
      </c>
      <c r="L79" s="57">
        <f t="shared" si="24"/>
        <v>-0.8183359301532277</v>
      </c>
      <c r="M79" s="57">
        <f t="shared" si="25"/>
        <v>-0.26677584764727286</v>
      </c>
      <c r="R79" s="53"/>
      <c r="S79" s="53"/>
      <c r="T79" s="53"/>
      <c r="U79" s="53"/>
      <c r="V79" s="53"/>
    </row>
    <row r="80" spans="2:22" s="51" customFormat="1" x14ac:dyDescent="0.2">
      <c r="B80" s="66" t="s">
        <v>175</v>
      </c>
      <c r="C80" s="51" t="s">
        <v>176</v>
      </c>
      <c r="D80" s="56">
        <v>88526.7</v>
      </c>
      <c r="E80" s="56">
        <v>63541.7</v>
      </c>
      <c r="F80" s="56">
        <v>827.6</v>
      </c>
      <c r="G80" s="56">
        <v>46028.38</v>
      </c>
      <c r="H80" s="56">
        <v>2482.7600000000002</v>
      </c>
      <c r="I80" s="56">
        <f t="shared" si="21"/>
        <v>48511.14</v>
      </c>
      <c r="J80" s="56">
        <f t="shared" si="22"/>
        <v>15030.559999999998</v>
      </c>
      <c r="K80" s="57">
        <f t="shared" si="23"/>
        <v>0.23654639394287527</v>
      </c>
      <c r="L80" s="57">
        <f t="shared" si="24"/>
        <v>-0.98697548224236997</v>
      </c>
      <c r="M80" s="57">
        <f t="shared" si="25"/>
        <v>-0.20976652840861704</v>
      </c>
      <c r="R80" s="53"/>
      <c r="S80" s="53"/>
      <c r="T80" s="53"/>
      <c r="U80" s="53"/>
      <c r="V80" s="53"/>
    </row>
    <row r="81" spans="2:22" s="51" customFormat="1" x14ac:dyDescent="0.2">
      <c r="B81" s="66" t="s">
        <v>177</v>
      </c>
      <c r="C81" s="51" t="s">
        <v>178</v>
      </c>
      <c r="D81" s="56">
        <v>30330</v>
      </c>
      <c r="E81" s="56">
        <v>30933.32</v>
      </c>
      <c r="F81" s="56">
        <v>891.59999999999991</v>
      </c>
      <c r="G81" s="56">
        <v>977.2399999999999</v>
      </c>
      <c r="H81" s="56">
        <v>0</v>
      </c>
      <c r="I81" s="56">
        <f t="shared" si="21"/>
        <v>977.2399999999999</v>
      </c>
      <c r="J81" s="56">
        <f t="shared" si="22"/>
        <v>29956.079999999998</v>
      </c>
      <c r="K81" s="57">
        <f t="shared" si="23"/>
        <v>0.96840817603800688</v>
      </c>
      <c r="L81" s="57">
        <f t="shared" si="24"/>
        <v>-0.97117671171409992</v>
      </c>
      <c r="M81" s="57">
        <f t="shared" si="25"/>
        <v>-0.96553619204146202</v>
      </c>
      <c r="R81" s="53"/>
      <c r="S81" s="53"/>
      <c r="T81" s="53"/>
      <c r="U81" s="53"/>
      <c r="V81" s="53"/>
    </row>
    <row r="82" spans="2:22" s="51" customFormat="1" x14ac:dyDescent="0.2">
      <c r="B82" s="66" t="s">
        <v>179</v>
      </c>
      <c r="C82" s="51" t="s">
        <v>180</v>
      </c>
      <c r="D82" s="56">
        <v>2893214.63</v>
      </c>
      <c r="E82" s="56">
        <v>4148447.94</v>
      </c>
      <c r="F82" s="56">
        <v>117327.35</v>
      </c>
      <c r="G82" s="56">
        <v>1534796.71</v>
      </c>
      <c r="H82" s="56">
        <v>723280.42</v>
      </c>
      <c r="I82" s="56">
        <f t="shared" si="21"/>
        <v>2258077.13</v>
      </c>
      <c r="J82" s="56">
        <f t="shared" si="22"/>
        <v>1890370.81</v>
      </c>
      <c r="K82" s="57">
        <f t="shared" si="23"/>
        <v>0.45568145902778284</v>
      </c>
      <c r="L82" s="57">
        <f t="shared" si="24"/>
        <v>-0.97171777211696186</v>
      </c>
      <c r="M82" s="57">
        <f t="shared" si="25"/>
        <v>-0.59639756654717391</v>
      </c>
      <c r="R82" s="53"/>
      <c r="S82" s="53"/>
      <c r="T82" s="53"/>
      <c r="U82" s="53"/>
      <c r="V82" s="53"/>
    </row>
    <row r="83" spans="2:22" s="51" customFormat="1" x14ac:dyDescent="0.2">
      <c r="B83" s="66" t="s">
        <v>181</v>
      </c>
      <c r="C83" s="51" t="s">
        <v>182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f t="shared" si="21"/>
        <v>0</v>
      </c>
      <c r="J83" s="56">
        <f t="shared" si="22"/>
        <v>0</v>
      </c>
      <c r="K83" s="57" t="str">
        <f t="shared" si="23"/>
        <v>NA</v>
      </c>
      <c r="L83" s="57" t="str">
        <f t="shared" si="24"/>
        <v>NA</v>
      </c>
      <c r="M83" s="57" t="str">
        <f t="shared" si="25"/>
        <v>NA</v>
      </c>
      <c r="R83" s="53"/>
      <c r="S83" s="53"/>
      <c r="T83" s="53"/>
      <c r="U83" s="53"/>
      <c r="V83" s="53"/>
    </row>
    <row r="84" spans="2:22" s="51" customFormat="1" x14ac:dyDescent="0.2">
      <c r="B84" s="66" t="s">
        <v>183</v>
      </c>
      <c r="C84" s="51" t="s">
        <v>184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f t="shared" si="21"/>
        <v>0</v>
      </c>
      <c r="J84" s="56">
        <f t="shared" si="22"/>
        <v>0</v>
      </c>
      <c r="K84" s="57" t="str">
        <f t="shared" si="23"/>
        <v>NA</v>
      </c>
      <c r="L84" s="57" t="str">
        <f t="shared" si="24"/>
        <v>NA</v>
      </c>
      <c r="M84" s="57" t="str">
        <f t="shared" si="25"/>
        <v>NA</v>
      </c>
      <c r="R84" s="53"/>
      <c r="S84" s="53"/>
      <c r="T84" s="53"/>
      <c r="U84" s="53"/>
      <c r="V84" s="53"/>
    </row>
    <row r="85" spans="2:22" s="51" customFormat="1" x14ac:dyDescent="0.2">
      <c r="B85" s="66" t="s">
        <v>185</v>
      </c>
      <c r="C85" s="51" t="s">
        <v>186</v>
      </c>
      <c r="D85" s="56">
        <v>885683.7</v>
      </c>
      <c r="E85" s="56">
        <v>974728.71</v>
      </c>
      <c r="F85" s="56">
        <v>35971.230000000003</v>
      </c>
      <c r="G85" s="56">
        <v>346970.95</v>
      </c>
      <c r="H85" s="56">
        <v>516.5</v>
      </c>
      <c r="I85" s="56">
        <f t="shared" si="21"/>
        <v>347487.45</v>
      </c>
      <c r="J85" s="56">
        <f t="shared" si="22"/>
        <v>627241.26</v>
      </c>
      <c r="K85" s="57">
        <f t="shared" si="23"/>
        <v>0.64350342158281149</v>
      </c>
      <c r="L85" s="57">
        <f t="shared" si="24"/>
        <v>-0.96309616241836149</v>
      </c>
      <c r="M85" s="57">
        <f t="shared" si="25"/>
        <v>-0.61167270466839563</v>
      </c>
      <c r="R85" s="53"/>
      <c r="S85" s="53"/>
      <c r="T85" s="53"/>
      <c r="U85" s="53"/>
      <c r="V85" s="53"/>
    </row>
    <row r="86" spans="2:22" s="51" customFormat="1" x14ac:dyDescent="0.2">
      <c r="B86" s="66" t="s">
        <v>187</v>
      </c>
      <c r="C86" s="51" t="s">
        <v>188</v>
      </c>
      <c r="D86" s="56">
        <v>0</v>
      </c>
      <c r="E86" s="56">
        <v>1242297</v>
      </c>
      <c r="F86" s="56">
        <v>103524.72</v>
      </c>
      <c r="G86" s="56">
        <v>1104263.3799999999</v>
      </c>
      <c r="H86" s="56">
        <v>0</v>
      </c>
      <c r="I86" s="56">
        <f t="shared" si="21"/>
        <v>1104263.3799999999</v>
      </c>
      <c r="J86" s="56">
        <f t="shared" si="22"/>
        <v>138033.62000000011</v>
      </c>
      <c r="K86" s="57">
        <f t="shared" si="23"/>
        <v>0.11111161018661408</v>
      </c>
      <c r="L86" s="57">
        <f t="shared" si="24"/>
        <v>-0.91666669081548136</v>
      </c>
      <c r="M86" s="57">
        <f t="shared" si="25"/>
        <v>-3.0303574749033543E-2</v>
      </c>
      <c r="R86" s="53"/>
      <c r="S86" s="53"/>
      <c r="T86" s="53"/>
      <c r="U86" s="53"/>
      <c r="V86" s="53"/>
    </row>
    <row r="87" spans="2:22" s="51" customFormat="1" x14ac:dyDescent="0.2">
      <c r="B87" s="66" t="s">
        <v>189</v>
      </c>
      <c r="C87" s="51" t="s">
        <v>190</v>
      </c>
      <c r="D87" s="56">
        <v>53731438.599999994</v>
      </c>
      <c r="E87" s="56">
        <v>53731438.599999994</v>
      </c>
      <c r="F87" s="56">
        <v>5729451.2600000007</v>
      </c>
      <c r="G87" s="56">
        <v>60789315.719999999</v>
      </c>
      <c r="H87" s="56">
        <v>0</v>
      </c>
      <c r="I87" s="56">
        <f t="shared" si="21"/>
        <v>60789315.719999999</v>
      </c>
      <c r="J87" s="56">
        <f t="shared" si="22"/>
        <v>-7057877.1200000048</v>
      </c>
      <c r="K87" s="57">
        <f t="shared" si="23"/>
        <v>-0.13135470227294466</v>
      </c>
      <c r="L87" s="57">
        <f t="shared" si="24"/>
        <v>-0.89336873515238435</v>
      </c>
      <c r="M87" s="57">
        <f t="shared" si="25"/>
        <v>0.23420512975230326</v>
      </c>
      <c r="R87" s="53"/>
      <c r="S87" s="53"/>
      <c r="T87" s="53"/>
      <c r="U87" s="53"/>
      <c r="V87" s="53"/>
    </row>
    <row r="88" spans="2:22" s="51" customFormat="1" x14ac:dyDescent="0.2">
      <c r="B88" s="66" t="s">
        <v>191</v>
      </c>
      <c r="C88" s="51" t="s">
        <v>192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f t="shared" si="21"/>
        <v>0</v>
      </c>
      <c r="J88" s="56">
        <f t="shared" si="22"/>
        <v>0</v>
      </c>
      <c r="K88" s="57" t="str">
        <f t="shared" si="23"/>
        <v>NA</v>
      </c>
      <c r="L88" s="57" t="str">
        <f t="shared" si="24"/>
        <v>NA</v>
      </c>
      <c r="M88" s="57" t="str">
        <f t="shared" si="25"/>
        <v>NA</v>
      </c>
      <c r="R88" s="53"/>
      <c r="S88" s="53"/>
      <c r="T88" s="53"/>
      <c r="U88" s="53"/>
      <c r="V88" s="53"/>
    </row>
    <row r="89" spans="2:22" s="51" customFormat="1" x14ac:dyDescent="0.2">
      <c r="B89" s="66" t="s">
        <v>193</v>
      </c>
      <c r="C89" s="51" t="s">
        <v>194</v>
      </c>
      <c r="D89" s="56">
        <v>5970070.9499999993</v>
      </c>
      <c r="E89" s="56">
        <v>5550790.1300000018</v>
      </c>
      <c r="F89" s="56">
        <v>719486.33000000007</v>
      </c>
      <c r="G89" s="56">
        <v>3668017.4299999974</v>
      </c>
      <c r="H89" s="56">
        <v>570992.84000000032</v>
      </c>
      <c r="I89" s="56">
        <f t="shared" si="21"/>
        <v>4239010.2699999977</v>
      </c>
      <c r="J89" s="56">
        <f t="shared" si="22"/>
        <v>1311779.8600000041</v>
      </c>
      <c r="K89" s="57">
        <f t="shared" si="23"/>
        <v>0.2363230872142528</v>
      </c>
      <c r="L89" s="57">
        <f t="shared" si="24"/>
        <v>-0.87038127669222476</v>
      </c>
      <c r="M89" s="57">
        <f t="shared" si="25"/>
        <v>-0.27911640211841404</v>
      </c>
      <c r="R89" s="53"/>
      <c r="S89" s="53"/>
      <c r="T89" s="53"/>
      <c r="U89" s="53"/>
      <c r="V89" s="53"/>
    </row>
    <row r="90" spans="2:22" s="51" customFormat="1" x14ac:dyDescent="0.2">
      <c r="B90" s="66" t="s">
        <v>195</v>
      </c>
      <c r="C90" s="51" t="s">
        <v>196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f t="shared" si="21"/>
        <v>0</v>
      </c>
      <c r="J90" s="56">
        <f t="shared" si="22"/>
        <v>0</v>
      </c>
      <c r="K90" s="57" t="str">
        <f t="shared" si="23"/>
        <v>NA</v>
      </c>
      <c r="L90" s="57" t="str">
        <f t="shared" si="24"/>
        <v>NA</v>
      </c>
      <c r="M90" s="57" t="str">
        <f t="shared" si="25"/>
        <v>NA</v>
      </c>
      <c r="R90" s="53"/>
      <c r="S90" s="53"/>
      <c r="T90" s="53"/>
      <c r="U90" s="53"/>
      <c r="V90" s="53"/>
    </row>
    <row r="91" spans="2:22" s="51" customFormat="1" x14ac:dyDescent="0.2">
      <c r="B91" s="66" t="s">
        <v>197</v>
      </c>
      <c r="C91" s="51" t="s">
        <v>198</v>
      </c>
      <c r="D91" s="56">
        <v>153150</v>
      </c>
      <c r="E91" s="56">
        <v>281457.61</v>
      </c>
      <c r="F91" s="56">
        <v>15621.069999999998</v>
      </c>
      <c r="G91" s="56">
        <v>106963.12999999999</v>
      </c>
      <c r="H91" s="56">
        <v>18274.36</v>
      </c>
      <c r="I91" s="56">
        <f t="shared" si="21"/>
        <v>125237.48999999999</v>
      </c>
      <c r="J91" s="56">
        <f t="shared" si="22"/>
        <v>156220.12</v>
      </c>
      <c r="K91" s="57">
        <f t="shared" si="23"/>
        <v>0.55503960258882323</v>
      </c>
      <c r="L91" s="57">
        <f t="shared" si="24"/>
        <v>-0.94449938660390098</v>
      </c>
      <c r="M91" s="57">
        <f t="shared" si="25"/>
        <v>-0.58541873886767204</v>
      </c>
      <c r="R91" s="53"/>
      <c r="S91" s="53"/>
      <c r="T91" s="53"/>
      <c r="U91" s="53"/>
      <c r="V91" s="53"/>
    </row>
    <row r="92" spans="2:22" s="51" customFormat="1" x14ac:dyDescent="0.2">
      <c r="B92" s="66" t="s">
        <v>199</v>
      </c>
      <c r="C92" s="51" t="s">
        <v>200</v>
      </c>
      <c r="D92" s="56">
        <v>6411641.46</v>
      </c>
      <c r="E92" s="56">
        <v>4324208.34</v>
      </c>
      <c r="F92" s="56">
        <v>8573.6</v>
      </c>
      <c r="G92" s="56">
        <v>4157762.2300000004</v>
      </c>
      <c r="H92" s="56">
        <v>8952.32</v>
      </c>
      <c r="I92" s="56">
        <f t="shared" si="21"/>
        <v>4166714.5500000003</v>
      </c>
      <c r="J92" s="56">
        <f t="shared" si="22"/>
        <v>157493.78999999957</v>
      </c>
      <c r="K92" s="57">
        <f t="shared" si="23"/>
        <v>3.6421415809951369E-2</v>
      </c>
      <c r="L92" s="57">
        <f t="shared" si="24"/>
        <v>-0.99801730182130877</v>
      </c>
      <c r="M92" s="57">
        <f t="shared" si="25"/>
        <v>4.8918150540696433E-2</v>
      </c>
      <c r="R92" s="53"/>
      <c r="S92" s="53"/>
      <c r="T92" s="53"/>
      <c r="U92" s="53"/>
      <c r="V92" s="53"/>
    </row>
    <row r="93" spans="2:22" s="51" customFormat="1" x14ac:dyDescent="0.2">
      <c r="B93" s="66" t="s">
        <v>201</v>
      </c>
      <c r="C93" s="51" t="s">
        <v>202</v>
      </c>
      <c r="D93" s="56">
        <v>2312322</v>
      </c>
      <c r="E93" s="56">
        <v>3002565.0300000003</v>
      </c>
      <c r="F93" s="56">
        <v>450117.55000000005</v>
      </c>
      <c r="G93" s="56">
        <v>1852668.91</v>
      </c>
      <c r="H93" s="56">
        <v>579670.76</v>
      </c>
      <c r="I93" s="56">
        <f t="shared" si="21"/>
        <v>2432339.67</v>
      </c>
      <c r="J93" s="56">
        <f t="shared" si="22"/>
        <v>570225.36000000034</v>
      </c>
      <c r="K93" s="57">
        <f t="shared" si="23"/>
        <v>0.18991274270585917</v>
      </c>
      <c r="L93" s="57">
        <f t="shared" si="24"/>
        <v>-0.85008899207755051</v>
      </c>
      <c r="M93" s="57">
        <f t="shared" si="25"/>
        <v>-0.32687774080828619</v>
      </c>
      <c r="R93" s="53"/>
      <c r="S93" s="53"/>
      <c r="T93" s="53"/>
      <c r="U93" s="53"/>
      <c r="V93" s="53"/>
    </row>
    <row r="94" spans="2:22" s="51" customFormat="1" x14ac:dyDescent="0.2">
      <c r="B94" s="66" t="s">
        <v>203</v>
      </c>
      <c r="C94" s="51" t="s">
        <v>204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f t="shared" si="21"/>
        <v>0</v>
      </c>
      <c r="J94" s="56">
        <f t="shared" si="22"/>
        <v>0</v>
      </c>
      <c r="K94" s="57" t="str">
        <f t="shared" si="23"/>
        <v>NA</v>
      </c>
      <c r="L94" s="57" t="str">
        <f t="shared" si="24"/>
        <v>NA</v>
      </c>
      <c r="M94" s="57" t="str">
        <f t="shared" si="25"/>
        <v>NA</v>
      </c>
      <c r="R94" s="53"/>
      <c r="S94" s="53"/>
      <c r="T94" s="53"/>
      <c r="U94" s="53"/>
      <c r="V94" s="53"/>
    </row>
    <row r="95" spans="2:22" s="51" customFormat="1" x14ac:dyDescent="0.2">
      <c r="B95" s="66" t="s">
        <v>205</v>
      </c>
      <c r="C95" s="51" t="s">
        <v>206</v>
      </c>
      <c r="D95" s="56">
        <v>445095</v>
      </c>
      <c r="E95" s="56">
        <v>1269731.78</v>
      </c>
      <c r="F95" s="56">
        <v>116001.33</v>
      </c>
      <c r="G95" s="56">
        <v>1123078.0899999996</v>
      </c>
      <c r="H95" s="56">
        <v>324101.37000000005</v>
      </c>
      <c r="I95" s="56">
        <f t="shared" si="21"/>
        <v>1447179.4599999997</v>
      </c>
      <c r="J95" s="56">
        <f t="shared" si="22"/>
        <v>-177447.6799999997</v>
      </c>
      <c r="K95" s="57">
        <f t="shared" si="23"/>
        <v>-0.13975209788007331</v>
      </c>
      <c r="L95" s="57">
        <f t="shared" si="24"/>
        <v>-0.9086410753616011</v>
      </c>
      <c r="M95" s="57">
        <f t="shared" si="25"/>
        <v>-3.509062505955568E-2</v>
      </c>
      <c r="R95" s="53"/>
      <c r="S95" s="53"/>
      <c r="T95" s="53"/>
      <c r="U95" s="53"/>
      <c r="V95" s="53"/>
    </row>
    <row r="96" spans="2:22" s="51" customFormat="1" x14ac:dyDescent="0.2">
      <c r="B96" s="66" t="s">
        <v>207</v>
      </c>
      <c r="C96" s="51" t="s">
        <v>208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f t="shared" si="21"/>
        <v>0</v>
      </c>
      <c r="J96" s="56">
        <f t="shared" si="22"/>
        <v>0</v>
      </c>
      <c r="K96" s="57" t="str">
        <f t="shared" si="23"/>
        <v>NA</v>
      </c>
      <c r="L96" s="57" t="str">
        <f t="shared" si="24"/>
        <v>NA</v>
      </c>
      <c r="M96" s="57" t="str">
        <f t="shared" si="25"/>
        <v>NA</v>
      </c>
      <c r="R96" s="53"/>
      <c r="S96" s="53"/>
      <c r="T96" s="53"/>
      <c r="U96" s="53"/>
      <c r="V96" s="53"/>
    </row>
    <row r="97" spans="1:22" s="51" customFormat="1" x14ac:dyDescent="0.2">
      <c r="B97" s="66" t="s">
        <v>209</v>
      </c>
      <c r="C97" s="51" t="s">
        <v>210</v>
      </c>
      <c r="D97" s="56">
        <v>640341.9</v>
      </c>
      <c r="E97" s="56">
        <v>7354486.3999999994</v>
      </c>
      <c r="F97" s="56">
        <v>1895.77</v>
      </c>
      <c r="G97" s="56">
        <v>6451295.7600000007</v>
      </c>
      <c r="H97" s="56">
        <v>28475.67</v>
      </c>
      <c r="I97" s="56">
        <f t="shared" si="21"/>
        <v>6479771.4300000006</v>
      </c>
      <c r="J97" s="56">
        <f t="shared" si="22"/>
        <v>874714.96999999881</v>
      </c>
      <c r="K97" s="57">
        <f t="shared" si="23"/>
        <v>0.11893624142129067</v>
      </c>
      <c r="L97" s="57">
        <f t="shared" si="24"/>
        <v>-0.99974222945058411</v>
      </c>
      <c r="M97" s="57">
        <f t="shared" si="25"/>
        <v>-4.3063402397851384E-2</v>
      </c>
      <c r="R97" s="53"/>
      <c r="S97" s="53"/>
      <c r="T97" s="53"/>
      <c r="U97" s="53"/>
      <c r="V97" s="53"/>
    </row>
    <row r="98" spans="1:22" s="51" customFormat="1" x14ac:dyDescent="0.2">
      <c r="B98" s="66" t="s">
        <v>211</v>
      </c>
      <c r="C98" s="51" t="s">
        <v>212</v>
      </c>
      <c r="D98" s="56">
        <v>14157244.5</v>
      </c>
      <c r="E98" s="56">
        <v>6893174.1399999997</v>
      </c>
      <c r="F98" s="56">
        <v>263376.40000000002</v>
      </c>
      <c r="G98" s="56">
        <v>3011422.19</v>
      </c>
      <c r="H98" s="56">
        <v>439115.27</v>
      </c>
      <c r="I98" s="56">
        <f t="shared" si="21"/>
        <v>3450537.46</v>
      </c>
      <c r="J98" s="56">
        <f t="shared" si="22"/>
        <v>3442636.6799999997</v>
      </c>
      <c r="K98" s="57">
        <f t="shared" si="23"/>
        <v>0.49942691278070628</v>
      </c>
      <c r="L98" s="57">
        <f t="shared" si="24"/>
        <v>-0.96179170950119064</v>
      </c>
      <c r="M98" s="57">
        <f t="shared" si="25"/>
        <v>-0.52341435499606237</v>
      </c>
      <c r="R98" s="53"/>
      <c r="S98" s="53"/>
      <c r="T98" s="53"/>
      <c r="U98" s="53"/>
      <c r="V98" s="53"/>
    </row>
    <row r="99" spans="1:22" s="51" customFormat="1" x14ac:dyDescent="0.2">
      <c r="B99" s="66" t="s">
        <v>213</v>
      </c>
      <c r="C99" s="51" t="s">
        <v>214</v>
      </c>
      <c r="D99" s="56">
        <v>41850</v>
      </c>
      <c r="E99" s="56">
        <v>159049.49000000002</v>
      </c>
      <c r="F99" s="56">
        <v>19005.16</v>
      </c>
      <c r="G99" s="56">
        <v>88854.239999999991</v>
      </c>
      <c r="H99" s="56">
        <v>35150.379999999997</v>
      </c>
      <c r="I99" s="56">
        <f t="shared" si="21"/>
        <v>124004.62</v>
      </c>
      <c r="J99" s="56">
        <f t="shared" si="22"/>
        <v>35044.870000000024</v>
      </c>
      <c r="K99" s="57">
        <f t="shared" si="23"/>
        <v>0.22033940504933414</v>
      </c>
      <c r="L99" s="57">
        <f t="shared" si="24"/>
        <v>-0.88050788468419483</v>
      </c>
      <c r="M99" s="57">
        <f t="shared" si="25"/>
        <v>-0.39055511475190419</v>
      </c>
      <c r="R99" s="53"/>
      <c r="S99" s="53"/>
      <c r="T99" s="53"/>
      <c r="U99" s="53"/>
      <c r="V99" s="53"/>
    </row>
    <row r="100" spans="1:22" s="51" customFormat="1" x14ac:dyDescent="0.2">
      <c r="B100" s="66" t="s">
        <v>215</v>
      </c>
      <c r="C100" s="51" t="s">
        <v>216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f t="shared" si="21"/>
        <v>0</v>
      </c>
      <c r="J100" s="56">
        <f t="shared" si="22"/>
        <v>0</v>
      </c>
      <c r="K100" s="57" t="str">
        <f t="shared" si="23"/>
        <v>NA</v>
      </c>
      <c r="L100" s="57" t="str">
        <f t="shared" si="24"/>
        <v>NA</v>
      </c>
      <c r="M100" s="57" t="str">
        <f t="shared" si="25"/>
        <v>NA</v>
      </c>
      <c r="R100" s="53"/>
      <c r="S100" s="53"/>
      <c r="T100" s="53"/>
      <c r="U100" s="53"/>
      <c r="V100" s="53"/>
    </row>
    <row r="101" spans="1:22" s="51" customFormat="1" x14ac:dyDescent="0.2">
      <c r="B101" s="66" t="s">
        <v>217</v>
      </c>
      <c r="C101" s="51" t="s">
        <v>218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f t="shared" si="21"/>
        <v>0</v>
      </c>
      <c r="J101" s="56">
        <f t="shared" si="22"/>
        <v>0</v>
      </c>
      <c r="K101" s="57" t="str">
        <f t="shared" si="23"/>
        <v>NA</v>
      </c>
      <c r="L101" s="57" t="str">
        <f t="shared" si="24"/>
        <v>NA</v>
      </c>
      <c r="M101" s="57" t="str">
        <f t="shared" si="25"/>
        <v>NA</v>
      </c>
      <c r="R101" s="53"/>
      <c r="S101" s="53"/>
      <c r="T101" s="53"/>
      <c r="U101" s="53"/>
      <c r="V101" s="53"/>
    </row>
    <row r="102" spans="1:22" s="51" customFormat="1" x14ac:dyDescent="0.2">
      <c r="B102" s="66" t="s">
        <v>219</v>
      </c>
      <c r="C102" s="51" t="s">
        <v>220</v>
      </c>
      <c r="D102" s="56">
        <v>1509120</v>
      </c>
      <c r="E102" s="56">
        <v>524599.76</v>
      </c>
      <c r="F102" s="56">
        <v>25816.3</v>
      </c>
      <c r="G102" s="56">
        <v>52603.26</v>
      </c>
      <c r="H102" s="56">
        <v>45089.3</v>
      </c>
      <c r="I102" s="56">
        <f t="shared" si="21"/>
        <v>97692.56</v>
      </c>
      <c r="J102" s="56">
        <f t="shared" si="22"/>
        <v>426907.2</v>
      </c>
      <c r="K102" s="57">
        <f t="shared" si="23"/>
        <v>0.8137769639848863</v>
      </c>
      <c r="L102" s="57">
        <f t="shared" si="24"/>
        <v>-0.95078857832493102</v>
      </c>
      <c r="M102" s="57">
        <f t="shared" si="25"/>
        <v>-0.89061113076861764</v>
      </c>
      <c r="R102" s="53"/>
      <c r="S102" s="53"/>
      <c r="T102" s="53"/>
      <c r="U102" s="53"/>
      <c r="V102" s="53"/>
    </row>
    <row r="103" spans="1:22" s="51" customFormat="1" x14ac:dyDescent="0.2">
      <c r="B103" s="66" t="s">
        <v>221</v>
      </c>
      <c r="C103" s="51" t="s">
        <v>222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ref="I103:I201" si="31">SUM(G103:H103)</f>
        <v>0</v>
      </c>
      <c r="J103" s="56">
        <f t="shared" ref="J103:J201" si="32">E103-I103</f>
        <v>0</v>
      </c>
      <c r="K103" s="57" t="str">
        <f t="shared" ref="K103:K201" si="33">IF(E103=0,"NA",J103/E103)</f>
        <v>NA</v>
      </c>
      <c r="L103" s="57" t="str">
        <f t="shared" ref="L103:L201" si="34">IF(E103=0,"NA",(  ( F103 - (E103/$L$6)) / (E103/$L$6)))</f>
        <v>NA</v>
      </c>
      <c r="M103" s="57" t="str">
        <f t="shared" ref="M103:M201" si="35">IF(E103=0,"NA",(  ( G103 - ($M$6*(E103/12))) / ($M$6*(E103/12))))</f>
        <v>NA</v>
      </c>
      <c r="R103" s="53"/>
      <c r="S103" s="53"/>
      <c r="T103" s="53"/>
      <c r="U103" s="53"/>
      <c r="V103" s="53"/>
    </row>
    <row r="104" spans="1:22" s="51" customFormat="1" x14ac:dyDescent="0.2">
      <c r="B104" s="66" t="s">
        <v>223</v>
      </c>
      <c r="C104" s="51" t="s">
        <v>224</v>
      </c>
      <c r="D104" s="56">
        <v>844881.3</v>
      </c>
      <c r="E104" s="56">
        <v>1065870</v>
      </c>
      <c r="F104" s="56">
        <v>20586.66</v>
      </c>
      <c r="G104" s="56">
        <v>698307.93</v>
      </c>
      <c r="H104" s="56">
        <v>4245</v>
      </c>
      <c r="I104" s="56">
        <f t="shared" si="31"/>
        <v>702552.93</v>
      </c>
      <c r="J104" s="56">
        <f t="shared" si="32"/>
        <v>363317.06999999995</v>
      </c>
      <c r="K104" s="57">
        <f t="shared" si="33"/>
        <v>0.34086433617608147</v>
      </c>
      <c r="L104" s="57">
        <f t="shared" si="34"/>
        <v>-0.98068558079315482</v>
      </c>
      <c r="M104" s="57">
        <f t="shared" si="35"/>
        <v>-0.28528763442923699</v>
      </c>
      <c r="R104" s="53"/>
      <c r="S104" s="53"/>
      <c r="T104" s="53"/>
      <c r="U104" s="53"/>
      <c r="V104" s="53"/>
    </row>
    <row r="105" spans="1:22" s="51" customFormat="1" x14ac:dyDescent="0.2">
      <c r="B105" s="66" t="s">
        <v>225</v>
      </c>
      <c r="C105" s="51" t="s">
        <v>226</v>
      </c>
      <c r="D105" s="56">
        <v>1778301</v>
      </c>
      <c r="E105" s="56">
        <v>1559976.53</v>
      </c>
      <c r="F105" s="56">
        <v>0</v>
      </c>
      <c r="G105" s="56">
        <v>0</v>
      </c>
      <c r="H105" s="56">
        <v>0</v>
      </c>
      <c r="I105" s="56">
        <f t="shared" si="31"/>
        <v>0</v>
      </c>
      <c r="J105" s="56">
        <f t="shared" si="32"/>
        <v>1559976.53</v>
      </c>
      <c r="K105" s="57">
        <f t="shared" si="33"/>
        <v>1</v>
      </c>
      <c r="L105" s="57">
        <f t="shared" si="34"/>
        <v>-1</v>
      </c>
      <c r="M105" s="57">
        <f t="shared" si="35"/>
        <v>-1</v>
      </c>
      <c r="R105" s="53"/>
      <c r="S105" s="53"/>
      <c r="T105" s="53"/>
      <c r="U105" s="53"/>
      <c r="V105" s="53"/>
    </row>
    <row r="106" spans="1:22" s="51" customFormat="1" x14ac:dyDescent="0.2">
      <c r="A106" s="63" t="s">
        <v>227</v>
      </c>
      <c r="B106" s="71"/>
      <c r="C106" s="63"/>
      <c r="D106" s="64">
        <v>823739509.8399992</v>
      </c>
      <c r="E106" s="64">
        <v>832469916.74999928</v>
      </c>
      <c r="F106" s="64">
        <v>81205026.159999847</v>
      </c>
      <c r="G106" s="64">
        <v>763389382.94999981</v>
      </c>
      <c r="H106" s="64">
        <v>3351658.7000000007</v>
      </c>
      <c r="I106" s="64">
        <f t="shared" si="31"/>
        <v>766741041.64999986</v>
      </c>
      <c r="J106" s="64">
        <f t="shared" si="32"/>
        <v>65728875.099999428</v>
      </c>
      <c r="K106" s="65">
        <f t="shared" si="33"/>
        <v>7.8956456897094809E-2</v>
      </c>
      <c r="L106" s="65">
        <f t="shared" si="34"/>
        <v>-0.90245290006751477</v>
      </c>
      <c r="M106" s="65">
        <f t="shared" si="35"/>
        <v>3.8259762572607841E-4</v>
      </c>
      <c r="R106" s="53"/>
      <c r="S106" s="53"/>
      <c r="T106" s="53"/>
      <c r="U106" s="53"/>
      <c r="V106" s="53"/>
    </row>
    <row r="107" spans="1:22" s="51" customFormat="1" x14ac:dyDescent="0.2">
      <c r="A107" s="51" t="s">
        <v>228</v>
      </c>
      <c r="B107" s="66" t="s">
        <v>104</v>
      </c>
      <c r="C107" s="51" t="s">
        <v>105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f t="shared" si="31"/>
        <v>0</v>
      </c>
      <c r="J107" s="56">
        <f t="shared" si="32"/>
        <v>0</v>
      </c>
      <c r="K107" s="57" t="str">
        <f t="shared" si="33"/>
        <v>NA</v>
      </c>
      <c r="L107" s="57" t="str">
        <f t="shared" si="34"/>
        <v>NA</v>
      </c>
      <c r="M107" s="57" t="str">
        <f t="shared" si="35"/>
        <v>NA</v>
      </c>
      <c r="R107" s="53"/>
      <c r="S107" s="53"/>
      <c r="T107" s="53"/>
      <c r="U107" s="53"/>
      <c r="V107" s="53"/>
    </row>
    <row r="108" spans="1:22" s="51" customFormat="1" x14ac:dyDescent="0.2">
      <c r="B108" s="66" t="s">
        <v>108</v>
      </c>
      <c r="C108" s="51" t="s">
        <v>107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31"/>
        <v>0</v>
      </c>
      <c r="J108" s="56">
        <f t="shared" si="32"/>
        <v>0</v>
      </c>
      <c r="K108" s="57" t="str">
        <f t="shared" si="33"/>
        <v>NA</v>
      </c>
      <c r="L108" s="57" t="str">
        <f t="shared" si="34"/>
        <v>NA</v>
      </c>
      <c r="M108" s="57" t="str">
        <f t="shared" si="35"/>
        <v>NA</v>
      </c>
      <c r="R108" s="53"/>
      <c r="S108" s="53"/>
      <c r="T108" s="53"/>
      <c r="U108" s="53"/>
      <c r="V108" s="53"/>
    </row>
    <row r="109" spans="1:22" s="51" customFormat="1" x14ac:dyDescent="0.2">
      <c r="B109" s="66" t="s">
        <v>111</v>
      </c>
      <c r="C109" s="51" t="s">
        <v>112</v>
      </c>
      <c r="D109" s="56">
        <v>0</v>
      </c>
      <c r="E109" s="56">
        <v>0</v>
      </c>
      <c r="F109" s="56">
        <v>2982.5</v>
      </c>
      <c r="G109" s="56">
        <v>28222.5</v>
      </c>
      <c r="H109" s="56">
        <v>0</v>
      </c>
      <c r="I109" s="56">
        <f t="shared" si="31"/>
        <v>28222.5</v>
      </c>
      <c r="J109" s="56">
        <f t="shared" si="32"/>
        <v>-28222.5</v>
      </c>
      <c r="K109" s="57" t="str">
        <f t="shared" si="33"/>
        <v>NA</v>
      </c>
      <c r="L109" s="57" t="str">
        <f t="shared" si="34"/>
        <v>NA</v>
      </c>
      <c r="M109" s="57" t="str">
        <f t="shared" si="35"/>
        <v>NA</v>
      </c>
      <c r="R109" s="53"/>
      <c r="S109" s="53"/>
      <c r="T109" s="53"/>
      <c r="U109" s="53"/>
      <c r="V109" s="53"/>
    </row>
    <row r="110" spans="1:22" s="51" customFormat="1" x14ac:dyDescent="0.2">
      <c r="B110" s="66" t="s">
        <v>119</v>
      </c>
      <c r="C110" s="51" t="s">
        <v>120</v>
      </c>
      <c r="D110" s="56">
        <v>94592.639999999999</v>
      </c>
      <c r="E110" s="56">
        <v>94592.639999999999</v>
      </c>
      <c r="F110" s="56">
        <v>840</v>
      </c>
      <c r="G110" s="56">
        <v>19568.39</v>
      </c>
      <c r="H110" s="56">
        <v>0</v>
      </c>
      <c r="I110" s="56">
        <f t="shared" si="31"/>
        <v>19568.39</v>
      </c>
      <c r="J110" s="56">
        <f t="shared" si="32"/>
        <v>75024.25</v>
      </c>
      <c r="K110" s="57">
        <f t="shared" si="33"/>
        <v>0.79312988832957831</v>
      </c>
      <c r="L110" s="57">
        <f t="shared" si="34"/>
        <v>-0.99111981651003711</v>
      </c>
      <c r="M110" s="57">
        <f t="shared" si="35"/>
        <v>-0.77432351454135817</v>
      </c>
      <c r="R110" s="53"/>
      <c r="S110" s="53"/>
      <c r="T110" s="53"/>
      <c r="U110" s="53"/>
      <c r="V110" s="53"/>
    </row>
    <row r="111" spans="1:22" s="51" customFormat="1" x14ac:dyDescent="0.2">
      <c r="B111" s="66" t="s">
        <v>121</v>
      </c>
      <c r="C111" s="51" t="s">
        <v>122</v>
      </c>
      <c r="D111" s="56">
        <v>2555776.4299999983</v>
      </c>
      <c r="E111" s="56">
        <v>2555776.4299999983</v>
      </c>
      <c r="F111" s="56">
        <v>177663.44000000003</v>
      </c>
      <c r="G111" s="56">
        <v>2018289.3899999997</v>
      </c>
      <c r="H111" s="56">
        <v>0</v>
      </c>
      <c r="I111" s="56">
        <f t="shared" si="31"/>
        <v>2018289.3899999997</v>
      </c>
      <c r="J111" s="56">
        <f t="shared" si="32"/>
        <v>537487.03999999864</v>
      </c>
      <c r="K111" s="57">
        <f t="shared" si="33"/>
        <v>0.21030283936063962</v>
      </c>
      <c r="L111" s="57">
        <f t="shared" si="34"/>
        <v>-0.93048553155332137</v>
      </c>
      <c r="M111" s="57">
        <f t="shared" si="35"/>
        <v>-0.138512188393425</v>
      </c>
      <c r="R111" s="53"/>
      <c r="S111" s="53"/>
      <c r="T111" s="53"/>
      <c r="U111" s="53"/>
      <c r="V111" s="53"/>
    </row>
    <row r="112" spans="1:22" s="51" customFormat="1" x14ac:dyDescent="0.2">
      <c r="B112" s="66" t="s">
        <v>123</v>
      </c>
      <c r="C112" s="51" t="s">
        <v>124</v>
      </c>
      <c r="D112" s="56">
        <v>34486.04</v>
      </c>
      <c r="E112" s="56">
        <v>34486.04</v>
      </c>
      <c r="F112" s="56">
        <v>0</v>
      </c>
      <c r="G112" s="56">
        <v>0</v>
      </c>
      <c r="H112" s="56">
        <v>0</v>
      </c>
      <c r="I112" s="56">
        <f t="shared" si="31"/>
        <v>0</v>
      </c>
      <c r="J112" s="56">
        <f t="shared" si="32"/>
        <v>34486.04</v>
      </c>
      <c r="K112" s="57">
        <f t="shared" si="33"/>
        <v>1</v>
      </c>
      <c r="L112" s="57">
        <f t="shared" si="34"/>
        <v>-1</v>
      </c>
      <c r="M112" s="57">
        <f t="shared" si="35"/>
        <v>-1</v>
      </c>
      <c r="R112" s="53"/>
      <c r="S112" s="53"/>
      <c r="T112" s="53"/>
      <c r="U112" s="53"/>
      <c r="V112" s="53"/>
    </row>
    <row r="113" spans="2:22" s="51" customFormat="1" x14ac:dyDescent="0.2">
      <c r="B113" s="66" t="s">
        <v>229</v>
      </c>
      <c r="C113" s="51" t="s">
        <v>230</v>
      </c>
      <c r="D113" s="56">
        <v>806211.37</v>
      </c>
      <c r="E113" s="56">
        <v>806211.37</v>
      </c>
      <c r="F113" s="56">
        <v>81160.800000000003</v>
      </c>
      <c r="G113" s="56">
        <v>839305.5</v>
      </c>
      <c r="H113" s="56">
        <v>0</v>
      </c>
      <c r="I113" s="56">
        <f t="shared" si="31"/>
        <v>839305.5</v>
      </c>
      <c r="J113" s="56">
        <f t="shared" si="32"/>
        <v>-33094.130000000005</v>
      </c>
      <c r="K113" s="57">
        <f t="shared" si="33"/>
        <v>-4.1048949731383726E-2</v>
      </c>
      <c r="L113" s="57">
        <f t="shared" si="34"/>
        <v>-0.89933061847043905</v>
      </c>
      <c r="M113" s="57">
        <f t="shared" si="35"/>
        <v>0.13568976334332761</v>
      </c>
      <c r="R113" s="53"/>
      <c r="S113" s="53"/>
      <c r="T113" s="53"/>
      <c r="U113" s="53"/>
      <c r="V113" s="53"/>
    </row>
    <row r="114" spans="2:22" s="51" customFormat="1" x14ac:dyDescent="0.2">
      <c r="B114" s="66" t="s">
        <v>231</v>
      </c>
      <c r="C114" s="51" t="s">
        <v>232</v>
      </c>
      <c r="D114" s="56">
        <v>6357733.390000008</v>
      </c>
      <c r="E114" s="56">
        <v>6357733.390000008</v>
      </c>
      <c r="F114" s="56">
        <v>455175.42999999993</v>
      </c>
      <c r="G114" s="56">
        <v>4517404.0299999993</v>
      </c>
      <c r="H114" s="56">
        <v>0</v>
      </c>
      <c r="I114" s="56">
        <f t="shared" si="31"/>
        <v>4517404.0299999993</v>
      </c>
      <c r="J114" s="56">
        <f t="shared" si="32"/>
        <v>1840329.3600000087</v>
      </c>
      <c r="K114" s="57">
        <f t="shared" si="33"/>
        <v>0.2894631226428333</v>
      </c>
      <c r="L114" s="57">
        <f t="shared" si="34"/>
        <v>-0.92840602112760207</v>
      </c>
      <c r="M114" s="57">
        <f t="shared" si="35"/>
        <v>-0.22486886106490911</v>
      </c>
      <c r="R114" s="53"/>
      <c r="S114" s="53"/>
      <c r="T114" s="53"/>
      <c r="U114" s="53"/>
      <c r="V114" s="53"/>
    </row>
    <row r="115" spans="2:22" s="51" customFormat="1" x14ac:dyDescent="0.2">
      <c r="B115" s="66" t="s">
        <v>127</v>
      </c>
      <c r="C115" s="51" t="s">
        <v>128</v>
      </c>
      <c r="D115" s="56">
        <v>213172.88</v>
      </c>
      <c r="E115" s="56">
        <v>213172.88</v>
      </c>
      <c r="F115" s="56">
        <v>0</v>
      </c>
      <c r="G115" s="56">
        <v>29816.34</v>
      </c>
      <c r="H115" s="56">
        <v>0</v>
      </c>
      <c r="I115" s="56">
        <f t="shared" si="31"/>
        <v>29816.34</v>
      </c>
      <c r="J115" s="56">
        <f t="shared" si="32"/>
        <v>183356.54</v>
      </c>
      <c r="K115" s="57">
        <f t="shared" si="33"/>
        <v>0.86013070705804606</v>
      </c>
      <c r="L115" s="57">
        <f t="shared" si="34"/>
        <v>-1</v>
      </c>
      <c r="M115" s="57">
        <f t="shared" si="35"/>
        <v>-0.84741531679059567</v>
      </c>
      <c r="R115" s="53"/>
      <c r="S115" s="53"/>
      <c r="T115" s="53"/>
      <c r="U115" s="53"/>
      <c r="V115" s="53"/>
    </row>
    <row r="116" spans="2:22" s="51" customFormat="1" x14ac:dyDescent="0.2">
      <c r="B116" s="66" t="s">
        <v>233</v>
      </c>
      <c r="C116" s="51" t="s">
        <v>234</v>
      </c>
      <c r="D116" s="56">
        <v>942370.69</v>
      </c>
      <c r="E116" s="56">
        <v>942370.69</v>
      </c>
      <c r="F116" s="56">
        <v>77018.600000000006</v>
      </c>
      <c r="G116" s="56">
        <v>693539.21</v>
      </c>
      <c r="H116" s="56">
        <v>0</v>
      </c>
      <c r="I116" s="56">
        <f t="shared" si="31"/>
        <v>693539.21</v>
      </c>
      <c r="J116" s="56">
        <f t="shared" si="32"/>
        <v>248831.47999999998</v>
      </c>
      <c r="K116" s="57">
        <f t="shared" si="33"/>
        <v>0.26404840753270881</v>
      </c>
      <c r="L116" s="57">
        <f t="shared" si="34"/>
        <v>-0.91827143944810086</v>
      </c>
      <c r="M116" s="57">
        <f t="shared" si="35"/>
        <v>-0.19714371730840957</v>
      </c>
      <c r="R116" s="53"/>
      <c r="S116" s="53"/>
      <c r="T116" s="53"/>
      <c r="U116" s="53"/>
      <c r="V116" s="53"/>
    </row>
    <row r="117" spans="2:22" s="51" customFormat="1" x14ac:dyDescent="0.2">
      <c r="B117" s="66" t="s">
        <v>129</v>
      </c>
      <c r="C117" s="51" t="s">
        <v>130</v>
      </c>
      <c r="D117" s="56">
        <v>9883534.5700000003</v>
      </c>
      <c r="E117" s="56">
        <v>9883534.5700000003</v>
      </c>
      <c r="F117" s="56">
        <v>842353.57999999973</v>
      </c>
      <c r="G117" s="56">
        <v>7668001.1100000022</v>
      </c>
      <c r="H117" s="56">
        <v>0</v>
      </c>
      <c r="I117" s="56">
        <f t="shared" si="31"/>
        <v>7668001.1100000022</v>
      </c>
      <c r="J117" s="56">
        <f t="shared" si="32"/>
        <v>2215533.4599999981</v>
      </c>
      <c r="K117" s="57">
        <f t="shared" si="33"/>
        <v>0.22416408262737508</v>
      </c>
      <c r="L117" s="57">
        <f t="shared" si="34"/>
        <v>-0.91477203079181413</v>
      </c>
      <c r="M117" s="57">
        <f t="shared" si="35"/>
        <v>-0.15363354468440918</v>
      </c>
      <c r="R117" s="53"/>
      <c r="S117" s="53"/>
      <c r="T117" s="53"/>
      <c r="U117" s="53"/>
      <c r="V117" s="53"/>
    </row>
    <row r="118" spans="2:22" s="51" customFormat="1" x14ac:dyDescent="0.2">
      <c r="B118" s="66" t="s">
        <v>131</v>
      </c>
      <c r="C118" s="51" t="s">
        <v>132</v>
      </c>
      <c r="D118" s="56">
        <v>12364932.540000001</v>
      </c>
      <c r="E118" s="56">
        <v>12498338.540000001</v>
      </c>
      <c r="F118" s="56">
        <v>1758266.5599999998</v>
      </c>
      <c r="G118" s="56">
        <v>16678473.709999999</v>
      </c>
      <c r="H118" s="56">
        <v>0</v>
      </c>
      <c r="I118" s="56">
        <f t="shared" si="31"/>
        <v>16678473.709999999</v>
      </c>
      <c r="J118" s="56">
        <f t="shared" si="32"/>
        <v>-4180135.1699999981</v>
      </c>
      <c r="K118" s="57">
        <f t="shared" si="33"/>
        <v>-0.33445526832400857</v>
      </c>
      <c r="L118" s="57">
        <f t="shared" si="34"/>
        <v>-0.85931997646144731</v>
      </c>
      <c r="M118" s="57">
        <f t="shared" si="35"/>
        <v>0.45576938362619107</v>
      </c>
      <c r="R118" s="53"/>
      <c r="S118" s="53"/>
      <c r="T118" s="53"/>
      <c r="U118" s="53"/>
      <c r="V118" s="53"/>
    </row>
    <row r="119" spans="2:22" s="51" customFormat="1" x14ac:dyDescent="0.2">
      <c r="B119" s="66" t="s">
        <v>235</v>
      </c>
      <c r="C119" s="51" t="s">
        <v>236</v>
      </c>
      <c r="D119" s="56">
        <v>5785820.2100000028</v>
      </c>
      <c r="E119" s="56">
        <v>5785820.2100000028</v>
      </c>
      <c r="F119" s="56">
        <v>311541.12</v>
      </c>
      <c r="G119" s="56">
        <v>2958863.66</v>
      </c>
      <c r="H119" s="56">
        <v>0</v>
      </c>
      <c r="I119" s="56">
        <f t="shared" si="31"/>
        <v>2958863.66</v>
      </c>
      <c r="J119" s="56">
        <f t="shared" si="32"/>
        <v>2826956.5500000026</v>
      </c>
      <c r="K119" s="57">
        <f t="shared" si="33"/>
        <v>0.48860082881835715</v>
      </c>
      <c r="L119" s="57">
        <f t="shared" si="34"/>
        <v>-0.94615437246709744</v>
      </c>
      <c r="M119" s="57">
        <f t="shared" si="35"/>
        <v>-0.44210999507457144</v>
      </c>
      <c r="R119" s="53"/>
      <c r="S119" s="53"/>
      <c r="T119" s="53"/>
      <c r="U119" s="53"/>
      <c r="V119" s="53"/>
    </row>
    <row r="120" spans="2:22" s="51" customFormat="1" x14ac:dyDescent="0.2">
      <c r="B120" s="66" t="s">
        <v>237</v>
      </c>
      <c r="C120" s="51" t="s">
        <v>238</v>
      </c>
      <c r="D120" s="56">
        <v>5091500.4900000039</v>
      </c>
      <c r="E120" s="56">
        <v>5091500.4900000039</v>
      </c>
      <c r="F120" s="56">
        <v>429214.31999999995</v>
      </c>
      <c r="G120" s="56">
        <v>3974466.59</v>
      </c>
      <c r="H120" s="56">
        <v>0</v>
      </c>
      <c r="I120" s="56">
        <f t="shared" si="31"/>
        <v>3974466.59</v>
      </c>
      <c r="J120" s="56">
        <f t="shared" si="32"/>
        <v>1117033.9000000041</v>
      </c>
      <c r="K120" s="57">
        <f t="shared" si="33"/>
        <v>0.21939188696807987</v>
      </c>
      <c r="L120" s="57">
        <f t="shared" si="34"/>
        <v>-0.91569983723992532</v>
      </c>
      <c r="M120" s="57">
        <f t="shared" si="35"/>
        <v>-0.14842751305608709</v>
      </c>
      <c r="R120" s="53"/>
      <c r="S120" s="53"/>
      <c r="T120" s="53"/>
      <c r="U120" s="53"/>
      <c r="V120" s="53"/>
    </row>
    <row r="121" spans="2:22" s="51" customFormat="1" x14ac:dyDescent="0.2">
      <c r="B121" s="66" t="s">
        <v>239</v>
      </c>
      <c r="C121" s="51" t="s">
        <v>240</v>
      </c>
      <c r="D121" s="56">
        <v>2182444.09</v>
      </c>
      <c r="E121" s="56">
        <v>2182444.09</v>
      </c>
      <c r="F121" s="56">
        <v>292704.02</v>
      </c>
      <c r="G121" s="56">
        <v>2555218.0299999998</v>
      </c>
      <c r="H121" s="56">
        <v>0</v>
      </c>
      <c r="I121" s="56">
        <f t="shared" si="31"/>
        <v>2555218.0299999998</v>
      </c>
      <c r="J121" s="56">
        <f t="shared" si="32"/>
        <v>-372773.93999999994</v>
      </c>
      <c r="K121" s="57">
        <f t="shared" si="33"/>
        <v>-0.17080572267947536</v>
      </c>
      <c r="L121" s="57">
        <f t="shared" si="34"/>
        <v>-0.86588246574509042</v>
      </c>
      <c r="M121" s="57">
        <f t="shared" si="35"/>
        <v>0.27724260655942767</v>
      </c>
      <c r="R121" s="53"/>
      <c r="S121" s="53"/>
      <c r="T121" s="53"/>
      <c r="U121" s="53"/>
      <c r="V121" s="53"/>
    </row>
    <row r="122" spans="2:22" s="51" customFormat="1" x14ac:dyDescent="0.2">
      <c r="B122" s="66" t="s">
        <v>133</v>
      </c>
      <c r="C122" s="51" t="s">
        <v>134</v>
      </c>
      <c r="D122" s="56">
        <v>2076449.62</v>
      </c>
      <c r="E122" s="56">
        <v>2353545.6</v>
      </c>
      <c r="F122" s="56">
        <v>200668.16</v>
      </c>
      <c r="G122" s="56">
        <v>2007291.6300000004</v>
      </c>
      <c r="H122" s="56">
        <v>0</v>
      </c>
      <c r="I122" s="56">
        <f t="shared" si="31"/>
        <v>2007291.6300000004</v>
      </c>
      <c r="J122" s="56">
        <f t="shared" si="32"/>
        <v>346253.96999999974</v>
      </c>
      <c r="K122" s="57">
        <f t="shared" si="33"/>
        <v>0.14712014502714532</v>
      </c>
      <c r="L122" s="57">
        <f t="shared" si="34"/>
        <v>-0.91473793411948334</v>
      </c>
      <c r="M122" s="57">
        <f t="shared" si="35"/>
        <v>-6.9585612756885878E-2</v>
      </c>
      <c r="R122" s="53"/>
      <c r="S122" s="53"/>
      <c r="T122" s="53"/>
      <c r="U122" s="53"/>
      <c r="V122" s="53"/>
    </row>
    <row r="123" spans="2:22" s="51" customFormat="1" x14ac:dyDescent="0.2">
      <c r="B123" s="66" t="s">
        <v>135</v>
      </c>
      <c r="C123" s="51" t="s">
        <v>136</v>
      </c>
      <c r="D123" s="56">
        <v>11591368.090000005</v>
      </c>
      <c r="E123" s="56">
        <v>11959205.490000004</v>
      </c>
      <c r="F123" s="56">
        <v>680594.16</v>
      </c>
      <c r="G123" s="56">
        <v>6545278.79</v>
      </c>
      <c r="H123" s="56">
        <v>0</v>
      </c>
      <c r="I123" s="56">
        <f t="shared" si="31"/>
        <v>6545278.79</v>
      </c>
      <c r="J123" s="56">
        <f t="shared" si="32"/>
        <v>5413926.7000000039</v>
      </c>
      <c r="K123" s="57">
        <f t="shared" si="33"/>
        <v>0.45269952962402038</v>
      </c>
      <c r="L123" s="57">
        <f t="shared" si="34"/>
        <v>-0.94309035323716983</v>
      </c>
      <c r="M123" s="57">
        <f t="shared" si="35"/>
        <v>-0.40294494140802228</v>
      </c>
      <c r="R123" s="53"/>
      <c r="S123" s="53"/>
      <c r="T123" s="53"/>
      <c r="U123" s="53"/>
      <c r="V123" s="53"/>
    </row>
    <row r="124" spans="2:22" s="51" customFormat="1" x14ac:dyDescent="0.2">
      <c r="B124" s="66" t="s">
        <v>137</v>
      </c>
      <c r="C124" s="51" t="s">
        <v>138</v>
      </c>
      <c r="D124" s="56">
        <v>1738627.69</v>
      </c>
      <c r="E124" s="56">
        <v>1792894.25</v>
      </c>
      <c r="F124" s="56">
        <v>2379.91</v>
      </c>
      <c r="G124" s="56">
        <v>59766.15</v>
      </c>
      <c r="H124" s="56">
        <v>0</v>
      </c>
      <c r="I124" s="56">
        <f t="shared" si="31"/>
        <v>59766.15</v>
      </c>
      <c r="J124" s="56">
        <f t="shared" si="32"/>
        <v>1733128.1</v>
      </c>
      <c r="K124" s="57">
        <f t="shared" si="33"/>
        <v>0.96666498874654772</v>
      </c>
      <c r="L124" s="57">
        <f t="shared" si="34"/>
        <v>-0.99867258763309663</v>
      </c>
      <c r="M124" s="57">
        <f t="shared" si="35"/>
        <v>-0.96363453317805203</v>
      </c>
      <c r="R124" s="53"/>
      <c r="S124" s="53"/>
      <c r="T124" s="53"/>
      <c r="U124" s="53"/>
      <c r="V124" s="53"/>
    </row>
    <row r="125" spans="2:22" s="51" customFormat="1" x14ac:dyDescent="0.2">
      <c r="B125" s="66" t="s">
        <v>139</v>
      </c>
      <c r="C125" s="51" t="s">
        <v>140</v>
      </c>
      <c r="D125" s="56">
        <v>45000</v>
      </c>
      <c r="E125" s="56">
        <v>45000</v>
      </c>
      <c r="F125" s="56">
        <v>0</v>
      </c>
      <c r="G125" s="56">
        <v>0</v>
      </c>
      <c r="H125" s="56">
        <v>0</v>
      </c>
      <c r="I125" s="56">
        <f t="shared" si="31"/>
        <v>0</v>
      </c>
      <c r="J125" s="56">
        <f t="shared" si="32"/>
        <v>45000</v>
      </c>
      <c r="K125" s="57">
        <f t="shared" si="33"/>
        <v>1</v>
      </c>
      <c r="L125" s="57">
        <f t="shared" si="34"/>
        <v>-1</v>
      </c>
      <c r="M125" s="57">
        <f t="shared" si="35"/>
        <v>-1</v>
      </c>
      <c r="R125" s="53"/>
      <c r="S125" s="53"/>
      <c r="T125" s="53"/>
      <c r="U125" s="53"/>
      <c r="V125" s="53"/>
    </row>
    <row r="126" spans="2:22" s="51" customFormat="1" x14ac:dyDescent="0.2">
      <c r="B126" s="66" t="s">
        <v>143</v>
      </c>
      <c r="C126" s="51" t="s">
        <v>144</v>
      </c>
      <c r="D126" s="56">
        <v>10966590</v>
      </c>
      <c r="E126" s="56">
        <v>11068822.4</v>
      </c>
      <c r="F126" s="56">
        <v>936820.69</v>
      </c>
      <c r="G126" s="56">
        <v>8402172.9600000009</v>
      </c>
      <c r="H126" s="56">
        <v>0</v>
      </c>
      <c r="I126" s="56">
        <f t="shared" si="31"/>
        <v>8402172.9600000009</v>
      </c>
      <c r="J126" s="56">
        <f t="shared" si="32"/>
        <v>2666649.4399999995</v>
      </c>
      <c r="K126" s="57">
        <f t="shared" si="33"/>
        <v>0.2409153696422123</v>
      </c>
      <c r="L126" s="57">
        <f t="shared" si="34"/>
        <v>-0.91536401469410156</v>
      </c>
      <c r="M126" s="57">
        <f t="shared" si="35"/>
        <v>-0.17190767597332246</v>
      </c>
      <c r="R126" s="53"/>
      <c r="S126" s="53"/>
      <c r="T126" s="53"/>
      <c r="U126" s="53"/>
      <c r="V126" s="53"/>
    </row>
    <row r="127" spans="2:22" s="51" customFormat="1" x14ac:dyDescent="0.2">
      <c r="B127" s="66" t="s">
        <v>145</v>
      </c>
      <c r="C127" s="51" t="s">
        <v>146</v>
      </c>
      <c r="D127" s="56">
        <v>0</v>
      </c>
      <c r="E127" s="56">
        <v>102.36</v>
      </c>
      <c r="F127" s="56">
        <v>10286.619999999999</v>
      </c>
      <c r="G127" s="56">
        <v>75011.19</v>
      </c>
      <c r="H127" s="56">
        <v>0</v>
      </c>
      <c r="I127" s="56">
        <f t="shared" si="31"/>
        <v>75011.19</v>
      </c>
      <c r="J127" s="56">
        <f t="shared" si="32"/>
        <v>-74908.83</v>
      </c>
      <c r="K127" s="57">
        <f t="shared" si="33"/>
        <v>-731.81740914419697</v>
      </c>
      <c r="L127" s="57">
        <f t="shared" si="34"/>
        <v>99.494529112934728</v>
      </c>
      <c r="M127" s="57">
        <f t="shared" si="35"/>
        <v>798.43717361185122</v>
      </c>
      <c r="R127" s="53"/>
      <c r="S127" s="53"/>
      <c r="T127" s="53"/>
      <c r="U127" s="53"/>
      <c r="V127" s="53"/>
    </row>
    <row r="128" spans="2:22" s="51" customFormat="1" x14ac:dyDescent="0.2">
      <c r="B128" s="66" t="s">
        <v>147</v>
      </c>
      <c r="C128" s="51" t="s">
        <v>148</v>
      </c>
      <c r="D128" s="56">
        <v>12162586.579999993</v>
      </c>
      <c r="E128" s="56">
        <v>12204406.579999993</v>
      </c>
      <c r="F128" s="56">
        <v>847776.67000000039</v>
      </c>
      <c r="G128" s="56">
        <v>7919427.4700000118</v>
      </c>
      <c r="H128" s="56">
        <v>0</v>
      </c>
      <c r="I128" s="56">
        <f t="shared" si="31"/>
        <v>7919427.4700000118</v>
      </c>
      <c r="J128" s="56">
        <f t="shared" si="32"/>
        <v>4284979.1099999808</v>
      </c>
      <c r="K128" s="57">
        <f t="shared" si="33"/>
        <v>0.35110097995440459</v>
      </c>
      <c r="L128" s="57">
        <f t="shared" si="34"/>
        <v>-0.93053519936075413</v>
      </c>
      <c r="M128" s="57">
        <f t="shared" si="35"/>
        <v>-0.29211015995025957</v>
      </c>
      <c r="R128" s="53"/>
      <c r="S128" s="53"/>
      <c r="T128" s="53"/>
      <c r="U128" s="53"/>
      <c r="V128" s="53"/>
    </row>
    <row r="129" spans="2:22" s="51" customFormat="1" x14ac:dyDescent="0.2">
      <c r="B129" s="66" t="s">
        <v>149</v>
      </c>
      <c r="C129" s="51" t="s">
        <v>150</v>
      </c>
      <c r="D129" s="56">
        <v>5000</v>
      </c>
      <c r="E129" s="56">
        <v>5000</v>
      </c>
      <c r="F129" s="56">
        <v>0</v>
      </c>
      <c r="G129" s="56">
        <v>0</v>
      </c>
      <c r="H129" s="56">
        <v>0</v>
      </c>
      <c r="I129" s="56">
        <f t="shared" si="31"/>
        <v>0</v>
      </c>
      <c r="J129" s="56">
        <f t="shared" si="32"/>
        <v>5000</v>
      </c>
      <c r="K129" s="57">
        <f t="shared" si="33"/>
        <v>1</v>
      </c>
      <c r="L129" s="57">
        <f t="shared" si="34"/>
        <v>-1</v>
      </c>
      <c r="M129" s="57">
        <f t="shared" si="35"/>
        <v>-1</v>
      </c>
      <c r="R129" s="53"/>
      <c r="S129" s="53"/>
      <c r="T129" s="53"/>
      <c r="U129" s="53"/>
      <c r="V129" s="53"/>
    </row>
    <row r="130" spans="2:22" s="51" customFormat="1" x14ac:dyDescent="0.2">
      <c r="B130" s="66" t="s">
        <v>161</v>
      </c>
      <c r="C130" s="51" t="s">
        <v>162</v>
      </c>
      <c r="D130" s="56">
        <v>1636041.8100000008</v>
      </c>
      <c r="E130" s="56">
        <v>1640056.9700000007</v>
      </c>
      <c r="F130" s="56">
        <v>159562.29000000012</v>
      </c>
      <c r="G130" s="56">
        <v>1538311.7999999996</v>
      </c>
      <c r="H130" s="56">
        <v>0</v>
      </c>
      <c r="I130" s="56">
        <f t="shared" si="31"/>
        <v>1538311.7999999996</v>
      </c>
      <c r="J130" s="56">
        <f t="shared" si="32"/>
        <v>101745.17000000109</v>
      </c>
      <c r="K130" s="57">
        <f t="shared" si="33"/>
        <v>6.2037582755433821E-2</v>
      </c>
      <c r="L130" s="57">
        <f t="shared" si="34"/>
        <v>-0.90270930039704655</v>
      </c>
      <c r="M130" s="57">
        <f t="shared" si="35"/>
        <v>2.3231727903163153E-2</v>
      </c>
      <c r="R130" s="53"/>
      <c r="S130" s="53"/>
      <c r="T130" s="53"/>
      <c r="U130" s="53"/>
      <c r="V130" s="53"/>
    </row>
    <row r="131" spans="2:22" s="51" customFormat="1" x14ac:dyDescent="0.2">
      <c r="B131" s="66" t="s">
        <v>163</v>
      </c>
      <c r="C131" s="51" t="s">
        <v>164</v>
      </c>
      <c r="D131" s="56">
        <v>4710268.5</v>
      </c>
      <c r="E131" s="56">
        <v>4552196.4499999993</v>
      </c>
      <c r="F131" s="56">
        <v>357997.17</v>
      </c>
      <c r="G131" s="56">
        <v>2666549.3199999998</v>
      </c>
      <c r="H131" s="56">
        <v>977582.76000000013</v>
      </c>
      <c r="I131" s="56">
        <f t="shared" si="31"/>
        <v>3644132.08</v>
      </c>
      <c r="J131" s="56">
        <f t="shared" si="32"/>
        <v>908064.36999999918</v>
      </c>
      <c r="K131" s="57">
        <f t="shared" si="33"/>
        <v>0.19947829140809584</v>
      </c>
      <c r="L131" s="57">
        <f t="shared" si="34"/>
        <v>-0.92135726699580378</v>
      </c>
      <c r="M131" s="57">
        <f t="shared" si="35"/>
        <v>-0.36097597577418811</v>
      </c>
      <c r="R131" s="53"/>
      <c r="S131" s="53"/>
      <c r="T131" s="53"/>
      <c r="U131" s="53"/>
      <c r="V131" s="53"/>
    </row>
    <row r="132" spans="2:22" s="51" customFormat="1" x14ac:dyDescent="0.2">
      <c r="B132" s="66" t="s">
        <v>241</v>
      </c>
      <c r="C132" s="51" t="s">
        <v>242</v>
      </c>
      <c r="D132" s="56">
        <v>0</v>
      </c>
      <c r="E132" s="56">
        <v>255000</v>
      </c>
      <c r="F132" s="56">
        <v>85250</v>
      </c>
      <c r="G132" s="56">
        <v>187875</v>
      </c>
      <c r="H132" s="56">
        <v>17375</v>
      </c>
      <c r="I132" s="56">
        <f t="shared" si="31"/>
        <v>205250</v>
      </c>
      <c r="J132" s="56">
        <f t="shared" si="32"/>
        <v>49750</v>
      </c>
      <c r="K132" s="57">
        <f t="shared" si="33"/>
        <v>0.19509803921568628</v>
      </c>
      <c r="L132" s="57">
        <f t="shared" si="34"/>
        <v>-0.66568627450980389</v>
      </c>
      <c r="M132" s="57">
        <f t="shared" si="35"/>
        <v>-0.19625668449197861</v>
      </c>
      <c r="R132" s="53"/>
      <c r="S132" s="53"/>
      <c r="T132" s="53"/>
      <c r="U132" s="53"/>
      <c r="V132" s="53"/>
    </row>
    <row r="133" spans="2:22" s="51" customFormat="1" x14ac:dyDescent="0.2">
      <c r="B133" s="66" t="s">
        <v>243</v>
      </c>
      <c r="C133" s="51" t="s">
        <v>244</v>
      </c>
      <c r="D133" s="56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f t="shared" si="31"/>
        <v>0</v>
      </c>
      <c r="J133" s="56">
        <f t="shared" si="32"/>
        <v>0</v>
      </c>
      <c r="K133" s="57" t="str">
        <f t="shared" si="33"/>
        <v>NA</v>
      </c>
      <c r="L133" s="57" t="str">
        <f t="shared" si="34"/>
        <v>NA</v>
      </c>
      <c r="M133" s="57" t="str">
        <f t="shared" si="35"/>
        <v>NA</v>
      </c>
      <c r="R133" s="53"/>
      <c r="S133" s="53"/>
      <c r="T133" s="53"/>
      <c r="U133" s="53"/>
      <c r="V133" s="53"/>
    </row>
    <row r="134" spans="2:22" s="51" customFormat="1" x14ac:dyDescent="0.2">
      <c r="B134" s="66" t="s">
        <v>245</v>
      </c>
      <c r="C134" s="51" t="s">
        <v>246</v>
      </c>
      <c r="D134" s="56">
        <v>168300</v>
      </c>
      <c r="E134" s="56">
        <v>168300</v>
      </c>
      <c r="F134" s="56">
        <v>0</v>
      </c>
      <c r="G134" s="56">
        <v>33500</v>
      </c>
      <c r="H134" s="56">
        <v>0</v>
      </c>
      <c r="I134" s="56">
        <f t="shared" si="31"/>
        <v>33500</v>
      </c>
      <c r="J134" s="56">
        <f t="shared" si="32"/>
        <v>134800</v>
      </c>
      <c r="K134" s="57">
        <f t="shared" si="33"/>
        <v>0.80095068330362451</v>
      </c>
      <c r="L134" s="57">
        <f t="shared" si="34"/>
        <v>-1</v>
      </c>
      <c r="M134" s="57">
        <f t="shared" si="35"/>
        <v>-0.78285529087668126</v>
      </c>
      <c r="R134" s="53"/>
      <c r="S134" s="53"/>
      <c r="T134" s="53"/>
      <c r="U134" s="53"/>
      <c r="V134" s="53"/>
    </row>
    <row r="135" spans="2:22" s="51" customFormat="1" x14ac:dyDescent="0.2">
      <c r="B135" s="66" t="s">
        <v>247</v>
      </c>
      <c r="C135" s="51" t="s">
        <v>248</v>
      </c>
      <c r="D135" s="56">
        <v>0</v>
      </c>
      <c r="E135" s="56">
        <v>0</v>
      </c>
      <c r="F135" s="56">
        <v>0</v>
      </c>
      <c r="G135" s="56">
        <v>0</v>
      </c>
      <c r="H135" s="56">
        <v>0</v>
      </c>
      <c r="I135" s="56">
        <f t="shared" si="31"/>
        <v>0</v>
      </c>
      <c r="J135" s="56">
        <f t="shared" si="32"/>
        <v>0</v>
      </c>
      <c r="K135" s="57" t="str">
        <f t="shared" si="33"/>
        <v>NA</v>
      </c>
      <c r="L135" s="57" t="str">
        <f t="shared" si="34"/>
        <v>NA</v>
      </c>
      <c r="M135" s="57" t="str">
        <f t="shared" si="35"/>
        <v>NA</v>
      </c>
      <c r="R135" s="53"/>
      <c r="S135" s="53"/>
      <c r="T135" s="53"/>
      <c r="U135" s="53"/>
      <c r="V135" s="53"/>
    </row>
    <row r="136" spans="2:22" s="51" customFormat="1" x14ac:dyDescent="0.2">
      <c r="B136" s="66" t="s">
        <v>173</v>
      </c>
      <c r="C136" s="51" t="s">
        <v>174</v>
      </c>
      <c r="D136" s="56">
        <v>280800</v>
      </c>
      <c r="E136" s="56">
        <v>495800</v>
      </c>
      <c r="F136" s="56">
        <v>323330</v>
      </c>
      <c r="G136" s="56">
        <v>450061.73</v>
      </c>
      <c r="H136" s="56">
        <v>15000</v>
      </c>
      <c r="I136" s="56">
        <f t="shared" si="31"/>
        <v>465061.73</v>
      </c>
      <c r="J136" s="56">
        <f t="shared" si="32"/>
        <v>30738.270000000019</v>
      </c>
      <c r="K136" s="57">
        <f t="shared" si="33"/>
        <v>6.1997317466720492E-2</v>
      </c>
      <c r="L136" s="57">
        <f t="shared" si="34"/>
        <v>-0.34786204114562325</v>
      </c>
      <c r="M136" s="57">
        <f t="shared" si="35"/>
        <v>-9.7288569437823155E-3</v>
      </c>
      <c r="R136" s="53"/>
      <c r="S136" s="53"/>
      <c r="T136" s="53"/>
      <c r="U136" s="53"/>
      <c r="V136" s="53"/>
    </row>
    <row r="137" spans="2:22" s="51" customFormat="1" x14ac:dyDescent="0.2">
      <c r="B137" s="66" t="s">
        <v>175</v>
      </c>
      <c r="C137" s="51" t="s">
        <v>176</v>
      </c>
      <c r="D137" s="56">
        <v>4050</v>
      </c>
      <c r="E137" s="56">
        <v>50</v>
      </c>
      <c r="F137" s="56">
        <v>0</v>
      </c>
      <c r="G137" s="56">
        <v>21875.9</v>
      </c>
      <c r="H137" s="56">
        <v>0</v>
      </c>
      <c r="I137" s="56">
        <f t="shared" si="31"/>
        <v>21875.9</v>
      </c>
      <c r="J137" s="56">
        <f t="shared" si="32"/>
        <v>-21825.9</v>
      </c>
      <c r="K137" s="57">
        <f t="shared" si="33"/>
        <v>-436.51800000000003</v>
      </c>
      <c r="L137" s="57">
        <f t="shared" si="34"/>
        <v>-1</v>
      </c>
      <c r="M137" s="57">
        <f t="shared" si="35"/>
        <v>476.29236363636369</v>
      </c>
      <c r="R137" s="53"/>
      <c r="S137" s="53"/>
      <c r="T137" s="53"/>
      <c r="U137" s="53"/>
      <c r="V137" s="53"/>
    </row>
    <row r="138" spans="2:22" s="51" customFormat="1" x14ac:dyDescent="0.2">
      <c r="B138" s="66" t="s">
        <v>249</v>
      </c>
      <c r="C138" s="51" t="s">
        <v>250</v>
      </c>
      <c r="D138" s="56">
        <v>4500</v>
      </c>
      <c r="E138" s="56">
        <v>15500</v>
      </c>
      <c r="F138" s="56">
        <v>0</v>
      </c>
      <c r="G138" s="56">
        <v>14447.29</v>
      </c>
      <c r="H138" s="56">
        <v>3567.88</v>
      </c>
      <c r="I138" s="56">
        <f t="shared" si="31"/>
        <v>18015.170000000002</v>
      </c>
      <c r="J138" s="56">
        <f t="shared" si="32"/>
        <v>-2515.1700000000019</v>
      </c>
      <c r="K138" s="57">
        <f t="shared" si="33"/>
        <v>-0.16226903225806463</v>
      </c>
      <c r="L138" s="57">
        <f t="shared" si="34"/>
        <v>-1</v>
      </c>
      <c r="M138" s="57">
        <f t="shared" si="35"/>
        <v>1.681806451612905E-2</v>
      </c>
      <c r="R138" s="53"/>
      <c r="S138" s="53"/>
      <c r="T138" s="53"/>
      <c r="U138" s="53"/>
      <c r="V138" s="53"/>
    </row>
    <row r="139" spans="2:22" s="51" customFormat="1" x14ac:dyDescent="0.2">
      <c r="B139" s="66" t="s">
        <v>251</v>
      </c>
      <c r="C139" s="51" t="s">
        <v>252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f t="shared" si="31"/>
        <v>0</v>
      </c>
      <c r="J139" s="56">
        <f t="shared" si="32"/>
        <v>0</v>
      </c>
      <c r="K139" s="57" t="str">
        <f t="shared" si="33"/>
        <v>NA</v>
      </c>
      <c r="L139" s="57" t="str">
        <f t="shared" si="34"/>
        <v>NA</v>
      </c>
      <c r="M139" s="57" t="str">
        <f t="shared" si="35"/>
        <v>NA</v>
      </c>
      <c r="R139" s="53"/>
      <c r="S139" s="53"/>
      <c r="T139" s="53"/>
      <c r="U139" s="53"/>
      <c r="V139" s="53"/>
    </row>
    <row r="140" spans="2:22" s="51" customFormat="1" x14ac:dyDescent="0.2">
      <c r="B140" s="66" t="s">
        <v>177</v>
      </c>
      <c r="C140" s="51" t="s">
        <v>178</v>
      </c>
      <c r="D140" s="56">
        <v>3975</v>
      </c>
      <c r="E140" s="56">
        <v>975</v>
      </c>
      <c r="F140" s="56">
        <v>0</v>
      </c>
      <c r="G140" s="56">
        <v>0</v>
      </c>
      <c r="H140" s="56">
        <v>0</v>
      </c>
      <c r="I140" s="56">
        <f t="shared" si="31"/>
        <v>0</v>
      </c>
      <c r="J140" s="56">
        <f t="shared" si="32"/>
        <v>975</v>
      </c>
      <c r="K140" s="57">
        <f t="shared" si="33"/>
        <v>1</v>
      </c>
      <c r="L140" s="57">
        <f t="shared" si="34"/>
        <v>-1</v>
      </c>
      <c r="M140" s="57">
        <f t="shared" si="35"/>
        <v>-1</v>
      </c>
      <c r="R140" s="53"/>
      <c r="S140" s="53"/>
      <c r="T140" s="53"/>
      <c r="U140" s="53"/>
      <c r="V140" s="53"/>
    </row>
    <row r="141" spans="2:22" s="51" customFormat="1" x14ac:dyDescent="0.2">
      <c r="B141" s="66" t="s">
        <v>179</v>
      </c>
      <c r="C141" s="51" t="s">
        <v>180</v>
      </c>
      <c r="D141" s="56">
        <v>5900</v>
      </c>
      <c r="E141" s="56">
        <v>48299</v>
      </c>
      <c r="F141" s="56">
        <v>25399.75</v>
      </c>
      <c r="G141" s="56">
        <v>41542.74</v>
      </c>
      <c r="H141" s="56">
        <v>350</v>
      </c>
      <c r="I141" s="56">
        <f t="shared" si="31"/>
        <v>41892.74</v>
      </c>
      <c r="J141" s="56">
        <f t="shared" si="32"/>
        <v>6406.260000000002</v>
      </c>
      <c r="K141" s="57">
        <f t="shared" si="33"/>
        <v>0.13263752872730289</v>
      </c>
      <c r="L141" s="57">
        <f t="shared" si="34"/>
        <v>-0.47411437089794822</v>
      </c>
      <c r="M141" s="57">
        <f t="shared" si="35"/>
        <v>-6.1691696986009438E-2</v>
      </c>
      <c r="R141" s="53"/>
      <c r="S141" s="53"/>
      <c r="T141" s="53"/>
      <c r="U141" s="53"/>
      <c r="V141" s="53"/>
    </row>
    <row r="142" spans="2:22" s="51" customFormat="1" x14ac:dyDescent="0.2">
      <c r="B142" s="66" t="s">
        <v>451</v>
      </c>
      <c r="C142" s="51" t="s">
        <v>452</v>
      </c>
      <c r="D142" s="56">
        <v>0</v>
      </c>
      <c r="E142" s="56">
        <v>14994</v>
      </c>
      <c r="F142" s="56">
        <v>0</v>
      </c>
      <c r="G142" s="56">
        <v>0</v>
      </c>
      <c r="H142" s="56">
        <v>0</v>
      </c>
      <c r="I142" s="56">
        <f t="shared" si="31"/>
        <v>0</v>
      </c>
      <c r="J142" s="56">
        <f t="shared" si="32"/>
        <v>14994</v>
      </c>
      <c r="K142" s="57">
        <f t="shared" si="33"/>
        <v>1</v>
      </c>
      <c r="L142" s="57">
        <f t="shared" si="34"/>
        <v>-1</v>
      </c>
      <c r="M142" s="57">
        <f t="shared" si="35"/>
        <v>-1</v>
      </c>
      <c r="R142" s="53"/>
      <c r="S142" s="53"/>
      <c r="T142" s="53"/>
      <c r="U142" s="53"/>
      <c r="V142" s="53"/>
    </row>
    <row r="143" spans="2:22" s="51" customFormat="1" x14ac:dyDescent="0.2">
      <c r="B143" s="66" t="s">
        <v>185</v>
      </c>
      <c r="C143" s="51" t="s">
        <v>186</v>
      </c>
      <c r="D143" s="56">
        <v>69750</v>
      </c>
      <c r="E143" s="56">
        <v>79565</v>
      </c>
      <c r="F143" s="56">
        <v>1909.9</v>
      </c>
      <c r="G143" s="56">
        <v>23934.519999999997</v>
      </c>
      <c r="H143" s="56">
        <v>0</v>
      </c>
      <c r="I143" s="56">
        <f t="shared" si="31"/>
        <v>23934.519999999997</v>
      </c>
      <c r="J143" s="56">
        <f t="shared" si="32"/>
        <v>55630.48</v>
      </c>
      <c r="K143" s="57">
        <f t="shared" si="33"/>
        <v>0.69918280651040032</v>
      </c>
      <c r="L143" s="57">
        <f t="shared" si="34"/>
        <v>-0.97599572676428081</v>
      </c>
      <c r="M143" s="57">
        <f t="shared" si="35"/>
        <v>-0.67183578892043683</v>
      </c>
      <c r="R143" s="53"/>
      <c r="S143" s="53"/>
      <c r="T143" s="53"/>
      <c r="U143" s="53"/>
      <c r="V143" s="53"/>
    </row>
    <row r="144" spans="2:22" s="51" customFormat="1" x14ac:dyDescent="0.2">
      <c r="B144" s="66" t="s">
        <v>191</v>
      </c>
      <c r="C144" s="51" t="s">
        <v>192</v>
      </c>
      <c r="D144" s="56">
        <v>3582.25</v>
      </c>
      <c r="E144" s="56">
        <v>0</v>
      </c>
      <c r="F144" s="56">
        <v>0</v>
      </c>
      <c r="G144" s="56">
        <v>0</v>
      </c>
      <c r="H144" s="56">
        <v>0</v>
      </c>
      <c r="I144" s="56">
        <f t="shared" si="31"/>
        <v>0</v>
      </c>
      <c r="J144" s="56">
        <f t="shared" si="32"/>
        <v>0</v>
      </c>
      <c r="K144" s="57" t="str">
        <f t="shared" si="33"/>
        <v>NA</v>
      </c>
      <c r="L144" s="57" t="str">
        <f t="shared" si="34"/>
        <v>NA</v>
      </c>
      <c r="M144" s="57" t="str">
        <f t="shared" si="35"/>
        <v>NA</v>
      </c>
      <c r="R144" s="53"/>
      <c r="S144" s="53"/>
      <c r="T144" s="53"/>
      <c r="U144" s="53"/>
      <c r="V144" s="53"/>
    </row>
    <row r="145" spans="1:22" s="51" customFormat="1" x14ac:dyDescent="0.2">
      <c r="B145" s="66" t="s">
        <v>193</v>
      </c>
      <c r="C145" s="51" t="s">
        <v>194</v>
      </c>
      <c r="D145" s="56">
        <v>608769.69000000006</v>
      </c>
      <c r="E145" s="56">
        <v>573328.43000000005</v>
      </c>
      <c r="F145" s="56">
        <v>5557.5700000000006</v>
      </c>
      <c r="G145" s="56">
        <v>117431.51000000001</v>
      </c>
      <c r="H145" s="56">
        <v>2370.81</v>
      </c>
      <c r="I145" s="56">
        <f t="shared" si="31"/>
        <v>119802.32</v>
      </c>
      <c r="J145" s="56">
        <f t="shared" si="32"/>
        <v>453526.11000000004</v>
      </c>
      <c r="K145" s="57">
        <f t="shared" si="33"/>
        <v>0.79104067802812428</v>
      </c>
      <c r="L145" s="57">
        <f t="shared" si="34"/>
        <v>-0.99030648105135843</v>
      </c>
      <c r="M145" s="57">
        <f t="shared" si="35"/>
        <v>-0.77655546957930932</v>
      </c>
      <c r="R145" s="53"/>
      <c r="S145" s="53"/>
      <c r="T145" s="53"/>
      <c r="U145" s="53"/>
      <c r="V145" s="53"/>
    </row>
    <row r="146" spans="1:22" s="51" customFormat="1" x14ac:dyDescent="0.2">
      <c r="B146" s="66" t="s">
        <v>197</v>
      </c>
      <c r="C146" s="51" t="s">
        <v>198</v>
      </c>
      <c r="D146" s="56">
        <v>12059</v>
      </c>
      <c r="E146" s="56">
        <v>48142.69</v>
      </c>
      <c r="F146" s="56">
        <v>0</v>
      </c>
      <c r="G146" s="56">
        <v>29410.43</v>
      </c>
      <c r="H146" s="56">
        <v>238</v>
      </c>
      <c r="I146" s="56">
        <f t="shared" si="31"/>
        <v>29648.43</v>
      </c>
      <c r="J146" s="56">
        <f t="shared" si="32"/>
        <v>18494.260000000002</v>
      </c>
      <c r="K146" s="57">
        <f t="shared" si="33"/>
        <v>0.38415510225955385</v>
      </c>
      <c r="L146" s="57">
        <f t="shared" si="34"/>
        <v>-1</v>
      </c>
      <c r="M146" s="57">
        <f t="shared" si="35"/>
        <v>-0.33356226138287126</v>
      </c>
      <c r="R146" s="53"/>
      <c r="S146" s="53"/>
      <c r="T146" s="53"/>
      <c r="U146" s="53"/>
      <c r="V146" s="53"/>
    </row>
    <row r="147" spans="1:22" s="51" customFormat="1" x14ac:dyDescent="0.2">
      <c r="B147" s="66" t="s">
        <v>199</v>
      </c>
      <c r="C147" s="51" t="s">
        <v>200</v>
      </c>
      <c r="D147" s="56">
        <v>69999</v>
      </c>
      <c r="E147" s="56">
        <v>28999</v>
      </c>
      <c r="F147" s="56">
        <v>0</v>
      </c>
      <c r="G147" s="56">
        <v>2499</v>
      </c>
      <c r="H147" s="56">
        <v>0</v>
      </c>
      <c r="I147" s="56">
        <f t="shared" si="31"/>
        <v>2499</v>
      </c>
      <c r="J147" s="56">
        <f t="shared" si="32"/>
        <v>26500</v>
      </c>
      <c r="K147" s="57">
        <f t="shared" si="33"/>
        <v>0.91382461464188425</v>
      </c>
      <c r="L147" s="57">
        <f t="shared" si="34"/>
        <v>-1</v>
      </c>
      <c r="M147" s="57">
        <f t="shared" si="35"/>
        <v>-0.90599048870023735</v>
      </c>
      <c r="R147" s="53"/>
      <c r="S147" s="53"/>
      <c r="T147" s="53"/>
      <c r="U147" s="53"/>
      <c r="V147" s="53"/>
    </row>
    <row r="148" spans="1:22" s="51" customFormat="1" x14ac:dyDescent="0.2">
      <c r="B148" s="66" t="s">
        <v>201</v>
      </c>
      <c r="C148" s="51" t="s">
        <v>202</v>
      </c>
      <c r="D148" s="56">
        <v>3774.95</v>
      </c>
      <c r="E148" s="56">
        <v>16777.54</v>
      </c>
      <c r="F148" s="56">
        <v>12717</v>
      </c>
      <c r="G148" s="56">
        <v>16558</v>
      </c>
      <c r="H148" s="56">
        <v>0</v>
      </c>
      <c r="I148" s="56">
        <f t="shared" si="31"/>
        <v>16558</v>
      </c>
      <c r="J148" s="56">
        <f t="shared" si="32"/>
        <v>219.54000000000087</v>
      </c>
      <c r="K148" s="57">
        <f t="shared" si="33"/>
        <v>1.3085351010934908E-2</v>
      </c>
      <c r="L148" s="57">
        <f t="shared" si="34"/>
        <v>-0.24202237038326244</v>
      </c>
      <c r="M148" s="57">
        <f t="shared" si="35"/>
        <v>7.663416253352559E-2</v>
      </c>
      <c r="R148" s="53"/>
      <c r="S148" s="53"/>
      <c r="T148" s="53"/>
      <c r="U148" s="53"/>
      <c r="V148" s="53"/>
    </row>
    <row r="149" spans="1:22" s="51" customFormat="1" x14ac:dyDescent="0.2">
      <c r="B149" s="66" t="s">
        <v>205</v>
      </c>
      <c r="C149" s="51" t="s">
        <v>206</v>
      </c>
      <c r="D149" s="56">
        <v>53582.400000000001</v>
      </c>
      <c r="E149" s="56">
        <v>82392.149999999994</v>
      </c>
      <c r="F149" s="56">
        <v>6634.99</v>
      </c>
      <c r="G149" s="56">
        <v>55338.74</v>
      </c>
      <c r="H149" s="56">
        <v>7871.4</v>
      </c>
      <c r="I149" s="56">
        <f t="shared" si="31"/>
        <v>63210.14</v>
      </c>
      <c r="J149" s="56">
        <f t="shared" si="32"/>
        <v>19182.009999999995</v>
      </c>
      <c r="K149" s="57">
        <f t="shared" si="33"/>
        <v>0.23281356294258612</v>
      </c>
      <c r="L149" s="57">
        <f t="shared" si="34"/>
        <v>-0.91947060490592847</v>
      </c>
      <c r="M149" s="57">
        <f t="shared" si="35"/>
        <v>-0.26729021459623831</v>
      </c>
      <c r="R149" s="53"/>
      <c r="S149" s="53"/>
      <c r="T149" s="53"/>
      <c r="U149" s="53"/>
      <c r="V149" s="53"/>
    </row>
    <row r="150" spans="1:22" s="51" customFormat="1" x14ac:dyDescent="0.2">
      <c r="B150" s="66" t="s">
        <v>209</v>
      </c>
      <c r="C150" s="51" t="s">
        <v>210</v>
      </c>
      <c r="D150" s="56">
        <v>0</v>
      </c>
      <c r="E150" s="56">
        <v>0</v>
      </c>
      <c r="F150" s="56">
        <v>0</v>
      </c>
      <c r="G150" s="56">
        <v>0</v>
      </c>
      <c r="H150" s="56">
        <v>0</v>
      </c>
      <c r="I150" s="56">
        <f t="shared" si="31"/>
        <v>0</v>
      </c>
      <c r="J150" s="56">
        <f t="shared" si="32"/>
        <v>0</v>
      </c>
      <c r="K150" s="57" t="str">
        <f t="shared" si="33"/>
        <v>NA</v>
      </c>
      <c r="L150" s="57" t="str">
        <f t="shared" si="34"/>
        <v>NA</v>
      </c>
      <c r="M150" s="57" t="str">
        <f t="shared" si="35"/>
        <v>NA</v>
      </c>
      <c r="R150" s="53"/>
      <c r="S150" s="53"/>
      <c r="T150" s="53"/>
      <c r="U150" s="53"/>
      <c r="V150" s="53"/>
    </row>
    <row r="151" spans="1:22" s="51" customFormat="1" x14ac:dyDescent="0.2">
      <c r="B151" s="66" t="s">
        <v>213</v>
      </c>
      <c r="C151" s="51" t="s">
        <v>214</v>
      </c>
      <c r="D151" s="56">
        <v>0</v>
      </c>
      <c r="E151" s="56">
        <v>1445</v>
      </c>
      <c r="F151" s="56">
        <v>416</v>
      </c>
      <c r="G151" s="56">
        <v>1200.96</v>
      </c>
      <c r="H151" s="56">
        <v>0</v>
      </c>
      <c r="I151" s="56">
        <f t="shared" si="31"/>
        <v>1200.96</v>
      </c>
      <c r="J151" s="56">
        <f t="shared" si="32"/>
        <v>244.03999999999996</v>
      </c>
      <c r="K151" s="57">
        <f t="shared" si="33"/>
        <v>0.16888581314878889</v>
      </c>
      <c r="L151" s="57">
        <f t="shared" si="34"/>
        <v>-0.71211072664359865</v>
      </c>
      <c r="M151" s="57">
        <f t="shared" si="35"/>
        <v>-9.3329977980497095E-2</v>
      </c>
      <c r="R151" s="53"/>
      <c r="S151" s="53"/>
      <c r="T151" s="53"/>
      <c r="U151" s="53"/>
      <c r="V151" s="53"/>
    </row>
    <row r="152" spans="1:22" s="51" customFormat="1" x14ac:dyDescent="0.2">
      <c r="B152" s="66" t="s">
        <v>219</v>
      </c>
      <c r="C152" s="51" t="s">
        <v>220</v>
      </c>
      <c r="D152" s="56">
        <v>0</v>
      </c>
      <c r="E152" s="56">
        <v>0</v>
      </c>
      <c r="F152" s="56">
        <v>0</v>
      </c>
      <c r="G152" s="56">
        <v>0</v>
      </c>
      <c r="H152" s="56">
        <v>0</v>
      </c>
      <c r="I152" s="56">
        <f t="shared" si="31"/>
        <v>0</v>
      </c>
      <c r="J152" s="56">
        <f t="shared" si="32"/>
        <v>0</v>
      </c>
      <c r="K152" s="57" t="str">
        <f t="shared" si="33"/>
        <v>NA</v>
      </c>
      <c r="L152" s="57" t="str">
        <f t="shared" si="34"/>
        <v>NA</v>
      </c>
      <c r="M152" s="57" t="str">
        <f t="shared" si="35"/>
        <v>NA</v>
      </c>
      <c r="R152" s="53"/>
      <c r="S152" s="53"/>
      <c r="T152" s="53"/>
      <c r="U152" s="53"/>
      <c r="V152" s="53"/>
    </row>
    <row r="153" spans="1:22" s="51" customFormat="1" x14ac:dyDescent="0.2">
      <c r="B153" s="66" t="s">
        <v>221</v>
      </c>
      <c r="C153" s="51" t="s">
        <v>222</v>
      </c>
      <c r="D153" s="56">
        <v>6000</v>
      </c>
      <c r="E153" s="56">
        <v>0</v>
      </c>
      <c r="F153" s="56">
        <v>0</v>
      </c>
      <c r="G153" s="56">
        <v>0</v>
      </c>
      <c r="H153" s="56">
        <v>0</v>
      </c>
      <c r="I153" s="56">
        <f t="shared" si="31"/>
        <v>0</v>
      </c>
      <c r="J153" s="56">
        <f t="shared" si="32"/>
        <v>0</v>
      </c>
      <c r="K153" s="57" t="str">
        <f t="shared" si="33"/>
        <v>NA</v>
      </c>
      <c r="L153" s="57" t="str">
        <f t="shared" si="34"/>
        <v>NA</v>
      </c>
      <c r="M153" s="57" t="str">
        <f t="shared" si="35"/>
        <v>NA</v>
      </c>
      <c r="R153" s="53"/>
      <c r="S153" s="53"/>
      <c r="T153" s="53"/>
      <c r="U153" s="53"/>
      <c r="V153" s="53"/>
    </row>
    <row r="154" spans="1:22" s="51" customFormat="1" x14ac:dyDescent="0.2">
      <c r="B154" s="66" t="s">
        <v>253</v>
      </c>
      <c r="C154" s="51" t="s">
        <v>254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f t="shared" si="31"/>
        <v>0</v>
      </c>
      <c r="J154" s="56">
        <f t="shared" si="32"/>
        <v>0</v>
      </c>
      <c r="K154" s="57" t="str">
        <f t="shared" si="33"/>
        <v>NA</v>
      </c>
      <c r="L154" s="57" t="str">
        <f t="shared" si="34"/>
        <v>NA</v>
      </c>
      <c r="M154" s="57" t="str">
        <f t="shared" si="35"/>
        <v>NA</v>
      </c>
      <c r="R154" s="53"/>
      <c r="S154" s="53"/>
      <c r="T154" s="53"/>
      <c r="U154" s="53"/>
      <c r="V154" s="53"/>
    </row>
    <row r="155" spans="1:22" s="51" customFormat="1" x14ac:dyDescent="0.2">
      <c r="B155" s="66" t="s">
        <v>223</v>
      </c>
      <c r="C155" s="51" t="s">
        <v>224</v>
      </c>
      <c r="D155" s="56">
        <v>61772.25</v>
      </c>
      <c r="E155" s="56">
        <v>85890</v>
      </c>
      <c r="F155" s="56">
        <v>0</v>
      </c>
      <c r="G155" s="56">
        <v>31487.420000000002</v>
      </c>
      <c r="H155" s="56">
        <v>150</v>
      </c>
      <c r="I155" s="56">
        <f t="shared" si="31"/>
        <v>31637.420000000002</v>
      </c>
      <c r="J155" s="56">
        <f t="shared" si="32"/>
        <v>54252.58</v>
      </c>
      <c r="K155" s="57">
        <f t="shared" si="33"/>
        <v>0.63165188031202701</v>
      </c>
      <c r="L155" s="57">
        <f t="shared" si="34"/>
        <v>-1</v>
      </c>
      <c r="M155" s="57">
        <f t="shared" si="35"/>
        <v>-0.60007087289238881</v>
      </c>
      <c r="R155" s="53"/>
      <c r="S155" s="53"/>
      <c r="T155" s="53"/>
      <c r="U155" s="53"/>
      <c r="V155" s="53"/>
    </row>
    <row r="156" spans="1:22" s="51" customFormat="1" x14ac:dyDescent="0.2">
      <c r="B156" s="66" t="s">
        <v>225</v>
      </c>
      <c r="C156" s="51" t="s">
        <v>226</v>
      </c>
      <c r="D156" s="56">
        <v>905850</v>
      </c>
      <c r="E156" s="56">
        <v>903350</v>
      </c>
      <c r="F156" s="56">
        <v>0</v>
      </c>
      <c r="G156" s="56">
        <v>0</v>
      </c>
      <c r="H156" s="56">
        <v>0</v>
      </c>
      <c r="I156" s="56">
        <f t="shared" si="31"/>
        <v>0</v>
      </c>
      <c r="J156" s="56">
        <f t="shared" si="32"/>
        <v>903350</v>
      </c>
      <c r="K156" s="57">
        <f t="shared" si="33"/>
        <v>1</v>
      </c>
      <c r="L156" s="57">
        <f t="shared" si="34"/>
        <v>-1</v>
      </c>
      <c r="M156" s="57">
        <f t="shared" si="35"/>
        <v>-1</v>
      </c>
      <c r="R156" s="53"/>
      <c r="S156" s="53"/>
      <c r="T156" s="53"/>
      <c r="U156" s="53"/>
      <c r="V156" s="53"/>
    </row>
    <row r="157" spans="1:22" s="51" customFormat="1" x14ac:dyDescent="0.2">
      <c r="A157" s="63" t="s">
        <v>255</v>
      </c>
      <c r="B157" s="71"/>
      <c r="C157" s="63"/>
      <c r="D157" s="64">
        <v>93507172.170000017</v>
      </c>
      <c r="E157" s="64">
        <v>94886019.25000003</v>
      </c>
      <c r="F157" s="64">
        <v>8086221.2500000009</v>
      </c>
      <c r="G157" s="64">
        <v>72222141.01000002</v>
      </c>
      <c r="H157" s="64">
        <v>1024505.8500000002</v>
      </c>
      <c r="I157" s="64">
        <f t="shared" si="31"/>
        <v>73246646.860000014</v>
      </c>
      <c r="J157" s="64">
        <f t="shared" si="32"/>
        <v>21639372.390000015</v>
      </c>
      <c r="K157" s="65">
        <f t="shared" si="33"/>
        <v>0.22805648883831756</v>
      </c>
      <c r="L157" s="65">
        <f t="shared" si="34"/>
        <v>-0.9147796344085749</v>
      </c>
      <c r="M157" s="65">
        <f t="shared" si="35"/>
        <v>-0.1696585986483222</v>
      </c>
      <c r="R157" s="53"/>
      <c r="S157" s="53"/>
      <c r="T157" s="53"/>
      <c r="U157" s="53"/>
      <c r="V157" s="53"/>
    </row>
    <row r="158" spans="1:22" s="51" customFormat="1" x14ac:dyDescent="0.2">
      <c r="A158" s="51" t="s">
        <v>256</v>
      </c>
      <c r="B158" s="66" t="s">
        <v>104</v>
      </c>
      <c r="C158" s="51" t="s">
        <v>105</v>
      </c>
      <c r="D158" s="56">
        <v>0</v>
      </c>
      <c r="E158" s="56">
        <v>32993</v>
      </c>
      <c r="F158" s="56">
        <v>0</v>
      </c>
      <c r="G158" s="56">
        <v>32993.01</v>
      </c>
      <c r="H158" s="56">
        <v>0</v>
      </c>
      <c r="I158" s="56">
        <f t="shared" si="31"/>
        <v>32993.01</v>
      </c>
      <c r="J158" s="56">
        <f t="shared" si="32"/>
        <v>-1.0000000002037268E-2</v>
      </c>
      <c r="K158" s="57">
        <f t="shared" si="33"/>
        <v>-3.0309459588510495E-7</v>
      </c>
      <c r="L158" s="57">
        <f t="shared" si="34"/>
        <v>-1</v>
      </c>
      <c r="M158" s="57">
        <f t="shared" si="35"/>
        <v>9.090942155774101E-2</v>
      </c>
      <c r="R158" s="53"/>
      <c r="S158" s="53"/>
      <c r="T158" s="53"/>
      <c r="U158" s="53"/>
      <c r="V158" s="53"/>
    </row>
    <row r="159" spans="1:22" s="51" customFormat="1" x14ac:dyDescent="0.2">
      <c r="B159" s="66" t="s">
        <v>106</v>
      </c>
      <c r="C159" s="51" t="s">
        <v>107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f t="shared" si="31"/>
        <v>0</v>
      </c>
      <c r="J159" s="56">
        <f t="shared" si="32"/>
        <v>0</v>
      </c>
      <c r="K159" s="57" t="str">
        <f t="shared" si="33"/>
        <v>NA</v>
      </c>
      <c r="L159" s="57" t="str">
        <f t="shared" si="34"/>
        <v>NA</v>
      </c>
      <c r="M159" s="57" t="str">
        <f t="shared" si="35"/>
        <v>NA</v>
      </c>
      <c r="R159" s="53"/>
      <c r="S159" s="53"/>
      <c r="T159" s="53"/>
      <c r="U159" s="53"/>
      <c r="V159" s="53"/>
    </row>
    <row r="160" spans="1:22" s="51" customFormat="1" x14ac:dyDescent="0.2">
      <c r="B160" s="66" t="s">
        <v>111</v>
      </c>
      <c r="C160" s="51" t="s">
        <v>112</v>
      </c>
      <c r="D160" s="56">
        <v>15000</v>
      </c>
      <c r="E160" s="56">
        <v>335081.25</v>
      </c>
      <c r="F160" s="56">
        <v>814</v>
      </c>
      <c r="G160" s="56">
        <v>126016.8</v>
      </c>
      <c r="H160" s="56">
        <v>0</v>
      </c>
      <c r="I160" s="56">
        <f t="shared" si="31"/>
        <v>126016.8</v>
      </c>
      <c r="J160" s="56">
        <f t="shared" si="32"/>
        <v>209064.45</v>
      </c>
      <c r="K160" s="57">
        <f t="shared" si="33"/>
        <v>0.62392166079122602</v>
      </c>
      <c r="L160" s="57">
        <f t="shared" si="34"/>
        <v>-0.99757073844030364</v>
      </c>
      <c r="M160" s="57">
        <f t="shared" si="35"/>
        <v>-0.58973272086315565</v>
      </c>
      <c r="R160" s="53"/>
      <c r="S160" s="53"/>
      <c r="T160" s="53"/>
      <c r="U160" s="53"/>
      <c r="V160" s="53"/>
    </row>
    <row r="161" spans="2:22" s="51" customFormat="1" x14ac:dyDescent="0.2">
      <c r="B161" s="66" t="s">
        <v>257</v>
      </c>
      <c r="C161" s="51" t="s">
        <v>258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f t="shared" si="31"/>
        <v>0</v>
      </c>
      <c r="J161" s="56">
        <f t="shared" si="32"/>
        <v>0</v>
      </c>
      <c r="K161" s="57" t="str">
        <f t="shared" si="33"/>
        <v>NA</v>
      </c>
      <c r="L161" s="57" t="str">
        <f t="shared" si="34"/>
        <v>NA</v>
      </c>
      <c r="M161" s="57" t="str">
        <f t="shared" si="35"/>
        <v>NA</v>
      </c>
      <c r="R161" s="53"/>
      <c r="S161" s="53"/>
      <c r="T161" s="53"/>
      <c r="U161" s="53"/>
      <c r="V161" s="53"/>
    </row>
    <row r="162" spans="2:22" s="51" customFormat="1" x14ac:dyDescent="0.2">
      <c r="B162" s="66" t="s">
        <v>121</v>
      </c>
      <c r="C162" s="51" t="s">
        <v>122</v>
      </c>
      <c r="D162" s="56">
        <v>36041.99</v>
      </c>
      <c r="E162" s="56">
        <v>36041.99</v>
      </c>
      <c r="F162" s="56">
        <v>0</v>
      </c>
      <c r="G162" s="56">
        <v>0</v>
      </c>
      <c r="H162" s="56">
        <v>0</v>
      </c>
      <c r="I162" s="56">
        <f t="shared" si="31"/>
        <v>0</v>
      </c>
      <c r="J162" s="56">
        <f t="shared" si="32"/>
        <v>36041.99</v>
      </c>
      <c r="K162" s="57">
        <f t="shared" si="33"/>
        <v>1</v>
      </c>
      <c r="L162" s="57">
        <f t="shared" si="34"/>
        <v>-1</v>
      </c>
      <c r="M162" s="57">
        <f t="shared" si="35"/>
        <v>-1</v>
      </c>
      <c r="R162" s="53"/>
      <c r="S162" s="53"/>
      <c r="T162" s="53"/>
      <c r="U162" s="53"/>
      <c r="V162" s="53"/>
    </row>
    <row r="163" spans="2:22" s="51" customFormat="1" x14ac:dyDescent="0.2">
      <c r="B163" s="66" t="s">
        <v>123</v>
      </c>
      <c r="C163" s="51" t="s">
        <v>124</v>
      </c>
      <c r="D163" s="56">
        <v>0</v>
      </c>
      <c r="E163" s="56">
        <v>0</v>
      </c>
      <c r="F163" s="56">
        <v>0</v>
      </c>
      <c r="G163" s="56">
        <v>0</v>
      </c>
      <c r="H163" s="56">
        <v>0</v>
      </c>
      <c r="I163" s="56">
        <f t="shared" si="31"/>
        <v>0</v>
      </c>
      <c r="J163" s="56">
        <f t="shared" si="32"/>
        <v>0</v>
      </c>
      <c r="K163" s="57" t="str">
        <f t="shared" si="33"/>
        <v>NA</v>
      </c>
      <c r="L163" s="57" t="str">
        <f t="shared" si="34"/>
        <v>NA</v>
      </c>
      <c r="M163" s="57" t="str">
        <f t="shared" si="35"/>
        <v>NA</v>
      </c>
      <c r="R163" s="53"/>
      <c r="S163" s="53"/>
      <c r="T163" s="53"/>
      <c r="U163" s="53"/>
      <c r="V163" s="53"/>
    </row>
    <row r="164" spans="2:22" s="51" customFormat="1" x14ac:dyDescent="0.2">
      <c r="B164" s="66" t="s">
        <v>233</v>
      </c>
      <c r="C164" s="51" t="s">
        <v>234</v>
      </c>
      <c r="D164" s="56">
        <v>0</v>
      </c>
      <c r="E164" s="56">
        <v>0</v>
      </c>
      <c r="F164" s="56">
        <v>0</v>
      </c>
      <c r="G164" s="56">
        <v>0</v>
      </c>
      <c r="H164" s="56">
        <v>0</v>
      </c>
      <c r="I164" s="56">
        <f t="shared" si="31"/>
        <v>0</v>
      </c>
      <c r="J164" s="56">
        <f t="shared" si="32"/>
        <v>0</v>
      </c>
      <c r="K164" s="57" t="str">
        <f t="shared" si="33"/>
        <v>NA</v>
      </c>
      <c r="L164" s="57" t="str">
        <f t="shared" si="34"/>
        <v>NA</v>
      </c>
      <c r="M164" s="57" t="str">
        <f t="shared" si="35"/>
        <v>NA</v>
      </c>
      <c r="R164" s="53"/>
      <c r="S164" s="53"/>
      <c r="T164" s="53"/>
      <c r="U164" s="53"/>
      <c r="V164" s="53"/>
    </row>
    <row r="165" spans="2:22" s="51" customFormat="1" x14ac:dyDescent="0.2">
      <c r="B165" s="66" t="s">
        <v>239</v>
      </c>
      <c r="C165" s="51" t="s">
        <v>240</v>
      </c>
      <c r="D165" s="56">
        <v>42563.75</v>
      </c>
      <c r="E165" s="56">
        <v>42563.75</v>
      </c>
      <c r="F165" s="56">
        <v>25441.57</v>
      </c>
      <c r="G165" s="56">
        <v>209163.59999999998</v>
      </c>
      <c r="H165" s="56">
        <v>0</v>
      </c>
      <c r="I165" s="56">
        <f t="shared" si="31"/>
        <v>209163.59999999998</v>
      </c>
      <c r="J165" s="56">
        <f t="shared" si="32"/>
        <v>-166599.84999999998</v>
      </c>
      <c r="K165" s="57">
        <f t="shared" si="33"/>
        <v>-3.9141252826642385</v>
      </c>
      <c r="L165" s="57">
        <f t="shared" si="34"/>
        <v>-0.40227141640480457</v>
      </c>
      <c r="M165" s="57">
        <f t="shared" si="35"/>
        <v>4.3608639447246249</v>
      </c>
      <c r="R165" s="53"/>
      <c r="S165" s="53"/>
      <c r="T165" s="53"/>
      <c r="U165" s="53"/>
      <c r="V165" s="53"/>
    </row>
    <row r="166" spans="2:22" s="51" customFormat="1" x14ac:dyDescent="0.2">
      <c r="B166" s="66" t="s">
        <v>259</v>
      </c>
      <c r="C166" s="51" t="s">
        <v>260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f t="shared" si="31"/>
        <v>0</v>
      </c>
      <c r="J166" s="56">
        <f t="shared" si="32"/>
        <v>0</v>
      </c>
      <c r="K166" s="57" t="str">
        <f t="shared" si="33"/>
        <v>NA</v>
      </c>
      <c r="L166" s="57" t="str">
        <f t="shared" si="34"/>
        <v>NA</v>
      </c>
      <c r="M166" s="57" t="str">
        <f t="shared" si="35"/>
        <v>NA</v>
      </c>
      <c r="R166" s="53"/>
      <c r="S166" s="53"/>
      <c r="T166" s="53"/>
      <c r="U166" s="53"/>
      <c r="V166" s="53"/>
    </row>
    <row r="167" spans="2:22" s="51" customFormat="1" x14ac:dyDescent="0.2">
      <c r="B167" s="66" t="s">
        <v>133</v>
      </c>
      <c r="C167" s="51" t="s">
        <v>134</v>
      </c>
      <c r="D167" s="56">
        <v>2724450.41</v>
      </c>
      <c r="E167" s="56">
        <v>2815393.79</v>
      </c>
      <c r="F167" s="56">
        <v>297174.82</v>
      </c>
      <c r="G167" s="56">
        <v>3017018.76</v>
      </c>
      <c r="H167" s="56">
        <v>0</v>
      </c>
      <c r="I167" s="56">
        <f t="shared" si="31"/>
        <v>3017018.76</v>
      </c>
      <c r="J167" s="56">
        <f t="shared" si="32"/>
        <v>-201624.96999999974</v>
      </c>
      <c r="K167" s="57">
        <f t="shared" si="33"/>
        <v>-7.1615193127210722E-2</v>
      </c>
      <c r="L167" s="57">
        <f t="shared" si="34"/>
        <v>-0.89444644615771496</v>
      </c>
      <c r="M167" s="57">
        <f t="shared" si="35"/>
        <v>0.16903475613877544</v>
      </c>
      <c r="R167" s="53"/>
      <c r="S167" s="53"/>
      <c r="T167" s="53"/>
      <c r="U167" s="53"/>
      <c r="V167" s="53"/>
    </row>
    <row r="168" spans="2:22" s="51" customFormat="1" x14ac:dyDescent="0.2">
      <c r="B168" s="66" t="s">
        <v>135</v>
      </c>
      <c r="C168" s="51" t="s">
        <v>136</v>
      </c>
      <c r="D168" s="56">
        <v>5736551.2200000007</v>
      </c>
      <c r="E168" s="56">
        <v>5966777.2200000007</v>
      </c>
      <c r="F168" s="56">
        <v>505018.47</v>
      </c>
      <c r="G168" s="56">
        <v>5698329.2699999986</v>
      </c>
      <c r="H168" s="56">
        <v>0</v>
      </c>
      <c r="I168" s="56">
        <f t="shared" ref="I168:I179" si="36">SUM(G168:H168)</f>
        <v>5698329.2699999986</v>
      </c>
      <c r="J168" s="56">
        <f t="shared" ref="J168:J179" si="37">E168-I168</f>
        <v>268447.95000000205</v>
      </c>
      <c r="K168" s="57">
        <f t="shared" ref="K168:K179" si="38">IF(E168=0,"NA",J168/E168)</f>
        <v>4.4990442931268353E-2</v>
      </c>
      <c r="L168" s="57">
        <f t="shared" ref="L168:L179" si="39">IF(E168=0,"NA",(  ( F168 - (E168/$L$6)) / (E168/$L$6)))</f>
        <v>-0.91536160118275711</v>
      </c>
      <c r="M168" s="57">
        <f t="shared" ref="M168:M179" si="40">IF(E168=0,"NA",(  ( G168 - ($M$6*(E168/12))) / ($M$6*(E168/12))))</f>
        <v>4.182860771134371E-2</v>
      </c>
      <c r="R168" s="53"/>
      <c r="S168" s="53"/>
      <c r="T168" s="53"/>
      <c r="U168" s="53"/>
      <c r="V168" s="53"/>
    </row>
    <row r="169" spans="2:22" s="51" customFormat="1" x14ac:dyDescent="0.2">
      <c r="B169" s="66" t="s">
        <v>137</v>
      </c>
      <c r="C169" s="51" t="s">
        <v>138</v>
      </c>
      <c r="D169" s="56">
        <v>401957.18</v>
      </c>
      <c r="E169" s="56">
        <v>402875.93</v>
      </c>
      <c r="F169" s="56">
        <v>302.37</v>
      </c>
      <c r="G169" s="56">
        <v>21303.659999999996</v>
      </c>
      <c r="H169" s="56">
        <v>0</v>
      </c>
      <c r="I169" s="56">
        <f t="shared" si="36"/>
        <v>21303.659999999996</v>
      </c>
      <c r="J169" s="56">
        <f t="shared" si="37"/>
        <v>381572.27</v>
      </c>
      <c r="K169" s="57">
        <f t="shared" si="38"/>
        <v>0.94712104046523704</v>
      </c>
      <c r="L169" s="57">
        <f t="shared" si="39"/>
        <v>-0.99924947117093843</v>
      </c>
      <c r="M169" s="57">
        <f t="shared" si="40"/>
        <v>-0.94231386232571324</v>
      </c>
      <c r="R169" s="53"/>
      <c r="S169" s="53"/>
      <c r="T169" s="53"/>
      <c r="U169" s="53"/>
      <c r="V169" s="53"/>
    </row>
    <row r="170" spans="2:22" s="51" customFormat="1" x14ac:dyDescent="0.2">
      <c r="B170" s="66" t="s">
        <v>139</v>
      </c>
      <c r="C170" s="51" t="s">
        <v>140</v>
      </c>
      <c r="D170" s="56">
        <v>134133.76000000001</v>
      </c>
      <c r="E170" s="56">
        <v>169133.76</v>
      </c>
      <c r="F170" s="56">
        <v>775.88</v>
      </c>
      <c r="G170" s="56">
        <v>48916.909999999996</v>
      </c>
      <c r="H170" s="56">
        <v>0</v>
      </c>
      <c r="I170" s="56">
        <f t="shared" si="36"/>
        <v>48916.909999999996</v>
      </c>
      <c r="J170" s="56">
        <f t="shared" si="37"/>
        <v>120216.85</v>
      </c>
      <c r="K170" s="57">
        <f t="shared" si="38"/>
        <v>0.71077974024819168</v>
      </c>
      <c r="L170" s="57">
        <f t="shared" si="39"/>
        <v>-0.99541262489523086</v>
      </c>
      <c r="M170" s="57">
        <f t="shared" si="40"/>
        <v>-0.68448698936166374</v>
      </c>
      <c r="R170" s="53"/>
      <c r="S170" s="53"/>
      <c r="T170" s="53"/>
      <c r="U170" s="53"/>
      <c r="V170" s="53"/>
    </row>
    <row r="171" spans="2:22" s="51" customFormat="1" x14ac:dyDescent="0.2">
      <c r="B171" s="66" t="s">
        <v>143</v>
      </c>
      <c r="C171" s="51" t="s">
        <v>144</v>
      </c>
      <c r="D171" s="56">
        <v>1134000</v>
      </c>
      <c r="E171" s="56">
        <v>1134000</v>
      </c>
      <c r="F171" s="56">
        <v>105208.66</v>
      </c>
      <c r="G171" s="56">
        <v>986954.4</v>
      </c>
      <c r="H171" s="56">
        <v>0</v>
      </c>
      <c r="I171" s="56">
        <f t="shared" si="36"/>
        <v>986954.4</v>
      </c>
      <c r="J171" s="56">
        <f t="shared" si="37"/>
        <v>147045.59999999998</v>
      </c>
      <c r="K171" s="57">
        <f t="shared" si="38"/>
        <v>0.12966984126984124</v>
      </c>
      <c r="L171" s="57">
        <f t="shared" si="39"/>
        <v>-0.9072234038800705</v>
      </c>
      <c r="M171" s="57">
        <f t="shared" si="40"/>
        <v>-5.0548917748917725E-2</v>
      </c>
      <c r="R171" s="53"/>
      <c r="S171" s="53"/>
      <c r="T171" s="53"/>
      <c r="U171" s="53"/>
      <c r="V171" s="53"/>
    </row>
    <row r="172" spans="2:22" s="51" customFormat="1" x14ac:dyDescent="0.2">
      <c r="B172" s="66" t="s">
        <v>145</v>
      </c>
      <c r="C172" s="51" t="s">
        <v>146</v>
      </c>
      <c r="D172" s="56">
        <v>0</v>
      </c>
      <c r="E172" s="56">
        <v>0</v>
      </c>
      <c r="F172" s="56">
        <v>8502.83</v>
      </c>
      <c r="G172" s="56">
        <v>68516.74000000002</v>
      </c>
      <c r="H172" s="56">
        <v>0</v>
      </c>
      <c r="I172" s="56">
        <f t="shared" si="36"/>
        <v>68516.74000000002</v>
      </c>
      <c r="J172" s="56">
        <f t="shared" si="37"/>
        <v>-68516.74000000002</v>
      </c>
      <c r="K172" s="57" t="str">
        <f t="shared" si="38"/>
        <v>NA</v>
      </c>
      <c r="L172" s="57" t="str">
        <f t="shared" si="39"/>
        <v>NA</v>
      </c>
      <c r="M172" s="57" t="str">
        <f t="shared" si="40"/>
        <v>NA</v>
      </c>
      <c r="R172" s="53"/>
      <c r="S172" s="53"/>
      <c r="T172" s="53"/>
      <c r="U172" s="53"/>
      <c r="V172" s="53"/>
    </row>
    <row r="173" spans="2:22" s="51" customFormat="1" x14ac:dyDescent="0.2">
      <c r="B173" s="66" t="s">
        <v>147</v>
      </c>
      <c r="C173" s="51" t="s">
        <v>148</v>
      </c>
      <c r="D173" s="56">
        <v>1756392.3800000004</v>
      </c>
      <c r="E173" s="56">
        <v>1771337.3800000004</v>
      </c>
      <c r="F173" s="56">
        <v>248781.21</v>
      </c>
      <c r="G173" s="56">
        <v>2092931.3199999998</v>
      </c>
      <c r="H173" s="56">
        <v>0</v>
      </c>
      <c r="I173" s="56">
        <f t="shared" si="36"/>
        <v>2092931.3199999998</v>
      </c>
      <c r="J173" s="56">
        <f t="shared" si="37"/>
        <v>-321593.93999999948</v>
      </c>
      <c r="K173" s="57">
        <f t="shared" si="38"/>
        <v>-0.18155431236933497</v>
      </c>
      <c r="L173" s="57">
        <f t="shared" si="39"/>
        <v>-0.85955176421557822</v>
      </c>
      <c r="M173" s="57">
        <f t="shared" si="40"/>
        <v>0.28896834076654715</v>
      </c>
      <c r="R173" s="53"/>
      <c r="S173" s="53"/>
      <c r="T173" s="53"/>
      <c r="U173" s="53"/>
      <c r="V173" s="53"/>
    </row>
    <row r="174" spans="2:22" s="51" customFormat="1" x14ac:dyDescent="0.2">
      <c r="B174" s="66" t="s">
        <v>161</v>
      </c>
      <c r="C174" s="51" t="s">
        <v>162</v>
      </c>
      <c r="D174" s="56">
        <v>241387.24999999997</v>
      </c>
      <c r="E174" s="56">
        <v>241387.24999999997</v>
      </c>
      <c r="F174" s="56">
        <v>13446.7</v>
      </c>
      <c r="G174" s="56">
        <v>149084.22000000003</v>
      </c>
      <c r="H174" s="56">
        <v>0</v>
      </c>
      <c r="I174" s="56">
        <f t="shared" si="36"/>
        <v>149084.22000000003</v>
      </c>
      <c r="J174" s="56">
        <f t="shared" si="37"/>
        <v>92303.029999999941</v>
      </c>
      <c r="K174" s="57">
        <f t="shared" si="38"/>
        <v>0.3823856893850025</v>
      </c>
      <c r="L174" s="57">
        <f t="shared" si="39"/>
        <v>-0.94429407518416975</v>
      </c>
      <c r="M174" s="57">
        <f t="shared" si="40"/>
        <v>-0.32623893387454822</v>
      </c>
      <c r="R174" s="53"/>
      <c r="S174" s="53"/>
      <c r="T174" s="53"/>
      <c r="U174" s="53"/>
      <c r="V174" s="53"/>
    </row>
    <row r="175" spans="2:22" s="51" customFormat="1" x14ac:dyDescent="0.2">
      <c r="B175" s="66" t="s">
        <v>163</v>
      </c>
      <c r="C175" s="51" t="s">
        <v>164</v>
      </c>
      <c r="D175" s="56">
        <v>1487677.6099999992</v>
      </c>
      <c r="E175" s="56">
        <v>922961.15000000014</v>
      </c>
      <c r="F175" s="56">
        <v>85378.42</v>
      </c>
      <c r="G175" s="56">
        <v>369269.26</v>
      </c>
      <c r="H175" s="56">
        <v>66102.419999999984</v>
      </c>
      <c r="I175" s="56">
        <f t="shared" si="36"/>
        <v>435371.68</v>
      </c>
      <c r="J175" s="56">
        <f t="shared" si="37"/>
        <v>487589.47000000015</v>
      </c>
      <c r="K175" s="57">
        <f t="shared" si="38"/>
        <v>0.52828818417763312</v>
      </c>
      <c r="L175" s="57">
        <f t="shared" si="39"/>
        <v>-0.90749510962622859</v>
      </c>
      <c r="M175" s="57">
        <f t="shared" si="40"/>
        <v>-0.563536132883521</v>
      </c>
      <c r="R175" s="53"/>
      <c r="S175" s="53"/>
      <c r="T175" s="53"/>
      <c r="U175" s="53"/>
      <c r="V175" s="53"/>
    </row>
    <row r="176" spans="2:22" s="51" customFormat="1" x14ac:dyDescent="0.2">
      <c r="B176" s="66" t="s">
        <v>261</v>
      </c>
      <c r="C176" s="51" t="s">
        <v>262</v>
      </c>
      <c r="D176" s="56">
        <v>90000</v>
      </c>
      <c r="E176" s="56">
        <v>0</v>
      </c>
      <c r="F176" s="56">
        <v>0</v>
      </c>
      <c r="G176" s="56">
        <v>0</v>
      </c>
      <c r="H176" s="56">
        <v>0</v>
      </c>
      <c r="I176" s="56">
        <f t="shared" si="36"/>
        <v>0</v>
      </c>
      <c r="J176" s="56">
        <f t="shared" si="37"/>
        <v>0</v>
      </c>
      <c r="K176" s="57" t="str">
        <f t="shared" si="38"/>
        <v>NA</v>
      </c>
      <c r="L176" s="57" t="str">
        <f t="shared" si="39"/>
        <v>NA</v>
      </c>
      <c r="M176" s="57" t="str">
        <f t="shared" si="40"/>
        <v>NA</v>
      </c>
      <c r="R176" s="53"/>
      <c r="S176" s="53"/>
      <c r="T176" s="53"/>
      <c r="U176" s="53"/>
      <c r="V176" s="53"/>
    </row>
    <row r="177" spans="2:22" s="51" customFormat="1" x14ac:dyDescent="0.2">
      <c r="B177" s="66" t="s">
        <v>263</v>
      </c>
      <c r="C177" s="51" t="s">
        <v>264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f t="shared" si="36"/>
        <v>0</v>
      </c>
      <c r="J177" s="56">
        <f t="shared" si="37"/>
        <v>0</v>
      </c>
      <c r="K177" s="57" t="str">
        <f t="shared" si="38"/>
        <v>NA</v>
      </c>
      <c r="L177" s="57" t="str">
        <f t="shared" si="39"/>
        <v>NA</v>
      </c>
      <c r="M177" s="57" t="str">
        <f t="shared" si="40"/>
        <v>NA</v>
      </c>
      <c r="R177" s="53"/>
      <c r="S177" s="53"/>
      <c r="T177" s="53"/>
      <c r="U177" s="53"/>
      <c r="V177" s="53"/>
    </row>
    <row r="178" spans="2:22" s="51" customFormat="1" x14ac:dyDescent="0.2">
      <c r="B178" s="66" t="s">
        <v>173</v>
      </c>
      <c r="C178" s="51" t="s">
        <v>174</v>
      </c>
      <c r="D178" s="56">
        <v>286272.01</v>
      </c>
      <c r="E178" s="56">
        <v>309459.01</v>
      </c>
      <c r="F178" s="56">
        <v>0</v>
      </c>
      <c r="G178" s="56">
        <v>15187</v>
      </c>
      <c r="H178" s="56">
        <v>0</v>
      </c>
      <c r="I178" s="56">
        <f t="shared" si="36"/>
        <v>15187</v>
      </c>
      <c r="J178" s="56">
        <f t="shared" si="37"/>
        <v>294272.01</v>
      </c>
      <c r="K178" s="57">
        <f t="shared" si="38"/>
        <v>0.95092403352547406</v>
      </c>
      <c r="L178" s="57">
        <f t="shared" si="39"/>
        <v>-1</v>
      </c>
      <c r="M178" s="57">
        <f t="shared" si="40"/>
        <v>-0.94646258202778988</v>
      </c>
      <c r="R178" s="53"/>
      <c r="S178" s="53"/>
      <c r="T178" s="53"/>
      <c r="U178" s="53"/>
      <c r="V178" s="53"/>
    </row>
    <row r="179" spans="2:22" s="51" customFormat="1" x14ac:dyDescent="0.2">
      <c r="B179" s="66" t="s">
        <v>265</v>
      </c>
      <c r="C179" s="51" t="s">
        <v>266</v>
      </c>
      <c r="D179" s="56">
        <v>6066</v>
      </c>
      <c r="E179" s="56">
        <v>6066</v>
      </c>
      <c r="F179" s="56">
        <v>0</v>
      </c>
      <c r="G179" s="56">
        <v>0</v>
      </c>
      <c r="H179" s="56">
        <v>0</v>
      </c>
      <c r="I179" s="56">
        <f t="shared" si="36"/>
        <v>0</v>
      </c>
      <c r="J179" s="56">
        <f t="shared" si="37"/>
        <v>6066</v>
      </c>
      <c r="K179" s="57">
        <f t="shared" si="38"/>
        <v>1</v>
      </c>
      <c r="L179" s="57">
        <f t="shared" si="39"/>
        <v>-1</v>
      </c>
      <c r="M179" s="57">
        <f t="shared" si="40"/>
        <v>-1</v>
      </c>
      <c r="R179" s="53"/>
      <c r="S179" s="53"/>
      <c r="T179" s="53"/>
      <c r="U179" s="53"/>
      <c r="V179" s="53"/>
    </row>
    <row r="180" spans="2:22" s="51" customFormat="1" x14ac:dyDescent="0.2">
      <c r="B180" s="66" t="s">
        <v>175</v>
      </c>
      <c r="C180" s="51" t="s">
        <v>176</v>
      </c>
      <c r="D180" s="56">
        <v>540</v>
      </c>
      <c r="E180" s="56">
        <v>0</v>
      </c>
      <c r="F180" s="56">
        <v>0</v>
      </c>
      <c r="G180" s="56">
        <v>0</v>
      </c>
      <c r="H180" s="56">
        <v>0</v>
      </c>
      <c r="I180" s="56">
        <f t="shared" si="31"/>
        <v>0</v>
      </c>
      <c r="J180" s="56">
        <f t="shared" si="32"/>
        <v>0</v>
      </c>
      <c r="K180" s="57" t="str">
        <f t="shared" si="33"/>
        <v>NA</v>
      </c>
      <c r="L180" s="57" t="str">
        <f t="shared" si="34"/>
        <v>NA</v>
      </c>
      <c r="M180" s="57" t="str">
        <f t="shared" si="35"/>
        <v>NA</v>
      </c>
      <c r="R180" s="53"/>
      <c r="S180" s="53"/>
      <c r="T180" s="53"/>
      <c r="U180" s="53"/>
      <c r="V180" s="53"/>
    </row>
    <row r="181" spans="2:22" s="51" customFormat="1" x14ac:dyDescent="0.2">
      <c r="B181" s="66" t="s">
        <v>249</v>
      </c>
      <c r="C181" s="51" t="s">
        <v>250</v>
      </c>
      <c r="D181" s="56">
        <v>0</v>
      </c>
      <c r="E181" s="56">
        <v>1090</v>
      </c>
      <c r="F181" s="56">
        <v>0</v>
      </c>
      <c r="G181" s="56">
        <v>1090</v>
      </c>
      <c r="H181" s="56">
        <v>0</v>
      </c>
      <c r="I181" s="56">
        <f t="shared" si="31"/>
        <v>1090</v>
      </c>
      <c r="J181" s="56">
        <f t="shared" si="32"/>
        <v>0</v>
      </c>
      <c r="K181" s="57">
        <f t="shared" si="33"/>
        <v>0</v>
      </c>
      <c r="L181" s="57">
        <f t="shared" si="34"/>
        <v>-1</v>
      </c>
      <c r="M181" s="57">
        <f t="shared" si="35"/>
        <v>9.0909090909090953E-2</v>
      </c>
      <c r="R181" s="53"/>
      <c r="S181" s="53"/>
      <c r="T181" s="53"/>
      <c r="U181" s="53"/>
      <c r="V181" s="53"/>
    </row>
    <row r="182" spans="2:22" s="51" customFormat="1" x14ac:dyDescent="0.2">
      <c r="B182" s="66" t="s">
        <v>177</v>
      </c>
      <c r="C182" s="51" t="s">
        <v>178</v>
      </c>
      <c r="D182" s="56">
        <v>5175</v>
      </c>
      <c r="E182" s="56">
        <v>4077</v>
      </c>
      <c r="F182" s="56">
        <v>0</v>
      </c>
      <c r="G182" s="56">
        <v>124.65</v>
      </c>
      <c r="H182" s="56">
        <v>0</v>
      </c>
      <c r="I182" s="56">
        <f t="shared" si="31"/>
        <v>124.65</v>
      </c>
      <c r="J182" s="56">
        <f t="shared" si="32"/>
        <v>3952.35</v>
      </c>
      <c r="K182" s="57">
        <f t="shared" si="33"/>
        <v>0.96942604856512138</v>
      </c>
      <c r="L182" s="57">
        <f t="shared" si="34"/>
        <v>-1</v>
      </c>
      <c r="M182" s="57">
        <f t="shared" si="35"/>
        <v>-0.96664659843467793</v>
      </c>
      <c r="R182" s="53"/>
      <c r="S182" s="53"/>
      <c r="T182" s="53"/>
      <c r="U182" s="53"/>
      <c r="V182" s="53"/>
    </row>
    <row r="183" spans="2:22" s="51" customFormat="1" x14ac:dyDescent="0.2">
      <c r="B183" s="66" t="s">
        <v>179</v>
      </c>
      <c r="C183" s="51" t="s">
        <v>180</v>
      </c>
      <c r="D183" s="56">
        <v>1110000</v>
      </c>
      <c r="E183" s="56">
        <v>1299759.2</v>
      </c>
      <c r="F183" s="56">
        <v>49906</v>
      </c>
      <c r="G183" s="56">
        <v>1209142.0899999999</v>
      </c>
      <c r="H183" s="56">
        <v>612.91999999999996</v>
      </c>
      <c r="I183" s="56">
        <f t="shared" si="31"/>
        <v>1209755.0099999998</v>
      </c>
      <c r="J183" s="56">
        <f t="shared" si="32"/>
        <v>90004.190000000177</v>
      </c>
      <c r="K183" s="57">
        <f t="shared" si="33"/>
        <v>6.9246818949233194E-2</v>
      </c>
      <c r="L183" s="57">
        <f t="shared" si="34"/>
        <v>-0.96160365704662831</v>
      </c>
      <c r="M183" s="57">
        <f t="shared" si="35"/>
        <v>1.4852672850338741E-2</v>
      </c>
      <c r="R183" s="53"/>
      <c r="S183" s="53"/>
      <c r="T183" s="53"/>
      <c r="U183" s="53"/>
      <c r="V183" s="53"/>
    </row>
    <row r="184" spans="2:22" s="51" customFormat="1" x14ac:dyDescent="0.2">
      <c r="B184" s="66" t="s">
        <v>185</v>
      </c>
      <c r="C184" s="51" t="s">
        <v>186</v>
      </c>
      <c r="D184" s="56">
        <v>299500.2</v>
      </c>
      <c r="E184" s="56">
        <v>403250.50999999995</v>
      </c>
      <c r="F184" s="56">
        <v>1468.51</v>
      </c>
      <c r="G184" s="56">
        <v>92673.159999999989</v>
      </c>
      <c r="H184" s="56">
        <v>280</v>
      </c>
      <c r="I184" s="56">
        <f t="shared" si="31"/>
        <v>92953.159999999989</v>
      </c>
      <c r="J184" s="56">
        <f t="shared" si="32"/>
        <v>310297.34999999998</v>
      </c>
      <c r="K184" s="57">
        <f t="shared" si="33"/>
        <v>0.76949028533156727</v>
      </c>
      <c r="L184" s="57">
        <f t="shared" si="34"/>
        <v>-0.99635831830690058</v>
      </c>
      <c r="M184" s="57">
        <f t="shared" si="35"/>
        <v>-0.74929233759115965</v>
      </c>
      <c r="R184" s="53"/>
      <c r="S184" s="53"/>
      <c r="T184" s="53"/>
      <c r="U184" s="53"/>
      <c r="V184" s="53"/>
    </row>
    <row r="185" spans="2:22" s="51" customFormat="1" x14ac:dyDescent="0.2">
      <c r="B185" s="66" t="s">
        <v>193</v>
      </c>
      <c r="C185" s="51" t="s">
        <v>194</v>
      </c>
      <c r="D185" s="56">
        <v>257514.25</v>
      </c>
      <c r="E185" s="56">
        <v>466041.72000000003</v>
      </c>
      <c r="F185" s="56">
        <v>49207.240000000005</v>
      </c>
      <c r="G185" s="56">
        <v>198147.56000000006</v>
      </c>
      <c r="H185" s="56">
        <v>32121.95</v>
      </c>
      <c r="I185" s="56">
        <f t="shared" si="31"/>
        <v>230269.51000000007</v>
      </c>
      <c r="J185" s="56">
        <f t="shared" si="32"/>
        <v>235772.20999999996</v>
      </c>
      <c r="K185" s="57">
        <f t="shared" si="33"/>
        <v>0.50590365600744913</v>
      </c>
      <c r="L185" s="57">
        <f t="shared" si="34"/>
        <v>-0.89441451722390863</v>
      </c>
      <c r="M185" s="57">
        <f t="shared" si="35"/>
        <v>-0.5361767728746375</v>
      </c>
      <c r="R185" s="53"/>
      <c r="S185" s="53"/>
      <c r="T185" s="53"/>
      <c r="U185" s="53"/>
      <c r="V185" s="53"/>
    </row>
    <row r="186" spans="2:22" s="51" customFormat="1" x14ac:dyDescent="0.2">
      <c r="B186" s="66" t="s">
        <v>197</v>
      </c>
      <c r="C186" s="51" t="s">
        <v>198</v>
      </c>
      <c r="D186" s="56">
        <v>55323</v>
      </c>
      <c r="E186" s="56">
        <v>111542.94</v>
      </c>
      <c r="F186" s="56">
        <v>16823.510000000002</v>
      </c>
      <c r="G186" s="56">
        <v>60776.249999999985</v>
      </c>
      <c r="H186" s="56">
        <v>5517.95</v>
      </c>
      <c r="I186" s="56">
        <f t="shared" si="31"/>
        <v>66294.199999999983</v>
      </c>
      <c r="J186" s="56">
        <f t="shared" si="32"/>
        <v>45248.74000000002</v>
      </c>
      <c r="K186" s="57">
        <f t="shared" si="33"/>
        <v>0.40566207058913828</v>
      </c>
      <c r="L186" s="57">
        <f t="shared" si="34"/>
        <v>-0.84917458693486103</v>
      </c>
      <c r="M186" s="57">
        <f t="shared" si="35"/>
        <v>-0.40559784746247846</v>
      </c>
      <c r="R186" s="53"/>
      <c r="S186" s="53"/>
      <c r="T186" s="53"/>
      <c r="U186" s="53"/>
      <c r="V186" s="53"/>
    </row>
    <row r="187" spans="2:22" s="51" customFormat="1" x14ac:dyDescent="0.2">
      <c r="B187" s="66" t="s">
        <v>199</v>
      </c>
      <c r="C187" s="51" t="s">
        <v>200</v>
      </c>
      <c r="D187" s="56">
        <v>0</v>
      </c>
      <c r="E187" s="56">
        <v>21700</v>
      </c>
      <c r="F187" s="56">
        <v>21520</v>
      </c>
      <c r="G187" s="56">
        <v>21520</v>
      </c>
      <c r="H187" s="56">
        <v>0</v>
      </c>
      <c r="I187" s="56">
        <f t="shared" si="31"/>
        <v>21520</v>
      </c>
      <c r="J187" s="56">
        <f t="shared" si="32"/>
        <v>180</v>
      </c>
      <c r="K187" s="57">
        <f t="shared" si="33"/>
        <v>8.2949308755760377E-3</v>
      </c>
      <c r="L187" s="57">
        <f t="shared" si="34"/>
        <v>-8.2949308755760377E-3</v>
      </c>
      <c r="M187" s="57">
        <f t="shared" si="35"/>
        <v>8.1860075408462643E-2</v>
      </c>
      <c r="R187" s="53"/>
      <c r="S187" s="53"/>
      <c r="T187" s="53"/>
      <c r="U187" s="53"/>
      <c r="V187" s="53"/>
    </row>
    <row r="188" spans="2:22" s="51" customFormat="1" x14ac:dyDescent="0.2">
      <c r="B188" s="66" t="s">
        <v>201</v>
      </c>
      <c r="C188" s="51" t="s">
        <v>202</v>
      </c>
      <c r="D188" s="56">
        <v>673279.2</v>
      </c>
      <c r="E188" s="56">
        <v>638555.09000000008</v>
      </c>
      <c r="F188" s="56">
        <v>26640.449999999997</v>
      </c>
      <c r="G188" s="56">
        <v>331487.12000000005</v>
      </c>
      <c r="H188" s="56">
        <v>32828.6</v>
      </c>
      <c r="I188" s="56">
        <f t="shared" si="31"/>
        <v>364315.72000000003</v>
      </c>
      <c r="J188" s="56">
        <f t="shared" si="32"/>
        <v>274239.37000000005</v>
      </c>
      <c r="K188" s="57">
        <f t="shared" si="33"/>
        <v>0.42946861483791482</v>
      </c>
      <c r="L188" s="57">
        <f t="shared" si="34"/>
        <v>-0.95828010704604993</v>
      </c>
      <c r="M188" s="57">
        <f t="shared" si="35"/>
        <v>-0.43368658649753655</v>
      </c>
      <c r="R188" s="53"/>
      <c r="S188" s="53"/>
      <c r="T188" s="53"/>
      <c r="U188" s="53"/>
      <c r="V188" s="53"/>
    </row>
    <row r="189" spans="2:22" s="51" customFormat="1" x14ac:dyDescent="0.2">
      <c r="B189" s="66" t="s">
        <v>205</v>
      </c>
      <c r="C189" s="51" t="s">
        <v>206</v>
      </c>
      <c r="D189" s="56">
        <v>17957.7</v>
      </c>
      <c r="E189" s="56">
        <v>124370.05</v>
      </c>
      <c r="F189" s="56">
        <v>3657.46</v>
      </c>
      <c r="G189" s="56">
        <v>29576.55</v>
      </c>
      <c r="H189" s="56">
        <v>11777.15</v>
      </c>
      <c r="I189" s="56">
        <f t="shared" si="31"/>
        <v>41353.699999999997</v>
      </c>
      <c r="J189" s="56">
        <f t="shared" si="32"/>
        <v>83016.350000000006</v>
      </c>
      <c r="K189" s="57">
        <f t="shared" si="33"/>
        <v>0.66749470632198027</v>
      </c>
      <c r="L189" s="57">
        <f t="shared" si="34"/>
        <v>-0.97059211602793438</v>
      </c>
      <c r="M189" s="57">
        <f t="shared" si="35"/>
        <v>-0.74056995817942284</v>
      </c>
      <c r="R189" s="53"/>
      <c r="S189" s="53"/>
      <c r="T189" s="53"/>
      <c r="U189" s="53"/>
      <c r="V189" s="53"/>
    </row>
    <row r="190" spans="2:22" s="51" customFormat="1" x14ac:dyDescent="0.2">
      <c r="B190" s="66" t="s">
        <v>267</v>
      </c>
      <c r="C190" s="51" t="s">
        <v>268</v>
      </c>
      <c r="D190" s="56">
        <v>0</v>
      </c>
      <c r="E190" s="56">
        <v>0</v>
      </c>
      <c r="F190" s="56">
        <v>0</v>
      </c>
      <c r="G190" s="56">
        <v>0</v>
      </c>
      <c r="H190" s="56">
        <v>0</v>
      </c>
      <c r="I190" s="56">
        <f t="shared" si="31"/>
        <v>0</v>
      </c>
      <c r="J190" s="56">
        <f t="shared" si="32"/>
        <v>0</v>
      </c>
      <c r="K190" s="57" t="str">
        <f t="shared" si="33"/>
        <v>NA</v>
      </c>
      <c r="L190" s="57" t="str">
        <f t="shared" si="34"/>
        <v>NA</v>
      </c>
      <c r="M190" s="57" t="str">
        <f t="shared" si="35"/>
        <v>NA</v>
      </c>
      <c r="R190" s="53"/>
      <c r="S190" s="53"/>
      <c r="T190" s="53"/>
      <c r="U190" s="53"/>
      <c r="V190" s="53"/>
    </row>
    <row r="191" spans="2:22" s="51" customFormat="1" x14ac:dyDescent="0.2">
      <c r="B191" s="66" t="s">
        <v>213</v>
      </c>
      <c r="C191" s="51" t="s">
        <v>214</v>
      </c>
      <c r="D191" s="56">
        <v>48801.599999999999</v>
      </c>
      <c r="E191" s="56">
        <v>103144</v>
      </c>
      <c r="F191" s="56">
        <v>34104.29</v>
      </c>
      <c r="G191" s="56">
        <v>79786.92</v>
      </c>
      <c r="H191" s="56">
        <v>4737.3</v>
      </c>
      <c r="I191" s="56">
        <f t="shared" si="31"/>
        <v>84524.22</v>
      </c>
      <c r="J191" s="56">
        <f t="shared" si="32"/>
        <v>18619.78</v>
      </c>
      <c r="K191" s="57">
        <f t="shared" si="33"/>
        <v>0.18052218257969441</v>
      </c>
      <c r="L191" s="57">
        <f t="shared" si="34"/>
        <v>-0.66935265260218713</v>
      </c>
      <c r="M191" s="57">
        <f t="shared" si="35"/>
        <v>-0.15612855460679867</v>
      </c>
      <c r="R191" s="53"/>
      <c r="S191" s="53"/>
      <c r="T191" s="53"/>
      <c r="U191" s="53"/>
      <c r="V191" s="53"/>
    </row>
    <row r="192" spans="2:22" s="51" customFormat="1" x14ac:dyDescent="0.2">
      <c r="B192" s="66" t="s">
        <v>219</v>
      </c>
      <c r="C192" s="51" t="s">
        <v>220</v>
      </c>
      <c r="D192" s="56">
        <v>154985.4</v>
      </c>
      <c r="E192" s="56">
        <v>165000</v>
      </c>
      <c r="F192" s="56">
        <v>0</v>
      </c>
      <c r="G192" s="56">
        <v>-11.99</v>
      </c>
      <c r="H192" s="56">
        <v>0</v>
      </c>
      <c r="I192" s="56">
        <f t="shared" si="31"/>
        <v>-11.99</v>
      </c>
      <c r="J192" s="56">
        <f t="shared" si="32"/>
        <v>165011.99</v>
      </c>
      <c r="K192" s="57">
        <f t="shared" si="33"/>
        <v>1.0000726666666666</v>
      </c>
      <c r="L192" s="57">
        <f t="shared" si="34"/>
        <v>-1</v>
      </c>
      <c r="M192" s="57">
        <f t="shared" si="35"/>
        <v>-1.0000792727272727</v>
      </c>
      <c r="R192" s="53"/>
      <c r="S192" s="53"/>
      <c r="T192" s="53"/>
      <c r="U192" s="53"/>
      <c r="V192" s="53"/>
    </row>
    <row r="193" spans="1:22" s="51" customFormat="1" x14ac:dyDescent="0.2">
      <c r="B193" s="66" t="s">
        <v>223</v>
      </c>
      <c r="C193" s="51" t="s">
        <v>224</v>
      </c>
      <c r="D193" s="56">
        <v>80685</v>
      </c>
      <c r="E193" s="56">
        <v>89079.989999999991</v>
      </c>
      <c r="F193" s="56">
        <v>6369</v>
      </c>
      <c r="G193" s="56">
        <v>31320.989999999998</v>
      </c>
      <c r="H193" s="56">
        <v>99</v>
      </c>
      <c r="I193" s="56">
        <f t="shared" si="31"/>
        <v>31419.989999999998</v>
      </c>
      <c r="J193" s="56">
        <f t="shared" si="32"/>
        <v>57659.999999999993</v>
      </c>
      <c r="K193" s="57">
        <f t="shared" si="33"/>
        <v>0.64728341348040119</v>
      </c>
      <c r="L193" s="57">
        <f t="shared" si="34"/>
        <v>-0.92850246166394945</v>
      </c>
      <c r="M193" s="57">
        <f t="shared" si="35"/>
        <v>-0.61643066274173663</v>
      </c>
      <c r="R193" s="53"/>
      <c r="S193" s="53"/>
      <c r="T193" s="53"/>
      <c r="U193" s="53"/>
      <c r="V193" s="53"/>
    </row>
    <row r="194" spans="1:22" s="51" customFormat="1" x14ac:dyDescent="0.2">
      <c r="B194" s="66" t="s">
        <v>225</v>
      </c>
      <c r="C194" s="51" t="s">
        <v>226</v>
      </c>
      <c r="D194" s="56">
        <v>900000</v>
      </c>
      <c r="E194" s="56">
        <v>861500</v>
      </c>
      <c r="F194" s="56">
        <v>0</v>
      </c>
      <c r="G194" s="56">
        <v>0</v>
      </c>
      <c r="H194" s="56">
        <v>0</v>
      </c>
      <c r="I194" s="56">
        <f t="shared" si="31"/>
        <v>0</v>
      </c>
      <c r="J194" s="56">
        <f t="shared" si="32"/>
        <v>861500</v>
      </c>
      <c r="K194" s="57">
        <f t="shared" si="33"/>
        <v>1</v>
      </c>
      <c r="L194" s="57">
        <f t="shared" si="34"/>
        <v>-1</v>
      </c>
      <c r="M194" s="57">
        <f t="shared" si="35"/>
        <v>-1</v>
      </c>
      <c r="R194" s="53"/>
      <c r="S194" s="53"/>
      <c r="T194" s="53"/>
      <c r="U194" s="53"/>
      <c r="V194" s="53"/>
    </row>
    <row r="195" spans="1:22" s="51" customFormat="1" x14ac:dyDescent="0.2">
      <c r="A195" s="63" t="s">
        <v>269</v>
      </c>
      <c r="B195" s="71"/>
      <c r="C195" s="63"/>
      <c r="D195" s="64">
        <v>17696254.909999996</v>
      </c>
      <c r="E195" s="64">
        <v>18475181.98</v>
      </c>
      <c r="F195" s="64">
        <v>1500541.39</v>
      </c>
      <c r="G195" s="64">
        <v>14891318.25</v>
      </c>
      <c r="H195" s="64">
        <v>154077.28999999995</v>
      </c>
      <c r="I195" s="64">
        <f t="shared" si="31"/>
        <v>15045395.539999999</v>
      </c>
      <c r="J195" s="64">
        <f t="shared" si="32"/>
        <v>3429786.4400000013</v>
      </c>
      <c r="K195" s="65">
        <f t="shared" si="33"/>
        <v>0.18564290428710578</v>
      </c>
      <c r="L195" s="65">
        <f t="shared" si="34"/>
        <v>-0.91878069771521675</v>
      </c>
      <c r="M195" s="65">
        <f t="shared" si="35"/>
        <v>-0.12070828465282291</v>
      </c>
      <c r="R195" s="53"/>
      <c r="S195" s="53"/>
      <c r="T195" s="53"/>
      <c r="U195" s="53"/>
      <c r="V195" s="53"/>
    </row>
    <row r="196" spans="1:22" s="51" customFormat="1" x14ac:dyDescent="0.2">
      <c r="A196" s="51" t="s">
        <v>270</v>
      </c>
      <c r="B196" s="66" t="s">
        <v>106</v>
      </c>
      <c r="C196" s="51" t="s">
        <v>107</v>
      </c>
      <c r="D196" s="56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f t="shared" si="31"/>
        <v>0</v>
      </c>
      <c r="J196" s="56">
        <f t="shared" si="32"/>
        <v>0</v>
      </c>
      <c r="K196" s="57" t="str">
        <f t="shared" si="33"/>
        <v>NA</v>
      </c>
      <c r="L196" s="57" t="str">
        <f t="shared" si="34"/>
        <v>NA</v>
      </c>
      <c r="M196" s="57" t="str">
        <f t="shared" si="35"/>
        <v>NA</v>
      </c>
      <c r="R196" s="53"/>
      <c r="S196" s="53"/>
      <c r="T196" s="53"/>
      <c r="U196" s="53"/>
      <c r="V196" s="53"/>
    </row>
    <row r="197" spans="1:22" s="51" customFormat="1" x14ac:dyDescent="0.2">
      <c r="B197" s="66" t="s">
        <v>108</v>
      </c>
      <c r="C197" s="51" t="s">
        <v>107</v>
      </c>
      <c r="D197" s="56">
        <v>0</v>
      </c>
      <c r="E197" s="56">
        <v>0</v>
      </c>
      <c r="F197" s="56">
        <v>0</v>
      </c>
      <c r="G197" s="56">
        <v>0</v>
      </c>
      <c r="H197" s="56">
        <v>0</v>
      </c>
      <c r="I197" s="56">
        <f t="shared" si="31"/>
        <v>0</v>
      </c>
      <c r="J197" s="56">
        <f t="shared" si="32"/>
        <v>0</v>
      </c>
      <c r="K197" s="57" t="str">
        <f t="shared" si="33"/>
        <v>NA</v>
      </c>
      <c r="L197" s="57" t="str">
        <f t="shared" si="34"/>
        <v>NA</v>
      </c>
      <c r="M197" s="57" t="str">
        <f t="shared" si="35"/>
        <v>NA</v>
      </c>
      <c r="R197" s="53"/>
      <c r="S197" s="53"/>
      <c r="T197" s="53"/>
      <c r="U197" s="53"/>
      <c r="V197" s="53"/>
    </row>
    <row r="198" spans="1:22" s="51" customFormat="1" x14ac:dyDescent="0.2">
      <c r="B198" s="66" t="s">
        <v>111</v>
      </c>
      <c r="C198" s="51" t="s">
        <v>112</v>
      </c>
      <c r="D198" s="56">
        <v>6500</v>
      </c>
      <c r="E198" s="56">
        <v>6500</v>
      </c>
      <c r="F198" s="56">
        <v>0</v>
      </c>
      <c r="G198" s="56">
        <v>0</v>
      </c>
      <c r="H198" s="56">
        <v>0</v>
      </c>
      <c r="I198" s="56">
        <f t="shared" si="31"/>
        <v>0</v>
      </c>
      <c r="J198" s="56">
        <f t="shared" si="32"/>
        <v>6500</v>
      </c>
      <c r="K198" s="57">
        <f t="shared" si="33"/>
        <v>1</v>
      </c>
      <c r="L198" s="57">
        <f t="shared" si="34"/>
        <v>-1</v>
      </c>
      <c r="M198" s="57">
        <f t="shared" si="35"/>
        <v>-1</v>
      </c>
      <c r="R198" s="53"/>
      <c r="S198" s="53"/>
      <c r="T198" s="53"/>
      <c r="U198" s="53"/>
      <c r="V198" s="53"/>
    </row>
    <row r="199" spans="1:22" s="51" customFormat="1" x14ac:dyDescent="0.2">
      <c r="B199" s="66" t="s">
        <v>133</v>
      </c>
      <c r="C199" s="51" t="s">
        <v>134</v>
      </c>
      <c r="D199" s="56">
        <v>38474.86</v>
      </c>
      <c r="E199" s="56">
        <v>38474.86</v>
      </c>
      <c r="F199" s="56">
        <v>0</v>
      </c>
      <c r="G199" s="56">
        <v>0</v>
      </c>
      <c r="H199" s="56">
        <v>0</v>
      </c>
      <c r="I199" s="56">
        <f t="shared" si="31"/>
        <v>0</v>
      </c>
      <c r="J199" s="56">
        <f t="shared" si="32"/>
        <v>38474.86</v>
      </c>
      <c r="K199" s="57">
        <f t="shared" si="33"/>
        <v>1</v>
      </c>
      <c r="L199" s="57">
        <f t="shared" si="34"/>
        <v>-1</v>
      </c>
      <c r="M199" s="57">
        <f t="shared" si="35"/>
        <v>-1</v>
      </c>
      <c r="R199" s="53"/>
      <c r="S199" s="53"/>
      <c r="T199" s="53"/>
      <c r="U199" s="53"/>
      <c r="V199" s="53"/>
    </row>
    <row r="200" spans="1:22" s="51" customFormat="1" x14ac:dyDescent="0.2">
      <c r="B200" s="66" t="s">
        <v>137</v>
      </c>
      <c r="C200" s="51" t="s">
        <v>138</v>
      </c>
      <c r="D200" s="56">
        <v>0</v>
      </c>
      <c r="E200" s="56">
        <v>0</v>
      </c>
      <c r="F200" s="56">
        <v>0</v>
      </c>
      <c r="G200" s="56">
        <v>600</v>
      </c>
      <c r="H200" s="56">
        <v>0</v>
      </c>
      <c r="I200" s="56">
        <f t="shared" si="31"/>
        <v>600</v>
      </c>
      <c r="J200" s="56">
        <f t="shared" si="32"/>
        <v>-600</v>
      </c>
      <c r="K200" s="57" t="str">
        <f t="shared" si="33"/>
        <v>NA</v>
      </c>
      <c r="L200" s="57" t="str">
        <f t="shared" si="34"/>
        <v>NA</v>
      </c>
      <c r="M200" s="57" t="str">
        <f t="shared" si="35"/>
        <v>NA</v>
      </c>
      <c r="R200" s="53"/>
      <c r="S200" s="53"/>
      <c r="T200" s="53"/>
      <c r="U200" s="53"/>
      <c r="V200" s="53"/>
    </row>
    <row r="201" spans="1:22" s="51" customFormat="1" x14ac:dyDescent="0.2">
      <c r="B201" s="66" t="s">
        <v>161</v>
      </c>
      <c r="C201" s="51" t="s">
        <v>162</v>
      </c>
      <c r="D201" s="56">
        <v>1154.25</v>
      </c>
      <c r="E201" s="56">
        <v>1154.25</v>
      </c>
      <c r="F201" s="56">
        <v>0</v>
      </c>
      <c r="G201" s="56">
        <v>15.9</v>
      </c>
      <c r="H201" s="56">
        <v>0</v>
      </c>
      <c r="I201" s="56">
        <f t="shared" si="31"/>
        <v>15.9</v>
      </c>
      <c r="J201" s="56">
        <f t="shared" si="32"/>
        <v>1138.3499999999999</v>
      </c>
      <c r="K201" s="57">
        <f t="shared" si="33"/>
        <v>0.98622482131254052</v>
      </c>
      <c r="L201" s="57">
        <f t="shared" si="34"/>
        <v>-1</v>
      </c>
      <c r="M201" s="57">
        <f t="shared" si="35"/>
        <v>-0.98497253234095328</v>
      </c>
      <c r="R201" s="53"/>
      <c r="S201" s="53"/>
      <c r="T201" s="53"/>
      <c r="U201" s="53"/>
      <c r="V201" s="53"/>
    </row>
    <row r="202" spans="1:22" s="51" customFormat="1" x14ac:dyDescent="0.2">
      <c r="B202" s="66" t="s">
        <v>163</v>
      </c>
      <c r="C202" s="51" t="s">
        <v>164</v>
      </c>
      <c r="D202" s="56">
        <v>41940</v>
      </c>
      <c r="E202" s="56">
        <v>36662</v>
      </c>
      <c r="F202" s="56">
        <v>250</v>
      </c>
      <c r="G202" s="56">
        <v>15653</v>
      </c>
      <c r="H202" s="56">
        <v>11697</v>
      </c>
      <c r="I202" s="56">
        <f t="shared" si="21"/>
        <v>27350</v>
      </c>
      <c r="J202" s="56">
        <f t="shared" si="22"/>
        <v>9312</v>
      </c>
      <c r="K202" s="57">
        <f t="shared" si="23"/>
        <v>0.25399596312257922</v>
      </c>
      <c r="L202" s="57">
        <f t="shared" si="24"/>
        <v>-0.99318095030276576</v>
      </c>
      <c r="M202" s="57">
        <f t="shared" si="25"/>
        <v>-0.5342316294801156</v>
      </c>
      <c r="R202" s="53"/>
      <c r="S202" s="53"/>
      <c r="T202" s="53"/>
      <c r="U202" s="53"/>
      <c r="V202" s="53"/>
    </row>
    <row r="203" spans="1:22" s="51" customFormat="1" x14ac:dyDescent="0.2">
      <c r="B203" s="66" t="s">
        <v>173</v>
      </c>
      <c r="C203" s="51" t="s">
        <v>174</v>
      </c>
      <c r="D203" s="56">
        <v>0</v>
      </c>
      <c r="E203" s="56">
        <v>14600</v>
      </c>
      <c r="F203" s="56">
        <v>0</v>
      </c>
      <c r="G203" s="56">
        <v>14600</v>
      </c>
      <c r="H203" s="56">
        <v>0</v>
      </c>
      <c r="I203" s="56">
        <f t="shared" si="21"/>
        <v>14600</v>
      </c>
      <c r="J203" s="56">
        <f t="shared" si="22"/>
        <v>0</v>
      </c>
      <c r="K203" s="57">
        <f t="shared" si="23"/>
        <v>0</v>
      </c>
      <c r="L203" s="57">
        <f t="shared" si="24"/>
        <v>-1</v>
      </c>
      <c r="M203" s="57">
        <f t="shared" si="25"/>
        <v>9.0909090909090856E-2</v>
      </c>
      <c r="R203" s="53"/>
      <c r="S203" s="53"/>
      <c r="T203" s="53"/>
      <c r="U203" s="53"/>
      <c r="V203" s="53"/>
    </row>
    <row r="204" spans="1:22" s="51" customFormat="1" x14ac:dyDescent="0.2">
      <c r="B204" s="66" t="s">
        <v>185</v>
      </c>
      <c r="C204" s="51" t="s">
        <v>186</v>
      </c>
      <c r="D204" s="56">
        <v>18500</v>
      </c>
      <c r="E204" s="56">
        <v>21400</v>
      </c>
      <c r="F204" s="56">
        <v>0</v>
      </c>
      <c r="G204" s="56">
        <v>10117.89</v>
      </c>
      <c r="H204" s="56">
        <v>0</v>
      </c>
      <c r="I204" s="56">
        <f t="shared" si="21"/>
        <v>10117.89</v>
      </c>
      <c r="J204" s="56">
        <f t="shared" si="22"/>
        <v>11282.11</v>
      </c>
      <c r="K204" s="57">
        <f t="shared" si="23"/>
        <v>0.52720140186915887</v>
      </c>
      <c r="L204" s="57">
        <f t="shared" si="24"/>
        <v>-1</v>
      </c>
      <c r="M204" s="57">
        <f t="shared" si="25"/>
        <v>-0.48421971112999146</v>
      </c>
      <c r="R204" s="53"/>
      <c r="S204" s="53"/>
      <c r="T204" s="53"/>
      <c r="U204" s="53"/>
      <c r="V204" s="53"/>
    </row>
    <row r="205" spans="1:22" s="51" customFormat="1" x14ac:dyDescent="0.2">
      <c r="B205" s="66" t="s">
        <v>193</v>
      </c>
      <c r="C205" s="51" t="s">
        <v>194</v>
      </c>
      <c r="D205" s="56">
        <v>3375</v>
      </c>
      <c r="E205" s="56">
        <v>5619</v>
      </c>
      <c r="F205" s="56">
        <v>0</v>
      </c>
      <c r="G205" s="56">
        <v>1089</v>
      </c>
      <c r="H205" s="56">
        <v>0</v>
      </c>
      <c r="I205" s="56">
        <f t="shared" si="21"/>
        <v>1089</v>
      </c>
      <c r="J205" s="56">
        <f t="shared" si="22"/>
        <v>4530</v>
      </c>
      <c r="K205" s="57">
        <f t="shared" si="23"/>
        <v>0.80619327282434594</v>
      </c>
      <c r="L205" s="57">
        <f t="shared" si="24"/>
        <v>-1</v>
      </c>
      <c r="M205" s="57">
        <f t="shared" si="25"/>
        <v>-0.78857447944474102</v>
      </c>
      <c r="R205" s="53"/>
      <c r="S205" s="53"/>
      <c r="T205" s="53"/>
      <c r="U205" s="53"/>
      <c r="V205" s="53"/>
    </row>
    <row r="206" spans="1:22" s="51" customFormat="1" x14ac:dyDescent="0.2">
      <c r="B206" s="66" t="s">
        <v>213</v>
      </c>
      <c r="C206" s="51" t="s">
        <v>214</v>
      </c>
      <c r="D206" s="56">
        <v>22943.25</v>
      </c>
      <c r="E206" s="56">
        <v>19757.25</v>
      </c>
      <c r="F206" s="56">
        <v>0</v>
      </c>
      <c r="G206" s="56">
        <v>6522</v>
      </c>
      <c r="H206" s="56">
        <v>0</v>
      </c>
      <c r="I206" s="56">
        <f t="shared" si="21"/>
        <v>6522</v>
      </c>
      <c r="J206" s="56">
        <f t="shared" si="22"/>
        <v>13235.25</v>
      </c>
      <c r="K206" s="57">
        <f t="shared" si="23"/>
        <v>0.66989333029647347</v>
      </c>
      <c r="L206" s="57">
        <f t="shared" si="24"/>
        <v>-1</v>
      </c>
      <c r="M206" s="57">
        <f t="shared" si="25"/>
        <v>-0.63988363305069829</v>
      </c>
      <c r="R206" s="53"/>
      <c r="S206" s="53"/>
      <c r="T206" s="53"/>
      <c r="U206" s="53"/>
      <c r="V206" s="53"/>
    </row>
    <row r="207" spans="1:22" s="51" customFormat="1" x14ac:dyDescent="0.2">
      <c r="B207" s="66" t="s">
        <v>223</v>
      </c>
      <c r="C207" s="51" t="s">
        <v>224</v>
      </c>
      <c r="D207" s="56">
        <v>9000</v>
      </c>
      <c r="E207" s="56">
        <v>10860</v>
      </c>
      <c r="F207" s="56">
        <v>0</v>
      </c>
      <c r="G207" s="56">
        <v>6290</v>
      </c>
      <c r="H207" s="56">
        <v>1115</v>
      </c>
      <c r="I207" s="56">
        <f t="shared" si="21"/>
        <v>7405</v>
      </c>
      <c r="J207" s="56">
        <f t="shared" si="22"/>
        <v>3455</v>
      </c>
      <c r="K207" s="57">
        <f t="shared" si="23"/>
        <v>0.31813996316758747</v>
      </c>
      <c r="L207" s="57">
        <f t="shared" si="24"/>
        <v>-1</v>
      </c>
      <c r="M207" s="57">
        <f t="shared" si="25"/>
        <v>-0.36815670517327975</v>
      </c>
      <c r="R207" s="53"/>
      <c r="S207" s="53"/>
      <c r="T207" s="53"/>
      <c r="U207" s="53"/>
      <c r="V207" s="53"/>
    </row>
    <row r="208" spans="1:22" s="51" customFormat="1" x14ac:dyDescent="0.2">
      <c r="B208" s="66" t="s">
        <v>225</v>
      </c>
      <c r="C208" s="51" t="s">
        <v>226</v>
      </c>
      <c r="D208" s="56">
        <v>900000</v>
      </c>
      <c r="E208" s="56">
        <v>900000</v>
      </c>
      <c r="F208" s="56">
        <v>0</v>
      </c>
      <c r="G208" s="56">
        <v>0</v>
      </c>
      <c r="H208" s="56">
        <v>0</v>
      </c>
      <c r="I208" s="56">
        <f t="shared" si="21"/>
        <v>0</v>
      </c>
      <c r="J208" s="56">
        <f t="shared" si="22"/>
        <v>900000</v>
      </c>
      <c r="K208" s="57">
        <f t="shared" si="23"/>
        <v>1</v>
      </c>
      <c r="L208" s="57">
        <f t="shared" si="24"/>
        <v>-1</v>
      </c>
      <c r="M208" s="57">
        <f t="shared" si="25"/>
        <v>-1</v>
      </c>
      <c r="R208" s="53"/>
      <c r="S208" s="53"/>
      <c r="T208" s="53"/>
      <c r="U208" s="53"/>
      <c r="V208" s="53"/>
    </row>
    <row r="209" spans="1:22" s="51" customFormat="1" x14ac:dyDescent="0.2">
      <c r="A209" s="63" t="s">
        <v>271</v>
      </c>
      <c r="B209" s="71"/>
      <c r="C209" s="63"/>
      <c r="D209" s="64">
        <v>1041887.36</v>
      </c>
      <c r="E209" s="64">
        <v>1055027.3599999999</v>
      </c>
      <c r="F209" s="64">
        <v>250</v>
      </c>
      <c r="G209" s="64">
        <v>54887.79</v>
      </c>
      <c r="H209" s="64">
        <v>12812</v>
      </c>
      <c r="I209" s="64">
        <f t="shared" ref="I209:I504" si="41">SUM(G209:H209)</f>
        <v>67699.790000000008</v>
      </c>
      <c r="J209" s="64">
        <f t="shared" ref="J209:J504" si="42">E209-I209</f>
        <v>987327.56999999983</v>
      </c>
      <c r="K209" s="65">
        <f t="shared" ref="K209:K504" si="43">IF(E209=0,"NA",J209/E209)</f>
        <v>0.93583124706832244</v>
      </c>
      <c r="L209" s="65">
        <f t="shared" ref="L209:L504" si="44">IF(E209=0,"NA",(  ( F209 - (E209/$L$6)) / (E209/$L$6)))</f>
        <v>-0.99976303932061061</v>
      </c>
      <c r="M209" s="65">
        <f t="shared" ref="M209:M504" si="45">IF(E209=0,"NA",(  ( G209 - ($M$6*(E209/12))) / ($M$6*(E209/12))))</f>
        <v>-0.94324546323527658</v>
      </c>
      <c r="R209" s="53"/>
      <c r="S209" s="53"/>
      <c r="T209" s="53"/>
      <c r="U209" s="53"/>
      <c r="V209" s="53"/>
    </row>
    <row r="210" spans="1:22" s="51" customFormat="1" x14ac:dyDescent="0.2">
      <c r="A210" s="51" t="s">
        <v>272</v>
      </c>
      <c r="B210" s="66" t="s">
        <v>121</v>
      </c>
      <c r="C210" s="51" t="s">
        <v>122</v>
      </c>
      <c r="D210" s="56">
        <v>138374.75</v>
      </c>
      <c r="E210" s="56">
        <v>138374.75</v>
      </c>
      <c r="F210" s="56">
        <v>11729.82</v>
      </c>
      <c r="G210" s="56">
        <v>131428.39000000001</v>
      </c>
      <c r="H210" s="56">
        <v>0</v>
      </c>
      <c r="I210" s="56">
        <f t="shared" si="41"/>
        <v>131428.39000000001</v>
      </c>
      <c r="J210" s="56">
        <f t="shared" si="42"/>
        <v>6946.359999999986</v>
      </c>
      <c r="K210" s="57">
        <f t="shared" si="43"/>
        <v>5.0199620956857996E-2</v>
      </c>
      <c r="L210" s="57">
        <f t="shared" si="44"/>
        <v>-0.91523149996657627</v>
      </c>
      <c r="M210" s="57">
        <f t="shared" si="45"/>
        <v>3.6145868047064045E-2</v>
      </c>
      <c r="R210" s="53"/>
      <c r="S210" s="53"/>
      <c r="T210" s="53"/>
      <c r="U210" s="53"/>
      <c r="V210" s="53"/>
    </row>
    <row r="211" spans="1:22" s="51" customFormat="1" x14ac:dyDescent="0.2">
      <c r="B211" s="66" t="s">
        <v>273</v>
      </c>
      <c r="C211" s="51" t="s">
        <v>274</v>
      </c>
      <c r="D211" s="56">
        <v>10418429.26</v>
      </c>
      <c r="E211" s="56">
        <v>10418429.26</v>
      </c>
      <c r="F211" s="56">
        <v>846020.02000000014</v>
      </c>
      <c r="G211" s="56">
        <v>7989896.7200000025</v>
      </c>
      <c r="H211" s="56">
        <v>0</v>
      </c>
      <c r="I211" s="56">
        <f t="shared" si="41"/>
        <v>7989896.7200000025</v>
      </c>
      <c r="J211" s="56">
        <f t="shared" si="42"/>
        <v>2428532.5399999972</v>
      </c>
      <c r="K211" s="57">
        <f t="shared" si="43"/>
        <v>0.23309968128535311</v>
      </c>
      <c r="L211" s="57">
        <f t="shared" si="44"/>
        <v>-0.91879581855508996</v>
      </c>
      <c r="M211" s="57">
        <f t="shared" si="45"/>
        <v>-0.16338147049311255</v>
      </c>
      <c r="R211" s="53"/>
      <c r="S211" s="53"/>
      <c r="T211" s="53"/>
      <c r="U211" s="53"/>
      <c r="V211" s="53"/>
    </row>
    <row r="212" spans="1:22" s="51" customFormat="1" x14ac:dyDescent="0.2">
      <c r="B212" s="66" t="s">
        <v>133</v>
      </c>
      <c r="C212" s="51" t="s">
        <v>134</v>
      </c>
      <c r="D212" s="56">
        <v>0</v>
      </c>
      <c r="E212" s="56">
        <v>6925</v>
      </c>
      <c r="F212" s="56">
        <v>0</v>
      </c>
      <c r="G212" s="56">
        <v>6925</v>
      </c>
      <c r="H212" s="56">
        <v>0</v>
      </c>
      <c r="I212" s="56">
        <f t="shared" si="41"/>
        <v>6925</v>
      </c>
      <c r="J212" s="56">
        <f t="shared" si="42"/>
        <v>0</v>
      </c>
      <c r="K212" s="57">
        <f t="shared" si="43"/>
        <v>0</v>
      </c>
      <c r="L212" s="57">
        <f t="shared" si="44"/>
        <v>-1</v>
      </c>
      <c r="M212" s="57">
        <f t="shared" si="45"/>
        <v>9.0909090909090856E-2</v>
      </c>
      <c r="R212" s="53"/>
      <c r="S212" s="53"/>
      <c r="T212" s="53"/>
      <c r="U212" s="53"/>
      <c r="V212" s="53"/>
    </row>
    <row r="213" spans="1:22" s="51" customFormat="1" x14ac:dyDescent="0.2">
      <c r="B213" s="66" t="s">
        <v>137</v>
      </c>
      <c r="C213" s="51" t="s">
        <v>138</v>
      </c>
      <c r="D213" s="56">
        <v>357496.42</v>
      </c>
      <c r="E213" s="56">
        <v>357848.81</v>
      </c>
      <c r="F213" s="56">
        <v>0</v>
      </c>
      <c r="G213" s="56">
        <v>0</v>
      </c>
      <c r="H213" s="56">
        <v>0</v>
      </c>
      <c r="I213" s="56">
        <f t="shared" si="41"/>
        <v>0</v>
      </c>
      <c r="J213" s="56">
        <f t="shared" si="42"/>
        <v>357848.81</v>
      </c>
      <c r="K213" s="57">
        <f t="shared" si="43"/>
        <v>1</v>
      </c>
      <c r="L213" s="57">
        <f t="shared" si="44"/>
        <v>-1</v>
      </c>
      <c r="M213" s="57">
        <f t="shared" si="45"/>
        <v>-1</v>
      </c>
      <c r="R213" s="53"/>
      <c r="S213" s="53"/>
      <c r="T213" s="53"/>
      <c r="U213" s="53"/>
      <c r="V213" s="53"/>
    </row>
    <row r="214" spans="1:22" s="51" customFormat="1" x14ac:dyDescent="0.2">
      <c r="B214" s="66" t="s">
        <v>143</v>
      </c>
      <c r="C214" s="51" t="s">
        <v>144</v>
      </c>
      <c r="D214" s="56">
        <v>1728000</v>
      </c>
      <c r="E214" s="56">
        <v>1728000</v>
      </c>
      <c r="F214" s="56">
        <v>171450</v>
      </c>
      <c r="G214" s="56">
        <v>1548165</v>
      </c>
      <c r="H214" s="56">
        <v>0</v>
      </c>
      <c r="I214" s="56">
        <f t="shared" si="41"/>
        <v>1548165</v>
      </c>
      <c r="J214" s="56">
        <f t="shared" si="42"/>
        <v>179835</v>
      </c>
      <c r="K214" s="57">
        <f t="shared" si="43"/>
        <v>0.10407118055555556</v>
      </c>
      <c r="L214" s="57">
        <f t="shared" si="44"/>
        <v>-0.90078124999999998</v>
      </c>
      <c r="M214" s="57">
        <f t="shared" si="45"/>
        <v>-2.2623106060606062E-2</v>
      </c>
      <c r="R214" s="53"/>
      <c r="S214" s="53"/>
      <c r="T214" s="53"/>
      <c r="U214" s="53"/>
      <c r="V214" s="53"/>
    </row>
    <row r="215" spans="1:22" s="51" customFormat="1" x14ac:dyDescent="0.2">
      <c r="B215" s="66" t="s">
        <v>145</v>
      </c>
      <c r="C215" s="51" t="s">
        <v>146</v>
      </c>
      <c r="D215" s="56">
        <v>0</v>
      </c>
      <c r="E215" s="56">
        <v>0</v>
      </c>
      <c r="F215" s="56">
        <v>569.73</v>
      </c>
      <c r="G215" s="56">
        <v>4161.24</v>
      </c>
      <c r="H215" s="56">
        <v>0</v>
      </c>
      <c r="I215" s="56">
        <f t="shared" si="41"/>
        <v>4161.24</v>
      </c>
      <c r="J215" s="56">
        <f t="shared" si="42"/>
        <v>-4161.24</v>
      </c>
      <c r="K215" s="57" t="str">
        <f t="shared" si="43"/>
        <v>NA</v>
      </c>
      <c r="L215" s="57" t="str">
        <f t="shared" si="44"/>
        <v>NA</v>
      </c>
      <c r="M215" s="57" t="str">
        <f t="shared" si="45"/>
        <v>NA</v>
      </c>
      <c r="R215" s="53"/>
      <c r="S215" s="53"/>
      <c r="T215" s="53"/>
      <c r="U215" s="53"/>
      <c r="V215" s="53"/>
    </row>
    <row r="216" spans="1:22" s="51" customFormat="1" x14ac:dyDescent="0.2">
      <c r="B216" s="66" t="s">
        <v>147</v>
      </c>
      <c r="C216" s="51" t="s">
        <v>148</v>
      </c>
      <c r="D216" s="56">
        <v>2178683.2000000058</v>
      </c>
      <c r="E216" s="56">
        <v>2178683.2000000058</v>
      </c>
      <c r="F216" s="56">
        <v>170344</v>
      </c>
      <c r="G216" s="56">
        <v>1556825.2500000005</v>
      </c>
      <c r="H216" s="56">
        <v>0</v>
      </c>
      <c r="I216" s="56">
        <f t="shared" si="41"/>
        <v>1556825.2500000005</v>
      </c>
      <c r="J216" s="56">
        <f t="shared" si="42"/>
        <v>621857.95000000531</v>
      </c>
      <c r="K216" s="57">
        <f t="shared" si="43"/>
        <v>0.28542834956454599</v>
      </c>
      <c r="L216" s="57">
        <f t="shared" si="44"/>
        <v>-0.92181332283647321</v>
      </c>
      <c r="M216" s="57">
        <f t="shared" si="45"/>
        <v>-0.22046729043405017</v>
      </c>
      <c r="R216" s="53"/>
      <c r="S216" s="53"/>
      <c r="T216" s="53"/>
      <c r="U216" s="53"/>
      <c r="V216" s="53"/>
    </row>
    <row r="217" spans="1:22" s="51" customFormat="1" x14ac:dyDescent="0.2">
      <c r="B217" s="66" t="s">
        <v>149</v>
      </c>
      <c r="C217" s="51" t="s">
        <v>150</v>
      </c>
      <c r="D217" s="56">
        <v>937.5</v>
      </c>
      <c r="E217" s="56">
        <v>937.5</v>
      </c>
      <c r="F217" s="56">
        <v>0</v>
      </c>
      <c r="G217" s="56">
        <v>0</v>
      </c>
      <c r="H217" s="56">
        <v>0</v>
      </c>
      <c r="I217" s="56">
        <f t="shared" si="41"/>
        <v>0</v>
      </c>
      <c r="J217" s="56">
        <f t="shared" si="42"/>
        <v>937.5</v>
      </c>
      <c r="K217" s="57">
        <f t="shared" si="43"/>
        <v>1</v>
      </c>
      <c r="L217" s="57">
        <f t="shared" si="44"/>
        <v>-1</v>
      </c>
      <c r="M217" s="57">
        <f t="shared" si="45"/>
        <v>-1</v>
      </c>
      <c r="R217" s="53"/>
      <c r="S217" s="53"/>
      <c r="T217" s="53"/>
      <c r="U217" s="53"/>
      <c r="V217" s="53"/>
    </row>
    <row r="218" spans="1:22" s="51" customFormat="1" x14ac:dyDescent="0.2">
      <c r="B218" s="66" t="s">
        <v>161</v>
      </c>
      <c r="C218" s="51" t="s">
        <v>162</v>
      </c>
      <c r="D218" s="56">
        <v>289212.74000000051</v>
      </c>
      <c r="E218" s="56">
        <v>289243.34000000049</v>
      </c>
      <c r="F218" s="56">
        <v>34703.400000000016</v>
      </c>
      <c r="G218" s="56">
        <v>331127.79000000015</v>
      </c>
      <c r="H218" s="56">
        <v>0</v>
      </c>
      <c r="I218" s="56">
        <f t="shared" si="41"/>
        <v>331127.79000000015</v>
      </c>
      <c r="J218" s="56">
        <f t="shared" si="42"/>
        <v>-41884.449999999662</v>
      </c>
      <c r="K218" s="57">
        <f t="shared" si="43"/>
        <v>-0.14480696426752501</v>
      </c>
      <c r="L218" s="57">
        <f t="shared" si="44"/>
        <v>-0.88002005508579739</v>
      </c>
      <c r="M218" s="57">
        <f t="shared" si="45"/>
        <v>0.24888032465548177</v>
      </c>
      <c r="R218" s="53"/>
      <c r="S218" s="53"/>
      <c r="T218" s="53"/>
      <c r="U218" s="53"/>
      <c r="V218" s="53"/>
    </row>
    <row r="219" spans="1:22" s="51" customFormat="1" x14ac:dyDescent="0.2">
      <c r="B219" s="66" t="s">
        <v>163</v>
      </c>
      <c r="C219" s="51" t="s">
        <v>164</v>
      </c>
      <c r="D219" s="56">
        <v>353426.4</v>
      </c>
      <c r="E219" s="56">
        <v>288816.2</v>
      </c>
      <c r="F219" s="56">
        <v>2980.5</v>
      </c>
      <c r="G219" s="56">
        <v>227817.11</v>
      </c>
      <c r="H219" s="56">
        <v>17928.25</v>
      </c>
      <c r="I219" s="56">
        <f t="shared" si="41"/>
        <v>245745.36</v>
      </c>
      <c r="J219" s="56">
        <f t="shared" si="42"/>
        <v>43070.840000000026</v>
      </c>
      <c r="K219" s="57">
        <f t="shared" si="43"/>
        <v>0.14912889235437632</v>
      </c>
      <c r="L219" s="57">
        <f t="shared" si="44"/>
        <v>-0.98968028801708496</v>
      </c>
      <c r="M219" s="57">
        <f t="shared" si="45"/>
        <v>-0.13949509631510859</v>
      </c>
      <c r="R219" s="53"/>
      <c r="S219" s="53"/>
      <c r="T219" s="53"/>
      <c r="U219" s="53"/>
      <c r="V219" s="53"/>
    </row>
    <row r="220" spans="1:22" s="51" customFormat="1" x14ac:dyDescent="0.2">
      <c r="B220" s="66" t="s">
        <v>177</v>
      </c>
      <c r="C220" s="51" t="s">
        <v>178</v>
      </c>
      <c r="D220" s="56">
        <v>540</v>
      </c>
      <c r="E220" s="56">
        <v>333</v>
      </c>
      <c r="F220" s="56">
        <v>0</v>
      </c>
      <c r="G220" s="56">
        <v>222.89</v>
      </c>
      <c r="H220" s="56">
        <v>0</v>
      </c>
      <c r="I220" s="56">
        <f t="shared" si="41"/>
        <v>222.89</v>
      </c>
      <c r="J220" s="56">
        <f t="shared" si="42"/>
        <v>110.11000000000001</v>
      </c>
      <c r="K220" s="57">
        <f t="shared" si="43"/>
        <v>0.33066066066066069</v>
      </c>
      <c r="L220" s="57">
        <f t="shared" si="44"/>
        <v>-1</v>
      </c>
      <c r="M220" s="57">
        <f t="shared" si="45"/>
        <v>-0.26981162981162987</v>
      </c>
      <c r="R220" s="53"/>
      <c r="S220" s="53"/>
      <c r="T220" s="53"/>
      <c r="U220" s="53"/>
      <c r="V220" s="53"/>
    </row>
    <row r="221" spans="1:22" s="51" customFormat="1" x14ac:dyDescent="0.2">
      <c r="B221" s="66" t="s">
        <v>179</v>
      </c>
      <c r="C221" s="51" t="s">
        <v>180</v>
      </c>
      <c r="D221" s="56">
        <v>0</v>
      </c>
      <c r="E221" s="56">
        <v>224489.84999999998</v>
      </c>
      <c r="F221" s="56">
        <v>1049.45</v>
      </c>
      <c r="G221" s="56">
        <v>214600.94999999998</v>
      </c>
      <c r="H221" s="56">
        <v>2080.44</v>
      </c>
      <c r="I221" s="56">
        <f t="shared" si="41"/>
        <v>216681.38999999998</v>
      </c>
      <c r="J221" s="56">
        <f t="shared" si="42"/>
        <v>7808.4599999999919</v>
      </c>
      <c r="K221" s="57">
        <f t="shared" si="43"/>
        <v>3.478313162042735E-2</v>
      </c>
      <c r="L221" s="57">
        <f t="shared" si="44"/>
        <v>-0.9953251783989342</v>
      </c>
      <c r="M221" s="57">
        <f t="shared" si="45"/>
        <v>4.2853952072787554E-2</v>
      </c>
      <c r="R221" s="53"/>
      <c r="S221" s="53"/>
      <c r="T221" s="53"/>
      <c r="U221" s="53"/>
      <c r="V221" s="53"/>
    </row>
    <row r="222" spans="1:22" s="51" customFormat="1" x14ac:dyDescent="0.2">
      <c r="B222" s="66" t="s">
        <v>185</v>
      </c>
      <c r="C222" s="51" t="s">
        <v>186</v>
      </c>
      <c r="D222" s="56">
        <v>12024.9</v>
      </c>
      <c r="E222" s="56">
        <v>12337.9</v>
      </c>
      <c r="F222" s="56">
        <v>258.63</v>
      </c>
      <c r="G222" s="56">
        <v>3653.16</v>
      </c>
      <c r="H222" s="56">
        <v>0</v>
      </c>
      <c r="I222" s="56">
        <f t="shared" si="41"/>
        <v>3653.16</v>
      </c>
      <c r="J222" s="56">
        <f t="shared" si="42"/>
        <v>8684.74</v>
      </c>
      <c r="K222" s="57">
        <f t="shared" si="43"/>
        <v>0.70390747209816906</v>
      </c>
      <c r="L222" s="57">
        <f t="shared" si="44"/>
        <v>-0.9790377616936432</v>
      </c>
      <c r="M222" s="57">
        <f t="shared" si="45"/>
        <v>-0.67698996956163904</v>
      </c>
      <c r="R222" s="53"/>
      <c r="S222" s="53"/>
      <c r="T222" s="53"/>
      <c r="U222" s="53"/>
      <c r="V222" s="53"/>
    </row>
    <row r="223" spans="1:22" s="51" customFormat="1" x14ac:dyDescent="0.2">
      <c r="B223" s="66" t="s">
        <v>193</v>
      </c>
      <c r="C223" s="51" t="s">
        <v>194</v>
      </c>
      <c r="D223" s="56">
        <v>1182926</v>
      </c>
      <c r="E223" s="56">
        <v>345795.94</v>
      </c>
      <c r="F223" s="56">
        <v>17707.060000000005</v>
      </c>
      <c r="G223" s="56">
        <v>272715.98</v>
      </c>
      <c r="H223" s="56">
        <v>3830.54</v>
      </c>
      <c r="I223" s="56">
        <f t="shared" si="41"/>
        <v>276546.51999999996</v>
      </c>
      <c r="J223" s="56">
        <f t="shared" si="42"/>
        <v>69249.420000000042</v>
      </c>
      <c r="K223" s="57">
        <f t="shared" si="43"/>
        <v>0.20026094002144745</v>
      </c>
      <c r="L223" s="57">
        <f t="shared" si="44"/>
        <v>-0.94879332591354315</v>
      </c>
      <c r="M223" s="57">
        <f t="shared" si="45"/>
        <v>-0.13964188874461114</v>
      </c>
      <c r="R223" s="53"/>
      <c r="S223" s="53"/>
      <c r="T223" s="53"/>
      <c r="U223" s="53"/>
      <c r="V223" s="53"/>
    </row>
    <row r="224" spans="1:22" s="51" customFormat="1" x14ac:dyDescent="0.2">
      <c r="B224" s="66" t="s">
        <v>197</v>
      </c>
      <c r="C224" s="51" t="s">
        <v>198</v>
      </c>
      <c r="D224" s="56">
        <v>0</v>
      </c>
      <c r="E224" s="56">
        <v>13975.2</v>
      </c>
      <c r="F224" s="56">
        <v>-173.31</v>
      </c>
      <c r="G224" s="56">
        <v>11872.779999999999</v>
      </c>
      <c r="H224" s="56">
        <v>398</v>
      </c>
      <c r="I224" s="56">
        <f t="shared" si="41"/>
        <v>12270.779999999999</v>
      </c>
      <c r="J224" s="56">
        <f t="shared" si="42"/>
        <v>1704.4200000000019</v>
      </c>
      <c r="K224" s="57">
        <f t="shared" si="43"/>
        <v>0.121960329726945</v>
      </c>
      <c r="L224" s="57">
        <f t="shared" si="44"/>
        <v>-1.0124012536493217</v>
      </c>
      <c r="M224" s="57">
        <f t="shared" si="45"/>
        <v>-7.3206563314755224E-2</v>
      </c>
      <c r="R224" s="53"/>
      <c r="S224" s="53"/>
      <c r="T224" s="53"/>
      <c r="U224" s="53"/>
      <c r="V224" s="53"/>
    </row>
    <row r="225" spans="1:22" s="51" customFormat="1" x14ac:dyDescent="0.2">
      <c r="B225" s="66" t="s">
        <v>201</v>
      </c>
      <c r="C225" s="51" t="s">
        <v>202</v>
      </c>
      <c r="D225" s="56">
        <v>4050</v>
      </c>
      <c r="E225" s="56">
        <v>23691.22</v>
      </c>
      <c r="F225" s="56">
        <v>0</v>
      </c>
      <c r="G225" s="56">
        <v>21531.96</v>
      </c>
      <c r="H225" s="56">
        <v>0</v>
      </c>
      <c r="I225" s="56">
        <f t="shared" si="41"/>
        <v>21531.96</v>
      </c>
      <c r="J225" s="56">
        <f t="shared" si="42"/>
        <v>2159.260000000002</v>
      </c>
      <c r="K225" s="57">
        <f t="shared" si="43"/>
        <v>9.1141781638936367E-2</v>
      </c>
      <c r="L225" s="57">
        <f t="shared" si="44"/>
        <v>-1</v>
      </c>
      <c r="M225" s="57">
        <f t="shared" si="45"/>
        <v>-8.5183072424760316E-3</v>
      </c>
      <c r="R225" s="53"/>
      <c r="S225" s="53"/>
      <c r="T225" s="53"/>
      <c r="U225" s="53"/>
      <c r="V225" s="53"/>
    </row>
    <row r="226" spans="1:22" s="51" customFormat="1" x14ac:dyDescent="0.2">
      <c r="B226" s="66" t="s">
        <v>205</v>
      </c>
      <c r="C226" s="51" t="s">
        <v>206</v>
      </c>
      <c r="D226" s="56">
        <v>0</v>
      </c>
      <c r="E226" s="56">
        <v>17239.37</v>
      </c>
      <c r="F226" s="56">
        <v>1182</v>
      </c>
      <c r="G226" s="56">
        <v>14278.999999999998</v>
      </c>
      <c r="H226" s="56">
        <v>1897.13</v>
      </c>
      <c r="I226" s="56">
        <f t="shared" si="41"/>
        <v>16176.129999999997</v>
      </c>
      <c r="J226" s="56">
        <f t="shared" si="42"/>
        <v>1063.2400000000016</v>
      </c>
      <c r="K226" s="57">
        <f t="shared" si="43"/>
        <v>6.1675107617041786E-2</v>
      </c>
      <c r="L226" s="57">
        <f t="shared" si="44"/>
        <v>-0.93143600955255323</v>
      </c>
      <c r="M226" s="57">
        <f t="shared" si="45"/>
        <v>-9.6423424458613655E-2</v>
      </c>
      <c r="R226" s="53"/>
      <c r="S226" s="53"/>
      <c r="T226" s="53"/>
      <c r="U226" s="53"/>
      <c r="V226" s="53"/>
    </row>
    <row r="227" spans="1:22" s="51" customFormat="1" x14ac:dyDescent="0.2">
      <c r="B227" s="66" t="s">
        <v>209</v>
      </c>
      <c r="C227" s="51" t="s">
        <v>210</v>
      </c>
      <c r="D227" s="56">
        <v>0</v>
      </c>
      <c r="E227" s="56">
        <v>3303</v>
      </c>
      <c r="F227" s="56">
        <v>0</v>
      </c>
      <c r="G227" s="56">
        <v>1339.2</v>
      </c>
      <c r="H227" s="56">
        <v>1638.88</v>
      </c>
      <c r="I227" s="56">
        <f t="shared" si="41"/>
        <v>2978.08</v>
      </c>
      <c r="J227" s="56">
        <f t="shared" si="42"/>
        <v>324.92000000000007</v>
      </c>
      <c r="K227" s="57">
        <f t="shared" si="43"/>
        <v>9.8371177717226782E-2</v>
      </c>
      <c r="L227" s="57">
        <f t="shared" si="44"/>
        <v>-1</v>
      </c>
      <c r="M227" s="57">
        <f t="shared" si="45"/>
        <v>-0.55769135496655931</v>
      </c>
      <c r="R227" s="53"/>
      <c r="S227" s="53"/>
      <c r="T227" s="53"/>
      <c r="U227" s="53"/>
      <c r="V227" s="53"/>
    </row>
    <row r="228" spans="1:22" s="51" customFormat="1" x14ac:dyDescent="0.2">
      <c r="B228" s="66" t="s">
        <v>213</v>
      </c>
      <c r="C228" s="51" t="s">
        <v>214</v>
      </c>
      <c r="D228" s="56">
        <v>100585.8</v>
      </c>
      <c r="E228" s="56">
        <v>754072.91</v>
      </c>
      <c r="F228" s="56">
        <v>67477.959999999992</v>
      </c>
      <c r="G228" s="56">
        <v>648119.26</v>
      </c>
      <c r="H228" s="56">
        <v>39120.490000000005</v>
      </c>
      <c r="I228" s="56">
        <f t="shared" si="41"/>
        <v>687239.75</v>
      </c>
      <c r="J228" s="56">
        <f t="shared" si="42"/>
        <v>66833.160000000033</v>
      </c>
      <c r="K228" s="57">
        <f t="shared" si="43"/>
        <v>8.8629572967950848E-2</v>
      </c>
      <c r="L228" s="57">
        <f t="shared" si="44"/>
        <v>-0.91051533730339163</v>
      </c>
      <c r="M228" s="57">
        <f t="shared" si="45"/>
        <v>-6.2372904064047711E-2</v>
      </c>
      <c r="R228" s="53"/>
      <c r="S228" s="53"/>
      <c r="T228" s="53"/>
      <c r="U228" s="53"/>
      <c r="V228" s="53"/>
    </row>
    <row r="229" spans="1:22" s="51" customFormat="1" x14ac:dyDescent="0.2">
      <c r="B229" s="66" t="s">
        <v>219</v>
      </c>
      <c r="C229" s="51" t="s">
        <v>220</v>
      </c>
      <c r="D229" s="56">
        <v>39600</v>
      </c>
      <c r="E229" s="56">
        <v>0</v>
      </c>
      <c r="F229" s="56">
        <v>0</v>
      </c>
      <c r="G229" s="56">
        <v>0</v>
      </c>
      <c r="H229" s="56">
        <v>0</v>
      </c>
      <c r="I229" s="56">
        <f t="shared" si="41"/>
        <v>0</v>
      </c>
      <c r="J229" s="56">
        <f t="shared" si="42"/>
        <v>0</v>
      </c>
      <c r="K229" s="57" t="str">
        <f t="shared" si="43"/>
        <v>NA</v>
      </c>
      <c r="L229" s="57" t="str">
        <f t="shared" si="44"/>
        <v>NA</v>
      </c>
      <c r="M229" s="57" t="str">
        <f t="shared" si="45"/>
        <v>NA</v>
      </c>
      <c r="R229" s="53"/>
      <c r="S229" s="53"/>
      <c r="T229" s="53"/>
      <c r="U229" s="53"/>
      <c r="V229" s="53"/>
    </row>
    <row r="230" spans="1:22" s="51" customFormat="1" x14ac:dyDescent="0.2">
      <c r="B230" s="66" t="s">
        <v>223</v>
      </c>
      <c r="C230" s="51" t="s">
        <v>224</v>
      </c>
      <c r="D230" s="56">
        <v>1980</v>
      </c>
      <c r="E230" s="56">
        <v>215</v>
      </c>
      <c r="F230" s="56">
        <v>0</v>
      </c>
      <c r="G230" s="56">
        <v>215</v>
      </c>
      <c r="H230" s="56">
        <v>0</v>
      </c>
      <c r="I230" s="56">
        <f t="shared" si="41"/>
        <v>215</v>
      </c>
      <c r="J230" s="56">
        <f t="shared" si="42"/>
        <v>0</v>
      </c>
      <c r="K230" s="57">
        <f t="shared" si="43"/>
        <v>0</v>
      </c>
      <c r="L230" s="57">
        <f t="shared" si="44"/>
        <v>-1</v>
      </c>
      <c r="M230" s="57">
        <f t="shared" si="45"/>
        <v>9.0909090909090856E-2</v>
      </c>
      <c r="R230" s="53"/>
      <c r="S230" s="53"/>
      <c r="T230" s="53"/>
      <c r="U230" s="53"/>
      <c r="V230" s="53"/>
    </row>
    <row r="231" spans="1:22" s="51" customFormat="1" x14ac:dyDescent="0.2">
      <c r="A231" s="63" t="s">
        <v>275</v>
      </c>
      <c r="B231" s="71"/>
      <c r="C231" s="63"/>
      <c r="D231" s="64">
        <v>16806266.970000006</v>
      </c>
      <c r="E231" s="64">
        <v>16802711.450000003</v>
      </c>
      <c r="F231" s="64">
        <v>1325299.2599999998</v>
      </c>
      <c r="G231" s="64">
        <v>12984896.680000003</v>
      </c>
      <c r="H231" s="64">
        <v>66893.73000000001</v>
      </c>
      <c r="I231" s="64">
        <f t="shared" si="41"/>
        <v>13051790.410000004</v>
      </c>
      <c r="J231" s="64">
        <f t="shared" si="42"/>
        <v>3750921.0399999991</v>
      </c>
      <c r="K231" s="65">
        <f t="shared" si="43"/>
        <v>0.22323308063473282</v>
      </c>
      <c r="L231" s="65">
        <f t="shared" si="44"/>
        <v>-0.92112586924177653</v>
      </c>
      <c r="M231" s="65">
        <f t="shared" si="45"/>
        <v>-0.1569609538984689</v>
      </c>
      <c r="R231" s="53"/>
      <c r="S231" s="53"/>
      <c r="T231" s="53"/>
      <c r="U231" s="53"/>
      <c r="V231" s="53"/>
    </row>
    <row r="232" spans="1:22" s="51" customFormat="1" x14ac:dyDescent="0.2">
      <c r="A232" s="51" t="s">
        <v>276</v>
      </c>
      <c r="B232" s="66" t="s">
        <v>277</v>
      </c>
      <c r="C232" s="51" t="s">
        <v>278</v>
      </c>
      <c r="D232" s="56">
        <v>132480</v>
      </c>
      <c r="E232" s="56">
        <v>113480</v>
      </c>
      <c r="F232" s="56">
        <v>15691.69</v>
      </c>
      <c r="G232" s="56">
        <v>150616.69</v>
      </c>
      <c r="H232" s="56">
        <v>0</v>
      </c>
      <c r="I232" s="56">
        <f t="shared" si="41"/>
        <v>150616.69</v>
      </c>
      <c r="J232" s="56">
        <f t="shared" si="42"/>
        <v>-37136.69</v>
      </c>
      <c r="K232" s="57">
        <f t="shared" si="43"/>
        <v>-0.32725317236517448</v>
      </c>
      <c r="L232" s="57">
        <f t="shared" si="44"/>
        <v>-0.86172285865350717</v>
      </c>
      <c r="M232" s="57">
        <f t="shared" si="45"/>
        <v>0.4479125516710995</v>
      </c>
      <c r="R232" s="53"/>
      <c r="S232" s="53"/>
      <c r="T232" s="53"/>
      <c r="U232" s="53"/>
      <c r="V232" s="53"/>
    </row>
    <row r="233" spans="1:22" s="51" customFormat="1" x14ac:dyDescent="0.2">
      <c r="B233" s="66" t="s">
        <v>108</v>
      </c>
      <c r="C233" s="51" t="s">
        <v>107</v>
      </c>
      <c r="D233" s="56">
        <v>0</v>
      </c>
      <c r="E233" s="56">
        <v>0</v>
      </c>
      <c r="F233" s="56">
        <v>0</v>
      </c>
      <c r="G233" s="56">
        <v>0</v>
      </c>
      <c r="H233" s="56">
        <v>0</v>
      </c>
      <c r="I233" s="56">
        <f t="shared" si="41"/>
        <v>0</v>
      </c>
      <c r="J233" s="56">
        <f t="shared" si="42"/>
        <v>0</v>
      </c>
      <c r="K233" s="57" t="str">
        <f t="shared" si="43"/>
        <v>NA</v>
      </c>
      <c r="L233" s="57" t="str">
        <f t="shared" si="44"/>
        <v>NA</v>
      </c>
      <c r="M233" s="57" t="str">
        <f t="shared" si="45"/>
        <v>NA</v>
      </c>
      <c r="R233" s="53"/>
      <c r="S233" s="53"/>
      <c r="T233" s="53"/>
      <c r="U233" s="53"/>
      <c r="V233" s="53"/>
    </row>
    <row r="234" spans="1:22" s="51" customFormat="1" x14ac:dyDescent="0.2">
      <c r="B234" s="66" t="s">
        <v>279</v>
      </c>
      <c r="C234" s="51" t="s">
        <v>280</v>
      </c>
      <c r="D234" s="56">
        <v>344500</v>
      </c>
      <c r="E234" s="56">
        <v>344500</v>
      </c>
      <c r="F234" s="56">
        <v>27083.34</v>
      </c>
      <c r="G234" s="56">
        <v>341503.88</v>
      </c>
      <c r="H234" s="56">
        <v>0</v>
      </c>
      <c r="I234" s="56">
        <f t="shared" si="41"/>
        <v>341503.88</v>
      </c>
      <c r="J234" s="56">
        <f t="shared" si="42"/>
        <v>2996.1199999999953</v>
      </c>
      <c r="K234" s="57">
        <f t="shared" si="43"/>
        <v>8.6970101596516563E-3</v>
      </c>
      <c r="L234" s="57">
        <f t="shared" si="44"/>
        <v>-0.92138362844702459</v>
      </c>
      <c r="M234" s="57">
        <f t="shared" si="45"/>
        <v>8.1421443462198331E-2</v>
      </c>
      <c r="R234" s="53"/>
      <c r="S234" s="53"/>
      <c r="T234" s="53"/>
      <c r="U234" s="53"/>
      <c r="V234" s="53"/>
    </row>
    <row r="235" spans="1:22" s="51" customFormat="1" x14ac:dyDescent="0.2">
      <c r="B235" s="66" t="s">
        <v>257</v>
      </c>
      <c r="C235" s="51" t="s">
        <v>258</v>
      </c>
      <c r="D235" s="56">
        <v>2340519.29</v>
      </c>
      <c r="E235" s="56">
        <v>2243652.9699999997</v>
      </c>
      <c r="F235" s="56">
        <v>348996.33000000013</v>
      </c>
      <c r="G235" s="56">
        <v>3672491.3100000005</v>
      </c>
      <c r="H235" s="56">
        <v>0</v>
      </c>
      <c r="I235" s="56">
        <f t="shared" si="41"/>
        <v>3672491.3100000005</v>
      </c>
      <c r="J235" s="56">
        <f t="shared" si="42"/>
        <v>-1428838.3400000008</v>
      </c>
      <c r="K235" s="57">
        <f t="shared" si="43"/>
        <v>-0.63683571350162982</v>
      </c>
      <c r="L235" s="57">
        <f t="shared" si="44"/>
        <v>-0.84445173354950698</v>
      </c>
      <c r="M235" s="57">
        <f t="shared" si="45"/>
        <v>0.78563896018359625</v>
      </c>
      <c r="R235" s="53"/>
      <c r="S235" s="53"/>
      <c r="T235" s="53"/>
      <c r="U235" s="53"/>
      <c r="V235" s="53"/>
    </row>
    <row r="236" spans="1:22" s="51" customFormat="1" x14ac:dyDescent="0.2">
      <c r="B236" s="66" t="s">
        <v>121</v>
      </c>
      <c r="C236" s="51" t="s">
        <v>122</v>
      </c>
      <c r="D236" s="56">
        <v>8372762.1499999939</v>
      </c>
      <c r="E236" s="56">
        <v>8535145.0499999933</v>
      </c>
      <c r="F236" s="56">
        <v>703162.68999999983</v>
      </c>
      <c r="G236" s="56">
        <v>7617118.0000000009</v>
      </c>
      <c r="H236" s="56">
        <v>0</v>
      </c>
      <c r="I236" s="56">
        <f t="shared" si="41"/>
        <v>7617118.0000000009</v>
      </c>
      <c r="J236" s="56">
        <f t="shared" si="42"/>
        <v>918027.04999999236</v>
      </c>
      <c r="K236" s="57">
        <f t="shared" si="43"/>
        <v>0.10755845912659599</v>
      </c>
      <c r="L236" s="57">
        <f t="shared" si="44"/>
        <v>-0.91761561333981079</v>
      </c>
      <c r="M236" s="57">
        <f t="shared" si="45"/>
        <v>-2.6427409956286535E-2</v>
      </c>
      <c r="R236" s="53"/>
      <c r="S236" s="53"/>
      <c r="T236" s="53"/>
      <c r="U236" s="53"/>
      <c r="V236" s="53"/>
    </row>
    <row r="237" spans="1:22" s="51" customFormat="1" x14ac:dyDescent="0.2">
      <c r="B237" s="66" t="s">
        <v>133</v>
      </c>
      <c r="C237" s="51" t="s">
        <v>134</v>
      </c>
      <c r="D237" s="56">
        <v>2060027.36</v>
      </c>
      <c r="E237" s="56">
        <v>2002819.61</v>
      </c>
      <c r="F237" s="56">
        <v>62083.119999999995</v>
      </c>
      <c r="G237" s="56">
        <v>721510.29</v>
      </c>
      <c r="H237" s="56">
        <v>0</v>
      </c>
      <c r="I237" s="56">
        <f t="shared" si="41"/>
        <v>721510.29</v>
      </c>
      <c r="J237" s="56">
        <f t="shared" si="42"/>
        <v>1281309.32</v>
      </c>
      <c r="K237" s="57">
        <f t="shared" si="43"/>
        <v>0.63975273339769223</v>
      </c>
      <c r="L237" s="57">
        <f t="shared" si="44"/>
        <v>-0.96900214093669679</v>
      </c>
      <c r="M237" s="57">
        <f t="shared" si="45"/>
        <v>-0.60700298188839164</v>
      </c>
      <c r="R237" s="53"/>
      <c r="S237" s="53"/>
      <c r="T237" s="53"/>
      <c r="U237" s="53"/>
      <c r="V237" s="53"/>
    </row>
    <row r="238" spans="1:22" s="51" customFormat="1" x14ac:dyDescent="0.2">
      <c r="B238" s="66" t="s">
        <v>135</v>
      </c>
      <c r="C238" s="51" t="s">
        <v>136</v>
      </c>
      <c r="D238" s="56">
        <v>3533658.7600000002</v>
      </c>
      <c r="E238" s="56">
        <v>3872548.3900000006</v>
      </c>
      <c r="F238" s="56">
        <v>31979.45</v>
      </c>
      <c r="G238" s="56">
        <v>499291.31000000006</v>
      </c>
      <c r="H238" s="56">
        <v>0</v>
      </c>
      <c r="I238" s="56">
        <f t="shared" si="41"/>
        <v>499291.31000000006</v>
      </c>
      <c r="J238" s="56">
        <f t="shared" si="42"/>
        <v>3373257.0800000005</v>
      </c>
      <c r="K238" s="57">
        <f t="shared" si="43"/>
        <v>0.87106905848115179</v>
      </c>
      <c r="L238" s="57">
        <f t="shared" si="44"/>
        <v>-0.99174201410043572</v>
      </c>
      <c r="M238" s="57">
        <f t="shared" si="45"/>
        <v>-0.85934806379762008</v>
      </c>
      <c r="R238" s="53"/>
      <c r="S238" s="53"/>
      <c r="T238" s="53"/>
      <c r="U238" s="53"/>
      <c r="V238" s="53"/>
    </row>
    <row r="239" spans="1:22" s="51" customFormat="1" x14ac:dyDescent="0.2">
      <c r="B239" s="66" t="s">
        <v>137</v>
      </c>
      <c r="C239" s="51" t="s">
        <v>138</v>
      </c>
      <c r="D239" s="56">
        <v>338000.92</v>
      </c>
      <c r="E239" s="56">
        <v>344187.17</v>
      </c>
      <c r="F239" s="56">
        <v>18017.5</v>
      </c>
      <c r="G239" s="56">
        <v>118971.7</v>
      </c>
      <c r="H239" s="56">
        <v>0</v>
      </c>
      <c r="I239" s="56">
        <f t="shared" si="41"/>
        <v>118971.7</v>
      </c>
      <c r="J239" s="56">
        <f t="shared" si="42"/>
        <v>225215.46999999997</v>
      </c>
      <c r="K239" s="57">
        <f t="shared" si="43"/>
        <v>0.65434010802901221</v>
      </c>
      <c r="L239" s="57">
        <f t="shared" si="44"/>
        <v>-0.94765202898178913</v>
      </c>
      <c r="M239" s="57">
        <f t="shared" si="45"/>
        <v>-0.62291648148619516</v>
      </c>
      <c r="R239" s="53"/>
      <c r="S239" s="53"/>
      <c r="T239" s="53"/>
      <c r="U239" s="53"/>
      <c r="V239" s="53"/>
    </row>
    <row r="240" spans="1:22" s="51" customFormat="1" x14ac:dyDescent="0.2">
      <c r="B240" s="66" t="s">
        <v>139</v>
      </c>
      <c r="C240" s="51" t="s">
        <v>140</v>
      </c>
      <c r="D240" s="56">
        <v>0</v>
      </c>
      <c r="E240" s="56">
        <v>3813.75</v>
      </c>
      <c r="F240" s="56">
        <v>0</v>
      </c>
      <c r="G240" s="56">
        <v>0</v>
      </c>
      <c r="H240" s="56">
        <v>0</v>
      </c>
      <c r="I240" s="56">
        <f t="shared" si="41"/>
        <v>0</v>
      </c>
      <c r="J240" s="56">
        <f t="shared" si="42"/>
        <v>3813.75</v>
      </c>
      <c r="K240" s="57">
        <f t="shared" si="43"/>
        <v>1</v>
      </c>
      <c r="L240" s="57">
        <f t="shared" si="44"/>
        <v>-1</v>
      </c>
      <c r="M240" s="57">
        <f t="shared" si="45"/>
        <v>-1</v>
      </c>
      <c r="R240" s="53"/>
      <c r="S240" s="53"/>
      <c r="T240" s="53"/>
      <c r="U240" s="53"/>
      <c r="V240" s="53"/>
    </row>
    <row r="241" spans="2:22" s="51" customFormat="1" x14ac:dyDescent="0.2">
      <c r="B241" s="66" t="s">
        <v>143</v>
      </c>
      <c r="C241" s="51" t="s">
        <v>144</v>
      </c>
      <c r="D241" s="56">
        <v>3925125</v>
      </c>
      <c r="E241" s="56">
        <v>3919075.52</v>
      </c>
      <c r="F241" s="56">
        <v>227895.68000000002</v>
      </c>
      <c r="G241" s="56">
        <v>2110144.64</v>
      </c>
      <c r="H241" s="56">
        <v>0</v>
      </c>
      <c r="I241" s="56">
        <f t="shared" si="41"/>
        <v>2110144.64</v>
      </c>
      <c r="J241" s="56">
        <f t="shared" si="42"/>
        <v>1808930.88</v>
      </c>
      <c r="K241" s="57">
        <f t="shared" si="43"/>
        <v>0.46157081453740395</v>
      </c>
      <c r="L241" s="57">
        <f t="shared" si="44"/>
        <v>-0.94184963294608826</v>
      </c>
      <c r="M241" s="57">
        <f t="shared" si="45"/>
        <v>-0.412622706768077</v>
      </c>
      <c r="R241" s="53"/>
      <c r="S241" s="53"/>
      <c r="T241" s="53"/>
      <c r="U241" s="53"/>
      <c r="V241" s="53"/>
    </row>
    <row r="242" spans="2:22" s="51" customFormat="1" x14ac:dyDescent="0.2">
      <c r="B242" s="66" t="s">
        <v>145</v>
      </c>
      <c r="C242" s="51" t="s">
        <v>146</v>
      </c>
      <c r="D242" s="56">
        <v>0</v>
      </c>
      <c r="E242" s="56">
        <v>0</v>
      </c>
      <c r="F242" s="56">
        <v>13305.060000000005</v>
      </c>
      <c r="G242" s="56">
        <v>104439.46999999999</v>
      </c>
      <c r="H242" s="56">
        <v>0</v>
      </c>
      <c r="I242" s="56">
        <f t="shared" si="41"/>
        <v>104439.46999999999</v>
      </c>
      <c r="J242" s="56">
        <f t="shared" si="42"/>
        <v>-104439.46999999999</v>
      </c>
      <c r="K242" s="57" t="str">
        <f t="shared" si="43"/>
        <v>NA</v>
      </c>
      <c r="L242" s="57" t="str">
        <f t="shared" si="44"/>
        <v>NA</v>
      </c>
      <c r="M242" s="57" t="str">
        <f t="shared" si="45"/>
        <v>NA</v>
      </c>
      <c r="R242" s="53"/>
      <c r="S242" s="53"/>
      <c r="T242" s="53"/>
      <c r="U242" s="53"/>
      <c r="V242" s="53"/>
    </row>
    <row r="243" spans="2:22" s="51" customFormat="1" x14ac:dyDescent="0.2">
      <c r="B243" s="66" t="s">
        <v>147</v>
      </c>
      <c r="C243" s="51" t="s">
        <v>148</v>
      </c>
      <c r="D243" s="56">
        <v>3410456.6999999997</v>
      </c>
      <c r="E243" s="56">
        <v>3392181.7499999995</v>
      </c>
      <c r="F243" s="56">
        <v>229608.66999999998</v>
      </c>
      <c r="G243" s="56">
        <v>2455239.4099999988</v>
      </c>
      <c r="H243" s="56">
        <v>0</v>
      </c>
      <c r="I243" s="56">
        <f t="shared" si="41"/>
        <v>2455239.4099999988</v>
      </c>
      <c r="J243" s="56">
        <f t="shared" si="42"/>
        <v>936942.34000000078</v>
      </c>
      <c r="K243" s="57">
        <f t="shared" si="43"/>
        <v>0.27620640904633159</v>
      </c>
      <c r="L243" s="57">
        <f t="shared" si="44"/>
        <v>-0.93231239157512713</v>
      </c>
      <c r="M243" s="57">
        <f t="shared" si="45"/>
        <v>-0.21040699168690719</v>
      </c>
      <c r="R243" s="53"/>
      <c r="S243" s="53"/>
      <c r="T243" s="53"/>
      <c r="U243" s="53"/>
      <c r="V243" s="53"/>
    </row>
    <row r="244" spans="2:22" s="51" customFormat="1" x14ac:dyDescent="0.2">
      <c r="B244" s="66" t="s">
        <v>149</v>
      </c>
      <c r="C244" s="51" t="s">
        <v>150</v>
      </c>
      <c r="D244" s="56">
        <v>500</v>
      </c>
      <c r="E244" s="56">
        <v>500</v>
      </c>
      <c r="F244" s="56">
        <v>0</v>
      </c>
      <c r="G244" s="56">
        <v>0</v>
      </c>
      <c r="H244" s="56">
        <v>0</v>
      </c>
      <c r="I244" s="56">
        <f t="shared" si="41"/>
        <v>0</v>
      </c>
      <c r="J244" s="56">
        <f t="shared" si="42"/>
        <v>500</v>
      </c>
      <c r="K244" s="57">
        <f t="shared" si="43"/>
        <v>1</v>
      </c>
      <c r="L244" s="57">
        <f t="shared" si="44"/>
        <v>-1</v>
      </c>
      <c r="M244" s="57">
        <f t="shared" si="45"/>
        <v>-1</v>
      </c>
      <c r="R244" s="53"/>
      <c r="S244" s="53"/>
      <c r="T244" s="53"/>
      <c r="U244" s="53"/>
      <c r="V244" s="53"/>
    </row>
    <row r="245" spans="2:22" s="51" customFormat="1" x14ac:dyDescent="0.2">
      <c r="B245" s="66" t="s">
        <v>281</v>
      </c>
      <c r="C245" s="51" t="s">
        <v>282</v>
      </c>
      <c r="D245" s="56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f t="shared" si="41"/>
        <v>0</v>
      </c>
      <c r="J245" s="56">
        <f t="shared" si="42"/>
        <v>0</v>
      </c>
      <c r="K245" s="57" t="str">
        <f t="shared" si="43"/>
        <v>NA</v>
      </c>
      <c r="L245" s="57" t="str">
        <f t="shared" si="44"/>
        <v>NA</v>
      </c>
      <c r="M245" s="57" t="str">
        <f t="shared" si="45"/>
        <v>NA</v>
      </c>
      <c r="R245" s="53"/>
      <c r="S245" s="53"/>
      <c r="T245" s="53"/>
      <c r="U245" s="53"/>
      <c r="V245" s="53"/>
    </row>
    <row r="246" spans="2:22" s="51" customFormat="1" x14ac:dyDescent="0.2">
      <c r="B246" s="66" t="s">
        <v>161</v>
      </c>
      <c r="C246" s="51" t="s">
        <v>162</v>
      </c>
      <c r="D246" s="56">
        <v>502380.85</v>
      </c>
      <c r="E246" s="56">
        <v>500803</v>
      </c>
      <c r="F246" s="56">
        <v>23759.069999999992</v>
      </c>
      <c r="G246" s="56">
        <v>336731.31999999995</v>
      </c>
      <c r="H246" s="56">
        <v>0</v>
      </c>
      <c r="I246" s="56">
        <f t="shared" si="41"/>
        <v>336731.31999999995</v>
      </c>
      <c r="J246" s="56">
        <f t="shared" si="42"/>
        <v>164071.68000000005</v>
      </c>
      <c r="K246" s="57">
        <f t="shared" si="43"/>
        <v>0.32761720676593403</v>
      </c>
      <c r="L246" s="57">
        <f t="shared" si="44"/>
        <v>-0.95255805176885922</v>
      </c>
      <c r="M246" s="57">
        <f t="shared" si="45"/>
        <v>-0.26649149829010987</v>
      </c>
      <c r="R246" s="53"/>
      <c r="S246" s="53"/>
      <c r="T246" s="53"/>
      <c r="U246" s="53"/>
      <c r="V246" s="53"/>
    </row>
    <row r="247" spans="2:22" s="51" customFormat="1" x14ac:dyDescent="0.2">
      <c r="B247" s="66" t="s">
        <v>163</v>
      </c>
      <c r="C247" s="51" t="s">
        <v>164</v>
      </c>
      <c r="D247" s="56">
        <v>1476283.15</v>
      </c>
      <c r="E247" s="56">
        <v>1448063.72</v>
      </c>
      <c r="F247" s="56">
        <v>48188.84</v>
      </c>
      <c r="G247" s="56">
        <v>571623.8600000001</v>
      </c>
      <c r="H247" s="56">
        <v>54652.49</v>
      </c>
      <c r="I247" s="56">
        <f t="shared" si="41"/>
        <v>626276.35000000009</v>
      </c>
      <c r="J247" s="56">
        <f t="shared" si="42"/>
        <v>821787.36999999988</v>
      </c>
      <c r="K247" s="57">
        <f t="shared" si="43"/>
        <v>0.56750774061240894</v>
      </c>
      <c r="L247" s="57">
        <f t="shared" si="44"/>
        <v>-0.96672187878583127</v>
      </c>
      <c r="M247" s="57">
        <f t="shared" si="45"/>
        <v>-0.5693631040942414</v>
      </c>
      <c r="R247" s="53"/>
      <c r="S247" s="53"/>
      <c r="T247" s="53"/>
      <c r="U247" s="53"/>
      <c r="V247" s="53"/>
    </row>
    <row r="248" spans="2:22" s="51" customFormat="1" x14ac:dyDescent="0.2">
      <c r="B248" s="66" t="s">
        <v>283</v>
      </c>
      <c r="C248" s="51" t="s">
        <v>568</v>
      </c>
      <c r="D248" s="56">
        <v>23500000</v>
      </c>
      <c r="E248" s="56">
        <v>23500000</v>
      </c>
      <c r="F248" s="56">
        <v>155102.06</v>
      </c>
      <c r="G248" s="56">
        <v>22742055.059999999</v>
      </c>
      <c r="H248" s="56">
        <v>0</v>
      </c>
      <c r="I248" s="56">
        <f t="shared" si="41"/>
        <v>22742055.059999999</v>
      </c>
      <c r="J248" s="56">
        <f t="shared" si="42"/>
        <v>757944.94000000134</v>
      </c>
      <c r="K248" s="57">
        <f t="shared" si="43"/>
        <v>3.2252976170212826E-2</v>
      </c>
      <c r="L248" s="57">
        <f t="shared" si="44"/>
        <v>-0.99339991234042557</v>
      </c>
      <c r="M248" s="57">
        <f t="shared" si="45"/>
        <v>5.572402599613159E-2</v>
      </c>
      <c r="R248" s="53"/>
      <c r="S248" s="53"/>
      <c r="T248" s="53"/>
      <c r="U248" s="53"/>
      <c r="V248" s="53"/>
    </row>
    <row r="249" spans="2:22" s="51" customFormat="1" x14ac:dyDescent="0.2">
      <c r="B249" s="66" t="s">
        <v>165</v>
      </c>
      <c r="C249" s="51" t="s">
        <v>166</v>
      </c>
      <c r="D249" s="56">
        <v>0</v>
      </c>
      <c r="E249" s="56">
        <v>0</v>
      </c>
      <c r="F249" s="56">
        <v>0</v>
      </c>
      <c r="G249" s="56">
        <v>0</v>
      </c>
      <c r="H249" s="56">
        <v>0</v>
      </c>
      <c r="I249" s="56">
        <f t="shared" si="41"/>
        <v>0</v>
      </c>
      <c r="J249" s="56">
        <f t="shared" si="42"/>
        <v>0</v>
      </c>
      <c r="K249" s="57" t="str">
        <f t="shared" si="43"/>
        <v>NA</v>
      </c>
      <c r="L249" s="57" t="str">
        <f t="shared" si="44"/>
        <v>NA</v>
      </c>
      <c r="M249" s="57" t="str">
        <f t="shared" si="45"/>
        <v>NA</v>
      </c>
      <c r="R249" s="53"/>
      <c r="S249" s="53"/>
      <c r="T249" s="53"/>
      <c r="U249" s="53"/>
      <c r="V249" s="53"/>
    </row>
    <row r="250" spans="2:22" s="51" customFormat="1" x14ac:dyDescent="0.2">
      <c r="B250" s="66" t="s">
        <v>284</v>
      </c>
      <c r="C250" s="51" t="s">
        <v>285</v>
      </c>
      <c r="D250" s="56">
        <v>243000</v>
      </c>
      <c r="E250" s="56">
        <v>443000</v>
      </c>
      <c r="F250" s="56">
        <v>0</v>
      </c>
      <c r="G250" s="56">
        <v>265477.75</v>
      </c>
      <c r="H250" s="56">
        <v>890.25</v>
      </c>
      <c r="I250" s="56">
        <f t="shared" si="41"/>
        <v>266368</v>
      </c>
      <c r="J250" s="56">
        <f t="shared" si="42"/>
        <v>176632</v>
      </c>
      <c r="K250" s="57">
        <f t="shared" si="43"/>
        <v>0.39871783295711061</v>
      </c>
      <c r="L250" s="57">
        <f t="shared" si="44"/>
        <v>-1</v>
      </c>
      <c r="M250" s="57">
        <f t="shared" si="45"/>
        <v>-0.34624810178534782</v>
      </c>
      <c r="R250" s="53"/>
      <c r="S250" s="53"/>
      <c r="T250" s="53"/>
      <c r="U250" s="53"/>
      <c r="V250" s="53"/>
    </row>
    <row r="251" spans="2:22" s="51" customFormat="1" x14ac:dyDescent="0.2">
      <c r="B251" s="66" t="s">
        <v>245</v>
      </c>
      <c r="C251" s="51" t="s">
        <v>246</v>
      </c>
      <c r="D251" s="56">
        <v>3000000</v>
      </c>
      <c r="E251" s="56">
        <v>3003000</v>
      </c>
      <c r="F251" s="56">
        <v>3000</v>
      </c>
      <c r="G251" s="56">
        <v>2292847.34</v>
      </c>
      <c r="H251" s="56">
        <v>565568.30000000005</v>
      </c>
      <c r="I251" s="56">
        <f t="shared" si="41"/>
        <v>2858415.6399999997</v>
      </c>
      <c r="J251" s="56">
        <f t="shared" si="42"/>
        <v>144584.36000000034</v>
      </c>
      <c r="K251" s="57">
        <f t="shared" si="43"/>
        <v>4.8146640026640139E-2</v>
      </c>
      <c r="L251" s="57">
        <f t="shared" si="44"/>
        <v>-0.99900099900099903</v>
      </c>
      <c r="M251" s="57">
        <f t="shared" si="45"/>
        <v>-0.16707026064844252</v>
      </c>
      <c r="R251" s="53"/>
      <c r="S251" s="53"/>
      <c r="T251" s="53"/>
      <c r="U251" s="53"/>
      <c r="V251" s="53"/>
    </row>
    <row r="252" spans="2:22" s="51" customFormat="1" x14ac:dyDescent="0.2">
      <c r="B252" s="66" t="s">
        <v>175</v>
      </c>
      <c r="C252" s="51" t="s">
        <v>176</v>
      </c>
      <c r="D252" s="56">
        <v>0</v>
      </c>
      <c r="E252" s="56">
        <v>14350</v>
      </c>
      <c r="F252" s="56">
        <v>0</v>
      </c>
      <c r="G252" s="56">
        <v>4009.95</v>
      </c>
      <c r="H252" s="56">
        <v>0</v>
      </c>
      <c r="I252" s="56">
        <f t="shared" si="41"/>
        <v>4009.95</v>
      </c>
      <c r="J252" s="56">
        <f t="shared" si="42"/>
        <v>10340.049999999999</v>
      </c>
      <c r="K252" s="57">
        <f t="shared" si="43"/>
        <v>0.72056097560975607</v>
      </c>
      <c r="L252" s="57">
        <f t="shared" si="44"/>
        <v>-1</v>
      </c>
      <c r="M252" s="57">
        <f t="shared" si="45"/>
        <v>-0.6951574279379158</v>
      </c>
      <c r="R252" s="53"/>
      <c r="S252" s="53"/>
      <c r="T252" s="53"/>
      <c r="U252" s="53"/>
      <c r="V252" s="53"/>
    </row>
    <row r="253" spans="2:22" s="51" customFormat="1" x14ac:dyDescent="0.2">
      <c r="B253" s="66" t="s">
        <v>286</v>
      </c>
      <c r="C253" s="51" t="s">
        <v>287</v>
      </c>
      <c r="D253" s="56">
        <v>1539</v>
      </c>
      <c r="E253" s="56">
        <v>1539</v>
      </c>
      <c r="F253" s="56">
        <v>0</v>
      </c>
      <c r="G253" s="56">
        <v>0</v>
      </c>
      <c r="H253" s="56">
        <v>0</v>
      </c>
      <c r="I253" s="56">
        <f t="shared" si="41"/>
        <v>0</v>
      </c>
      <c r="J253" s="56">
        <f t="shared" si="42"/>
        <v>1539</v>
      </c>
      <c r="K253" s="57">
        <f t="shared" si="43"/>
        <v>1</v>
      </c>
      <c r="L253" s="57">
        <f t="shared" si="44"/>
        <v>-1</v>
      </c>
      <c r="M253" s="57">
        <f t="shared" si="45"/>
        <v>-1</v>
      </c>
      <c r="R253" s="53"/>
      <c r="S253" s="53"/>
      <c r="T253" s="53"/>
      <c r="U253" s="53"/>
      <c r="V253" s="53"/>
    </row>
    <row r="254" spans="2:22" s="51" customFormat="1" x14ac:dyDescent="0.2">
      <c r="B254" s="66" t="s">
        <v>177</v>
      </c>
      <c r="C254" s="51" t="s">
        <v>178</v>
      </c>
      <c r="D254" s="56">
        <v>6426</v>
      </c>
      <c r="E254" s="56">
        <v>6426</v>
      </c>
      <c r="F254" s="56">
        <v>0</v>
      </c>
      <c r="G254" s="56">
        <v>428.08</v>
      </c>
      <c r="H254" s="56">
        <v>0</v>
      </c>
      <c r="I254" s="56">
        <f t="shared" si="41"/>
        <v>428.08</v>
      </c>
      <c r="J254" s="56">
        <f t="shared" si="42"/>
        <v>5997.92</v>
      </c>
      <c r="K254" s="57">
        <f t="shared" si="43"/>
        <v>0.93338313103018988</v>
      </c>
      <c r="L254" s="57">
        <f t="shared" si="44"/>
        <v>-1</v>
      </c>
      <c r="M254" s="57">
        <f t="shared" si="45"/>
        <v>-0.92732705203293442</v>
      </c>
      <c r="R254" s="53"/>
      <c r="S254" s="53"/>
      <c r="T254" s="53"/>
      <c r="U254" s="53"/>
      <c r="V254" s="53"/>
    </row>
    <row r="255" spans="2:22" s="51" customFormat="1" x14ac:dyDescent="0.2">
      <c r="B255" s="66" t="s">
        <v>179</v>
      </c>
      <c r="C255" s="51" t="s">
        <v>180</v>
      </c>
      <c r="D255" s="56">
        <v>44055</v>
      </c>
      <c r="E255" s="56">
        <v>18755</v>
      </c>
      <c r="F255" s="56">
        <v>0</v>
      </c>
      <c r="G255" s="56">
        <v>300</v>
      </c>
      <c r="H255" s="56">
        <v>0</v>
      </c>
      <c r="I255" s="56">
        <f t="shared" si="41"/>
        <v>300</v>
      </c>
      <c r="J255" s="56">
        <f t="shared" si="42"/>
        <v>18455</v>
      </c>
      <c r="K255" s="57">
        <f t="shared" si="43"/>
        <v>0.98400426552919218</v>
      </c>
      <c r="L255" s="57">
        <f t="shared" si="44"/>
        <v>-1</v>
      </c>
      <c r="M255" s="57">
        <f t="shared" si="45"/>
        <v>-0.98255010785002783</v>
      </c>
      <c r="R255" s="53"/>
      <c r="S255" s="53"/>
      <c r="T255" s="53"/>
      <c r="U255" s="53"/>
      <c r="V255" s="53"/>
    </row>
    <row r="256" spans="2:22" s="51" customFormat="1" x14ac:dyDescent="0.2">
      <c r="B256" s="66" t="s">
        <v>185</v>
      </c>
      <c r="C256" s="51" t="s">
        <v>186</v>
      </c>
      <c r="D256" s="56">
        <v>26324.1</v>
      </c>
      <c r="E256" s="56">
        <v>55629.18</v>
      </c>
      <c r="F256" s="56">
        <v>340.65999999999997</v>
      </c>
      <c r="G256" s="56">
        <v>36997.479999999996</v>
      </c>
      <c r="H256" s="56">
        <v>0</v>
      </c>
      <c r="I256" s="56">
        <f t="shared" si="41"/>
        <v>36997.479999999996</v>
      </c>
      <c r="J256" s="56">
        <f t="shared" si="42"/>
        <v>18631.700000000004</v>
      </c>
      <c r="K256" s="57">
        <f t="shared" si="43"/>
        <v>0.33492674168484965</v>
      </c>
      <c r="L256" s="57">
        <f t="shared" si="44"/>
        <v>-0.99387623545772197</v>
      </c>
      <c r="M256" s="57">
        <f t="shared" si="45"/>
        <v>-0.27446553638347237</v>
      </c>
      <c r="R256" s="53"/>
      <c r="S256" s="53"/>
      <c r="T256" s="53"/>
      <c r="U256" s="53"/>
      <c r="V256" s="53"/>
    </row>
    <row r="257" spans="2:22" s="51" customFormat="1" x14ac:dyDescent="0.2">
      <c r="B257" s="66" t="s">
        <v>288</v>
      </c>
      <c r="C257" s="51" t="s">
        <v>289</v>
      </c>
      <c r="D257" s="56">
        <v>0</v>
      </c>
      <c r="E257" s="56">
        <v>0</v>
      </c>
      <c r="F257" s="56">
        <v>0</v>
      </c>
      <c r="G257" s="56">
        <v>0</v>
      </c>
      <c r="H257" s="56">
        <v>0</v>
      </c>
      <c r="I257" s="56">
        <f t="shared" si="41"/>
        <v>0</v>
      </c>
      <c r="J257" s="56">
        <f t="shared" si="42"/>
        <v>0</v>
      </c>
      <c r="K257" s="57" t="str">
        <f t="shared" si="43"/>
        <v>NA</v>
      </c>
      <c r="L257" s="57" t="str">
        <f t="shared" si="44"/>
        <v>NA</v>
      </c>
      <c r="M257" s="57" t="str">
        <f t="shared" si="45"/>
        <v>NA</v>
      </c>
      <c r="R257" s="53"/>
      <c r="S257" s="53"/>
      <c r="T257" s="53"/>
      <c r="U257" s="53"/>
      <c r="V257" s="53"/>
    </row>
    <row r="258" spans="2:22" s="51" customFormat="1" x14ac:dyDescent="0.2">
      <c r="B258" s="66" t="s">
        <v>290</v>
      </c>
      <c r="C258" s="51" t="s">
        <v>291</v>
      </c>
      <c r="D258" s="56">
        <v>0</v>
      </c>
      <c r="E258" s="56">
        <v>0</v>
      </c>
      <c r="F258" s="56">
        <v>0</v>
      </c>
      <c r="G258" s="56">
        <v>0</v>
      </c>
      <c r="H258" s="56">
        <v>0</v>
      </c>
      <c r="I258" s="56">
        <f t="shared" si="41"/>
        <v>0</v>
      </c>
      <c r="J258" s="56">
        <f t="shared" si="42"/>
        <v>0</v>
      </c>
      <c r="K258" s="57" t="str">
        <f t="shared" si="43"/>
        <v>NA</v>
      </c>
      <c r="L258" s="57" t="str">
        <f t="shared" si="44"/>
        <v>NA</v>
      </c>
      <c r="M258" s="57" t="str">
        <f t="shared" si="45"/>
        <v>NA</v>
      </c>
      <c r="R258" s="53"/>
      <c r="S258" s="53"/>
      <c r="T258" s="53"/>
      <c r="U258" s="53"/>
      <c r="V258" s="53"/>
    </row>
    <row r="259" spans="2:22" s="51" customFormat="1" x14ac:dyDescent="0.2">
      <c r="B259" s="66" t="s">
        <v>292</v>
      </c>
      <c r="C259" s="51" t="s">
        <v>293</v>
      </c>
      <c r="D259" s="56">
        <v>7200</v>
      </c>
      <c r="E259" s="56">
        <v>0</v>
      </c>
      <c r="F259" s="56">
        <v>0</v>
      </c>
      <c r="G259" s="56">
        <v>0</v>
      </c>
      <c r="H259" s="56">
        <v>0</v>
      </c>
      <c r="I259" s="56">
        <f t="shared" si="41"/>
        <v>0</v>
      </c>
      <c r="J259" s="56">
        <f t="shared" si="42"/>
        <v>0</v>
      </c>
      <c r="K259" s="57" t="str">
        <f t="shared" si="43"/>
        <v>NA</v>
      </c>
      <c r="L259" s="57" t="str">
        <f t="shared" si="44"/>
        <v>NA</v>
      </c>
      <c r="M259" s="57" t="str">
        <f t="shared" si="45"/>
        <v>NA</v>
      </c>
      <c r="R259" s="53"/>
      <c r="S259" s="53"/>
      <c r="T259" s="53"/>
      <c r="U259" s="53"/>
      <c r="V259" s="53"/>
    </row>
    <row r="260" spans="2:22" s="51" customFormat="1" x14ac:dyDescent="0.2">
      <c r="B260" s="66" t="s">
        <v>294</v>
      </c>
      <c r="C260" s="51" t="s">
        <v>295</v>
      </c>
      <c r="D260" s="56">
        <v>0</v>
      </c>
      <c r="E260" s="56">
        <v>0</v>
      </c>
      <c r="F260" s="56">
        <v>0</v>
      </c>
      <c r="G260" s="56">
        <v>0</v>
      </c>
      <c r="H260" s="56">
        <v>0</v>
      </c>
      <c r="I260" s="56">
        <f t="shared" si="41"/>
        <v>0</v>
      </c>
      <c r="J260" s="56">
        <f t="shared" si="42"/>
        <v>0</v>
      </c>
      <c r="K260" s="57" t="str">
        <f t="shared" si="43"/>
        <v>NA</v>
      </c>
      <c r="L260" s="57" t="str">
        <f t="shared" si="44"/>
        <v>NA</v>
      </c>
      <c r="M260" s="57" t="str">
        <f t="shared" si="45"/>
        <v>NA</v>
      </c>
      <c r="R260" s="53"/>
      <c r="S260" s="53"/>
      <c r="T260" s="53"/>
      <c r="U260" s="53"/>
      <c r="V260" s="53"/>
    </row>
    <row r="261" spans="2:22" s="51" customFormat="1" x14ac:dyDescent="0.2">
      <c r="B261" s="66" t="s">
        <v>296</v>
      </c>
      <c r="C261" s="51" t="s">
        <v>297</v>
      </c>
      <c r="D261" s="56">
        <v>7200</v>
      </c>
      <c r="E261" s="56">
        <v>7200</v>
      </c>
      <c r="F261" s="56">
        <v>596.20000000000005</v>
      </c>
      <c r="G261" s="56">
        <v>5546.41</v>
      </c>
      <c r="H261" s="56">
        <v>0</v>
      </c>
      <c r="I261" s="56">
        <f t="shared" si="41"/>
        <v>5546.41</v>
      </c>
      <c r="J261" s="56">
        <f t="shared" si="42"/>
        <v>1653.5900000000001</v>
      </c>
      <c r="K261" s="57">
        <f t="shared" si="43"/>
        <v>0.22966527777777779</v>
      </c>
      <c r="L261" s="57">
        <f t="shared" si="44"/>
        <v>-0.91719444444444442</v>
      </c>
      <c r="M261" s="57">
        <f t="shared" si="45"/>
        <v>-0.15963484848484852</v>
      </c>
      <c r="R261" s="53"/>
      <c r="S261" s="53"/>
      <c r="T261" s="53"/>
      <c r="U261" s="53"/>
      <c r="V261" s="53"/>
    </row>
    <row r="262" spans="2:22" s="51" customFormat="1" x14ac:dyDescent="0.2">
      <c r="B262" s="66" t="s">
        <v>298</v>
      </c>
      <c r="C262" s="51" t="s">
        <v>299</v>
      </c>
      <c r="D262" s="56">
        <v>0</v>
      </c>
      <c r="E262" s="56">
        <v>0</v>
      </c>
      <c r="F262" s="56">
        <v>0</v>
      </c>
      <c r="G262" s="56">
        <v>0</v>
      </c>
      <c r="H262" s="56">
        <v>0</v>
      </c>
      <c r="I262" s="56">
        <f t="shared" si="41"/>
        <v>0</v>
      </c>
      <c r="J262" s="56">
        <f t="shared" si="42"/>
        <v>0</v>
      </c>
      <c r="K262" s="57" t="str">
        <f t="shared" si="43"/>
        <v>NA</v>
      </c>
      <c r="L262" s="57" t="str">
        <f t="shared" si="44"/>
        <v>NA</v>
      </c>
      <c r="M262" s="57" t="str">
        <f t="shared" si="45"/>
        <v>NA</v>
      </c>
      <c r="R262" s="53"/>
      <c r="S262" s="53"/>
      <c r="T262" s="53"/>
      <c r="U262" s="53"/>
      <c r="V262" s="53"/>
    </row>
    <row r="263" spans="2:22" s="51" customFormat="1" x14ac:dyDescent="0.2">
      <c r="B263" s="66" t="s">
        <v>300</v>
      </c>
      <c r="C263" s="51" t="s">
        <v>301</v>
      </c>
      <c r="D263" s="56">
        <v>7200</v>
      </c>
      <c r="E263" s="56">
        <v>7200</v>
      </c>
      <c r="F263" s="56">
        <v>0</v>
      </c>
      <c r="G263" s="56">
        <v>4258.8500000000004</v>
      </c>
      <c r="H263" s="56">
        <v>0</v>
      </c>
      <c r="I263" s="56">
        <f t="shared" si="41"/>
        <v>4258.8500000000004</v>
      </c>
      <c r="J263" s="56">
        <f t="shared" si="42"/>
        <v>2941.1499999999996</v>
      </c>
      <c r="K263" s="57">
        <f t="shared" si="43"/>
        <v>0.40849305555555548</v>
      </c>
      <c r="L263" s="57">
        <f t="shared" si="44"/>
        <v>-1</v>
      </c>
      <c r="M263" s="57">
        <f t="shared" si="45"/>
        <v>-0.35471969696969691</v>
      </c>
      <c r="R263" s="53"/>
      <c r="S263" s="53"/>
      <c r="T263" s="53"/>
      <c r="U263" s="53"/>
      <c r="V263" s="53"/>
    </row>
    <row r="264" spans="2:22" s="51" customFormat="1" x14ac:dyDescent="0.2">
      <c r="B264" s="66" t="s">
        <v>302</v>
      </c>
      <c r="C264" s="51" t="s">
        <v>303</v>
      </c>
      <c r="D264" s="56">
        <v>7200</v>
      </c>
      <c r="E264" s="56">
        <v>7200</v>
      </c>
      <c r="F264" s="56">
        <v>0</v>
      </c>
      <c r="G264" s="56">
        <v>3993.63</v>
      </c>
      <c r="H264" s="56">
        <v>0</v>
      </c>
      <c r="I264" s="56">
        <f t="shared" si="41"/>
        <v>3993.63</v>
      </c>
      <c r="J264" s="56">
        <f t="shared" si="42"/>
        <v>3206.37</v>
      </c>
      <c r="K264" s="57">
        <f t="shared" si="43"/>
        <v>0.44532916666666666</v>
      </c>
      <c r="L264" s="57">
        <f t="shared" si="44"/>
        <v>-1</v>
      </c>
      <c r="M264" s="57">
        <f t="shared" si="45"/>
        <v>-0.39490454545454545</v>
      </c>
      <c r="R264" s="53"/>
      <c r="S264" s="53"/>
      <c r="T264" s="53"/>
      <c r="U264" s="53"/>
      <c r="V264" s="53"/>
    </row>
    <row r="265" spans="2:22" s="51" customFormat="1" x14ac:dyDescent="0.2">
      <c r="B265" s="66" t="s">
        <v>304</v>
      </c>
      <c r="C265" s="51" t="s">
        <v>305</v>
      </c>
      <c r="D265" s="56">
        <v>7200</v>
      </c>
      <c r="E265" s="56">
        <v>7200</v>
      </c>
      <c r="F265" s="56">
        <v>384.17</v>
      </c>
      <c r="G265" s="56">
        <v>4893.12</v>
      </c>
      <c r="H265" s="56">
        <v>0</v>
      </c>
      <c r="I265" s="56">
        <f t="shared" si="41"/>
        <v>4893.12</v>
      </c>
      <c r="J265" s="56">
        <f t="shared" si="42"/>
        <v>2306.88</v>
      </c>
      <c r="K265" s="57">
        <f t="shared" si="43"/>
        <v>0.32040000000000002</v>
      </c>
      <c r="L265" s="57">
        <f t="shared" si="44"/>
        <v>-0.9466430555555555</v>
      </c>
      <c r="M265" s="57">
        <f t="shared" si="45"/>
        <v>-0.25861818181818186</v>
      </c>
      <c r="R265" s="53"/>
      <c r="S265" s="53"/>
      <c r="T265" s="53"/>
      <c r="U265" s="53"/>
      <c r="V265" s="53"/>
    </row>
    <row r="266" spans="2:22" s="51" customFormat="1" x14ac:dyDescent="0.2">
      <c r="B266" s="66" t="s">
        <v>306</v>
      </c>
      <c r="C266" s="51" t="s">
        <v>307</v>
      </c>
      <c r="D266" s="56">
        <v>7200</v>
      </c>
      <c r="E266" s="56">
        <v>7200</v>
      </c>
      <c r="F266" s="56">
        <v>0</v>
      </c>
      <c r="G266" s="56">
        <v>58.95</v>
      </c>
      <c r="H266" s="56">
        <v>0</v>
      </c>
      <c r="I266" s="56">
        <f t="shared" si="41"/>
        <v>58.95</v>
      </c>
      <c r="J266" s="56">
        <f t="shared" si="42"/>
        <v>7141.05</v>
      </c>
      <c r="K266" s="57">
        <f t="shared" si="43"/>
        <v>0.99181249999999999</v>
      </c>
      <c r="L266" s="57">
        <f t="shared" si="44"/>
        <v>-1</v>
      </c>
      <c r="M266" s="57">
        <f t="shared" si="45"/>
        <v>-0.99106818181818179</v>
      </c>
      <c r="R266" s="53"/>
      <c r="S266" s="53"/>
      <c r="T266" s="53"/>
      <c r="U266" s="53"/>
      <c r="V266" s="53"/>
    </row>
    <row r="267" spans="2:22" s="51" customFormat="1" x14ac:dyDescent="0.2">
      <c r="B267" s="66" t="s">
        <v>308</v>
      </c>
      <c r="C267" s="51" t="s">
        <v>309</v>
      </c>
      <c r="D267" s="56">
        <v>7200</v>
      </c>
      <c r="E267" s="56">
        <v>7200</v>
      </c>
      <c r="F267" s="56">
        <v>16.079999999999998</v>
      </c>
      <c r="G267" s="56">
        <v>4349.72</v>
      </c>
      <c r="H267" s="56">
        <v>0</v>
      </c>
      <c r="I267" s="56">
        <f t="shared" si="41"/>
        <v>4349.72</v>
      </c>
      <c r="J267" s="56">
        <f t="shared" si="42"/>
        <v>2850.2799999999997</v>
      </c>
      <c r="K267" s="57">
        <f t="shared" si="43"/>
        <v>0.39587222222222218</v>
      </c>
      <c r="L267" s="57">
        <f t="shared" si="44"/>
        <v>-0.99776666666666669</v>
      </c>
      <c r="M267" s="57">
        <f t="shared" si="45"/>
        <v>-0.34095151515151512</v>
      </c>
      <c r="R267" s="53"/>
      <c r="S267" s="53"/>
      <c r="T267" s="53"/>
      <c r="U267" s="53"/>
      <c r="V267" s="53"/>
    </row>
    <row r="268" spans="2:22" s="51" customFormat="1" x14ac:dyDescent="0.2">
      <c r="B268" s="66" t="s">
        <v>310</v>
      </c>
      <c r="C268" s="51" t="s">
        <v>311</v>
      </c>
      <c r="D268" s="56">
        <v>0</v>
      </c>
      <c r="E268" s="56">
        <v>7200</v>
      </c>
      <c r="F268" s="56">
        <v>28.76</v>
      </c>
      <c r="G268" s="56">
        <v>769.15</v>
      </c>
      <c r="H268" s="56">
        <v>0</v>
      </c>
      <c r="I268" s="56">
        <f t="shared" si="41"/>
        <v>769.15</v>
      </c>
      <c r="J268" s="56">
        <f t="shared" si="42"/>
        <v>6430.85</v>
      </c>
      <c r="K268" s="57">
        <f t="shared" si="43"/>
        <v>0.89317361111111115</v>
      </c>
      <c r="L268" s="57">
        <f t="shared" si="44"/>
        <v>-0.99600555555555548</v>
      </c>
      <c r="M268" s="57">
        <f t="shared" si="45"/>
        <v>-0.88346212121212131</v>
      </c>
      <c r="R268" s="53"/>
      <c r="S268" s="53"/>
      <c r="T268" s="53"/>
      <c r="U268" s="53"/>
      <c r="V268" s="53"/>
    </row>
    <row r="269" spans="2:22" s="51" customFormat="1" x14ac:dyDescent="0.2">
      <c r="B269" s="66" t="s">
        <v>312</v>
      </c>
      <c r="C269" s="51" t="s">
        <v>313</v>
      </c>
      <c r="D269" s="56">
        <v>25200</v>
      </c>
      <c r="E269" s="56">
        <v>39900</v>
      </c>
      <c r="F269" s="56">
        <v>0</v>
      </c>
      <c r="G269" s="56">
        <v>23217.87</v>
      </c>
      <c r="H269" s="56">
        <v>0</v>
      </c>
      <c r="I269" s="56">
        <f t="shared" si="41"/>
        <v>23217.87</v>
      </c>
      <c r="J269" s="56">
        <f t="shared" si="42"/>
        <v>16682.13</v>
      </c>
      <c r="K269" s="57">
        <f t="shared" si="43"/>
        <v>0.41809849624060152</v>
      </c>
      <c r="L269" s="57">
        <f t="shared" si="44"/>
        <v>-1</v>
      </c>
      <c r="M269" s="57">
        <f t="shared" si="45"/>
        <v>-0.36519835953520169</v>
      </c>
      <c r="R269" s="53"/>
      <c r="S269" s="53"/>
      <c r="T269" s="53"/>
      <c r="U269" s="53"/>
      <c r="V269" s="53"/>
    </row>
    <row r="270" spans="2:22" s="51" customFormat="1" x14ac:dyDescent="0.2">
      <c r="B270" s="66" t="s">
        <v>193</v>
      </c>
      <c r="C270" s="51" t="s">
        <v>194</v>
      </c>
      <c r="D270" s="56">
        <v>345346.1</v>
      </c>
      <c r="E270" s="56">
        <v>389938.02</v>
      </c>
      <c r="F270" s="56">
        <v>35767.83</v>
      </c>
      <c r="G270" s="56">
        <v>182769.94000000003</v>
      </c>
      <c r="H270" s="56">
        <v>27575.82</v>
      </c>
      <c r="I270" s="56">
        <f t="shared" si="41"/>
        <v>210345.76000000004</v>
      </c>
      <c r="J270" s="56">
        <f t="shared" si="42"/>
        <v>179592.25999999998</v>
      </c>
      <c r="K270" s="57">
        <f t="shared" si="43"/>
        <v>0.46056616895167074</v>
      </c>
      <c r="L270" s="57">
        <f t="shared" si="44"/>
        <v>-0.90827303785355418</v>
      </c>
      <c r="M270" s="57">
        <f t="shared" si="45"/>
        <v>-0.48867415111019669</v>
      </c>
      <c r="R270" s="53"/>
      <c r="S270" s="53"/>
      <c r="T270" s="53"/>
      <c r="U270" s="53"/>
      <c r="V270" s="53"/>
    </row>
    <row r="271" spans="2:22" s="51" customFormat="1" x14ac:dyDescent="0.2">
      <c r="B271" s="66" t="s">
        <v>197</v>
      </c>
      <c r="C271" s="51" t="s">
        <v>198</v>
      </c>
      <c r="D271" s="56">
        <v>16650</v>
      </c>
      <c r="E271" s="56">
        <v>53150</v>
      </c>
      <c r="F271" s="56">
        <v>4096.3500000000004</v>
      </c>
      <c r="G271" s="56">
        <v>16148.76</v>
      </c>
      <c r="H271" s="56">
        <v>0</v>
      </c>
      <c r="I271" s="56">
        <f t="shared" si="41"/>
        <v>16148.76</v>
      </c>
      <c r="J271" s="56">
        <f t="shared" si="42"/>
        <v>37001.24</v>
      </c>
      <c r="K271" s="57">
        <f t="shared" si="43"/>
        <v>0.69616632173095006</v>
      </c>
      <c r="L271" s="57">
        <f t="shared" si="44"/>
        <v>-0.92292850423330197</v>
      </c>
      <c r="M271" s="57">
        <f t="shared" si="45"/>
        <v>-0.66854507825194553</v>
      </c>
      <c r="R271" s="53"/>
      <c r="S271" s="53"/>
      <c r="T271" s="53"/>
      <c r="U271" s="53"/>
      <c r="V271" s="53"/>
    </row>
    <row r="272" spans="2:22" s="51" customFormat="1" x14ac:dyDescent="0.2">
      <c r="B272" s="66" t="s">
        <v>199</v>
      </c>
      <c r="C272" s="51" t="s">
        <v>200</v>
      </c>
      <c r="D272" s="56">
        <v>109380.6</v>
      </c>
      <c r="E272" s="56">
        <v>79880.600000000006</v>
      </c>
      <c r="F272" s="56">
        <v>0</v>
      </c>
      <c r="G272" s="56">
        <v>5423.83</v>
      </c>
      <c r="H272" s="56">
        <v>3990</v>
      </c>
      <c r="I272" s="56">
        <f t="shared" si="41"/>
        <v>9413.83</v>
      </c>
      <c r="J272" s="56">
        <f t="shared" si="42"/>
        <v>70466.77</v>
      </c>
      <c r="K272" s="57">
        <f t="shared" si="43"/>
        <v>0.88215123571931109</v>
      </c>
      <c r="L272" s="57">
        <f t="shared" si="44"/>
        <v>-1</v>
      </c>
      <c r="M272" s="57">
        <f t="shared" si="45"/>
        <v>-0.92592812955153747</v>
      </c>
      <c r="R272" s="53"/>
      <c r="S272" s="53"/>
      <c r="T272" s="53"/>
      <c r="U272" s="53"/>
      <c r="V272" s="53"/>
    </row>
    <row r="273" spans="1:22" s="51" customFormat="1" x14ac:dyDescent="0.2">
      <c r="B273" s="66" t="s">
        <v>201</v>
      </c>
      <c r="C273" s="51" t="s">
        <v>202</v>
      </c>
      <c r="D273" s="56">
        <v>80050</v>
      </c>
      <c r="E273" s="56">
        <v>76496</v>
      </c>
      <c r="F273" s="56">
        <v>427.55</v>
      </c>
      <c r="G273" s="56">
        <v>5171.4800000000005</v>
      </c>
      <c r="H273" s="56">
        <v>4753.84</v>
      </c>
      <c r="I273" s="56">
        <f t="shared" si="41"/>
        <v>9925.32</v>
      </c>
      <c r="J273" s="56">
        <f t="shared" si="42"/>
        <v>66570.679999999993</v>
      </c>
      <c r="K273" s="57">
        <f t="shared" si="43"/>
        <v>0.87025047061284244</v>
      </c>
      <c r="L273" s="57">
        <f t="shared" si="44"/>
        <v>-0.99441081886634597</v>
      </c>
      <c r="M273" s="57">
        <f t="shared" si="45"/>
        <v>-0.92624954840181772</v>
      </c>
      <c r="R273" s="53"/>
      <c r="S273" s="53"/>
      <c r="T273" s="53"/>
      <c r="U273" s="53"/>
      <c r="V273" s="53"/>
    </row>
    <row r="274" spans="1:22" s="51" customFormat="1" x14ac:dyDescent="0.2">
      <c r="B274" s="66" t="s">
        <v>205</v>
      </c>
      <c r="C274" s="51" t="s">
        <v>206</v>
      </c>
      <c r="D274" s="56">
        <v>36270</v>
      </c>
      <c r="E274" s="56">
        <v>147563.95000000001</v>
      </c>
      <c r="F274" s="56">
        <v>2130.08</v>
      </c>
      <c r="G274" s="56">
        <v>78248.09</v>
      </c>
      <c r="H274" s="56">
        <v>6840.41</v>
      </c>
      <c r="I274" s="56">
        <f t="shared" si="41"/>
        <v>85088.5</v>
      </c>
      <c r="J274" s="56">
        <f t="shared" si="42"/>
        <v>62475.450000000012</v>
      </c>
      <c r="K274" s="57">
        <f t="shared" si="43"/>
        <v>0.42337881305020642</v>
      </c>
      <c r="L274" s="57">
        <f t="shared" si="44"/>
        <v>-0.98556503807332352</v>
      </c>
      <c r="M274" s="57">
        <f t="shared" si="45"/>
        <v>-0.42152841037887151</v>
      </c>
      <c r="R274" s="53"/>
      <c r="S274" s="53"/>
      <c r="T274" s="53"/>
      <c r="U274" s="53"/>
      <c r="V274" s="53"/>
    </row>
    <row r="275" spans="1:22" s="51" customFormat="1" x14ac:dyDescent="0.2">
      <c r="B275" s="66" t="s">
        <v>213</v>
      </c>
      <c r="C275" s="51" t="s">
        <v>214</v>
      </c>
      <c r="D275" s="56">
        <v>450</v>
      </c>
      <c r="E275" s="56">
        <v>35035</v>
      </c>
      <c r="F275" s="56">
        <v>825.2</v>
      </c>
      <c r="G275" s="56">
        <v>7211.8</v>
      </c>
      <c r="H275" s="56">
        <v>9948.2999999999993</v>
      </c>
      <c r="I275" s="56">
        <f t="shared" si="41"/>
        <v>17160.099999999999</v>
      </c>
      <c r="J275" s="56">
        <f t="shared" si="42"/>
        <v>17874.900000000001</v>
      </c>
      <c r="K275" s="57">
        <f t="shared" si="43"/>
        <v>0.51020122734408457</v>
      </c>
      <c r="L275" s="57">
        <f t="shared" si="44"/>
        <v>-0.97644641073212513</v>
      </c>
      <c r="M275" s="57">
        <f t="shared" si="45"/>
        <v>-0.77544118219442892</v>
      </c>
      <c r="R275" s="53"/>
      <c r="S275" s="53"/>
      <c r="T275" s="53"/>
      <c r="U275" s="53"/>
      <c r="V275" s="53"/>
    </row>
    <row r="276" spans="1:22" s="51" customFormat="1" x14ac:dyDescent="0.2">
      <c r="B276" s="66" t="s">
        <v>219</v>
      </c>
      <c r="C276" s="51" t="s">
        <v>220</v>
      </c>
      <c r="D276" s="56">
        <v>14208.3</v>
      </c>
      <c r="E276" s="56">
        <v>10558.3</v>
      </c>
      <c r="F276" s="56">
        <v>0</v>
      </c>
      <c r="G276" s="56">
        <v>0</v>
      </c>
      <c r="H276" s="56">
        <v>0</v>
      </c>
      <c r="I276" s="56">
        <f t="shared" si="41"/>
        <v>0</v>
      </c>
      <c r="J276" s="56">
        <f t="shared" si="42"/>
        <v>10558.3</v>
      </c>
      <c r="K276" s="57">
        <f t="shared" si="43"/>
        <v>1</v>
      </c>
      <c r="L276" s="57">
        <f t="shared" si="44"/>
        <v>-1</v>
      </c>
      <c r="M276" s="57">
        <f t="shared" si="45"/>
        <v>-1</v>
      </c>
      <c r="R276" s="53"/>
      <c r="S276" s="53"/>
      <c r="T276" s="53"/>
      <c r="U276" s="53"/>
      <c r="V276" s="53"/>
    </row>
    <row r="277" spans="1:22" s="51" customFormat="1" x14ac:dyDescent="0.2">
      <c r="B277" s="66" t="s">
        <v>221</v>
      </c>
      <c r="C277" s="51" t="s">
        <v>222</v>
      </c>
      <c r="D277" s="56">
        <v>18900</v>
      </c>
      <c r="E277" s="56">
        <v>18900</v>
      </c>
      <c r="F277" s="56">
        <v>0</v>
      </c>
      <c r="G277" s="56">
        <v>0</v>
      </c>
      <c r="H277" s="56">
        <v>0</v>
      </c>
      <c r="I277" s="56">
        <f t="shared" si="41"/>
        <v>0</v>
      </c>
      <c r="J277" s="56">
        <f t="shared" si="42"/>
        <v>18900</v>
      </c>
      <c r="K277" s="57">
        <f t="shared" si="43"/>
        <v>1</v>
      </c>
      <c r="L277" s="57">
        <f t="shared" si="44"/>
        <v>-1</v>
      </c>
      <c r="M277" s="57">
        <f t="shared" si="45"/>
        <v>-1</v>
      </c>
      <c r="R277" s="53"/>
      <c r="S277" s="53"/>
      <c r="T277" s="53"/>
      <c r="U277" s="53"/>
      <c r="V277" s="53"/>
    </row>
    <row r="278" spans="1:22" s="51" customFormat="1" x14ac:dyDescent="0.2">
      <c r="B278" s="66" t="s">
        <v>253</v>
      </c>
      <c r="C278" s="51" t="s">
        <v>254</v>
      </c>
      <c r="D278" s="56">
        <v>4050</v>
      </c>
      <c r="E278" s="56">
        <v>3550</v>
      </c>
      <c r="F278" s="56">
        <v>0</v>
      </c>
      <c r="G278" s="56">
        <v>0</v>
      </c>
      <c r="H278" s="56">
        <v>0</v>
      </c>
      <c r="I278" s="56">
        <f t="shared" si="41"/>
        <v>0</v>
      </c>
      <c r="J278" s="56">
        <f t="shared" si="42"/>
        <v>3550</v>
      </c>
      <c r="K278" s="57">
        <f t="shared" si="43"/>
        <v>1</v>
      </c>
      <c r="L278" s="57">
        <f t="shared" si="44"/>
        <v>-1</v>
      </c>
      <c r="M278" s="57">
        <f t="shared" si="45"/>
        <v>-1</v>
      </c>
      <c r="R278" s="53"/>
      <c r="S278" s="53"/>
      <c r="T278" s="53"/>
      <c r="U278" s="53"/>
      <c r="V278" s="53"/>
    </row>
    <row r="279" spans="1:22" s="51" customFormat="1" x14ac:dyDescent="0.2">
      <c r="B279" s="66" t="s">
        <v>223</v>
      </c>
      <c r="C279" s="51" t="s">
        <v>224</v>
      </c>
      <c r="D279" s="56">
        <v>101076.40000000001</v>
      </c>
      <c r="E279" s="56">
        <v>199501.4</v>
      </c>
      <c r="F279" s="56">
        <v>0</v>
      </c>
      <c r="G279" s="56">
        <v>121420</v>
      </c>
      <c r="H279" s="56">
        <v>1000</v>
      </c>
      <c r="I279" s="56">
        <f t="shared" si="41"/>
        <v>122420</v>
      </c>
      <c r="J279" s="56">
        <f t="shared" si="42"/>
        <v>77081.399999999994</v>
      </c>
      <c r="K279" s="57">
        <f t="shared" si="43"/>
        <v>0.38637022096085538</v>
      </c>
      <c r="L279" s="57">
        <f t="shared" si="44"/>
        <v>-1</v>
      </c>
      <c r="M279" s="57">
        <f t="shared" si="45"/>
        <v>-0.3360538732150159</v>
      </c>
      <c r="R279" s="53"/>
      <c r="S279" s="53"/>
      <c r="T279" s="53"/>
      <c r="U279" s="53"/>
      <c r="V279" s="53"/>
    </row>
    <row r="280" spans="1:22" s="51" customFormat="1" x14ac:dyDescent="0.2">
      <c r="B280" s="66" t="s">
        <v>225</v>
      </c>
      <c r="C280" s="51" t="s">
        <v>226</v>
      </c>
      <c r="D280" s="56">
        <v>9400000</v>
      </c>
      <c r="E280" s="56">
        <v>7032465</v>
      </c>
      <c r="F280" s="56">
        <v>0</v>
      </c>
      <c r="G280" s="56">
        <v>0</v>
      </c>
      <c r="H280" s="56">
        <v>0</v>
      </c>
      <c r="I280" s="56">
        <f t="shared" si="41"/>
        <v>0</v>
      </c>
      <c r="J280" s="56">
        <f t="shared" si="42"/>
        <v>7032465</v>
      </c>
      <c r="K280" s="57">
        <f t="shared" si="43"/>
        <v>1</v>
      </c>
      <c r="L280" s="57">
        <f t="shared" si="44"/>
        <v>-1</v>
      </c>
      <c r="M280" s="57">
        <f t="shared" si="45"/>
        <v>-1</v>
      </c>
      <c r="R280" s="53"/>
      <c r="S280" s="53"/>
      <c r="T280" s="53"/>
      <c r="U280" s="53"/>
      <c r="V280" s="53"/>
    </row>
    <row r="281" spans="1:22" s="51" customFormat="1" x14ac:dyDescent="0.2">
      <c r="A281" s="63" t="s">
        <v>314</v>
      </c>
      <c r="B281" s="71"/>
      <c r="C281" s="63"/>
      <c r="D281" s="64">
        <v>63460019.679999992</v>
      </c>
      <c r="E281" s="64">
        <v>61900808.379999995</v>
      </c>
      <c r="F281" s="64">
        <v>1952486.3800000001</v>
      </c>
      <c r="G281" s="64">
        <v>44505279.139999986</v>
      </c>
      <c r="H281" s="64">
        <v>675219.41</v>
      </c>
      <c r="I281" s="64">
        <f t="shared" si="41"/>
        <v>45180498.549999982</v>
      </c>
      <c r="J281" s="64">
        <f t="shared" si="42"/>
        <v>16720309.830000013</v>
      </c>
      <c r="K281" s="65">
        <f t="shared" si="43"/>
        <v>0.27011456340531903</v>
      </c>
      <c r="L281" s="65">
        <f t="shared" si="44"/>
        <v>-0.96845782097038258</v>
      </c>
      <c r="M281" s="65">
        <f t="shared" si="45"/>
        <v>-0.21566107328964235</v>
      </c>
      <c r="R281" s="53"/>
      <c r="S281" s="53"/>
      <c r="T281" s="53"/>
      <c r="U281" s="53"/>
      <c r="V281" s="53"/>
    </row>
    <row r="282" spans="1:22" s="51" customFormat="1" x14ac:dyDescent="0.2">
      <c r="A282" s="51" t="s">
        <v>315</v>
      </c>
      <c r="B282" s="66" t="s">
        <v>104</v>
      </c>
      <c r="C282" s="51" t="s">
        <v>105</v>
      </c>
      <c r="D282" s="56">
        <v>0</v>
      </c>
      <c r="E282" s="56">
        <v>0</v>
      </c>
      <c r="F282" s="56">
        <v>0</v>
      </c>
      <c r="G282" s="56">
        <v>0</v>
      </c>
      <c r="H282" s="56">
        <v>0</v>
      </c>
      <c r="I282" s="56">
        <f t="shared" si="41"/>
        <v>0</v>
      </c>
      <c r="J282" s="56">
        <f t="shared" si="42"/>
        <v>0</v>
      </c>
      <c r="K282" s="57" t="str">
        <f t="shared" si="43"/>
        <v>NA</v>
      </c>
      <c r="L282" s="57" t="str">
        <f t="shared" si="44"/>
        <v>NA</v>
      </c>
      <c r="M282" s="57" t="str">
        <f t="shared" si="45"/>
        <v>NA</v>
      </c>
      <c r="R282" s="53"/>
      <c r="S282" s="53"/>
      <c r="T282" s="53"/>
      <c r="U282" s="53"/>
      <c r="V282" s="53"/>
    </row>
    <row r="283" spans="1:22" s="51" customFormat="1" x14ac:dyDescent="0.2">
      <c r="B283" s="66" t="s">
        <v>106</v>
      </c>
      <c r="C283" s="51" t="s">
        <v>107</v>
      </c>
      <c r="D283" s="56">
        <v>0</v>
      </c>
      <c r="E283" s="56">
        <v>0</v>
      </c>
      <c r="F283" s="56">
        <v>0</v>
      </c>
      <c r="G283" s="56">
        <v>0</v>
      </c>
      <c r="H283" s="56">
        <v>0</v>
      </c>
      <c r="I283" s="56">
        <f t="shared" si="41"/>
        <v>0</v>
      </c>
      <c r="J283" s="56">
        <f t="shared" si="42"/>
        <v>0</v>
      </c>
      <c r="K283" s="57" t="str">
        <f t="shared" si="43"/>
        <v>NA</v>
      </c>
      <c r="L283" s="57" t="str">
        <f t="shared" si="44"/>
        <v>NA</v>
      </c>
      <c r="M283" s="57" t="str">
        <f t="shared" si="45"/>
        <v>NA</v>
      </c>
      <c r="R283" s="53"/>
      <c r="S283" s="53"/>
      <c r="T283" s="53"/>
      <c r="U283" s="53"/>
      <c r="V283" s="53"/>
    </row>
    <row r="284" spans="1:22" s="51" customFormat="1" x14ac:dyDescent="0.2">
      <c r="B284" s="66" t="s">
        <v>113</v>
      </c>
      <c r="C284" s="51" t="s">
        <v>114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41"/>
        <v>0</v>
      </c>
      <c r="J284" s="56">
        <f t="shared" si="42"/>
        <v>0</v>
      </c>
      <c r="K284" s="57" t="str">
        <f t="shared" si="43"/>
        <v>NA</v>
      </c>
      <c r="L284" s="57" t="str">
        <f t="shared" si="44"/>
        <v>NA</v>
      </c>
      <c r="M284" s="57" t="str">
        <f t="shared" si="45"/>
        <v>NA</v>
      </c>
      <c r="R284" s="53"/>
      <c r="S284" s="53"/>
      <c r="T284" s="53"/>
      <c r="U284" s="53"/>
      <c r="V284" s="53"/>
    </row>
    <row r="285" spans="1:22" s="51" customFormat="1" x14ac:dyDescent="0.2">
      <c r="B285" s="66" t="s">
        <v>117</v>
      </c>
      <c r="C285" s="51" t="s">
        <v>118</v>
      </c>
      <c r="D285" s="56">
        <v>16784919.99999997</v>
      </c>
      <c r="E285" s="56">
        <v>16784919.99999997</v>
      </c>
      <c r="F285" s="56">
        <v>1673795.1199999996</v>
      </c>
      <c r="G285" s="56">
        <v>18388318.889999997</v>
      </c>
      <c r="H285" s="56">
        <v>0</v>
      </c>
      <c r="I285" s="56">
        <f t="shared" si="41"/>
        <v>18388318.889999997</v>
      </c>
      <c r="J285" s="56">
        <f t="shared" si="42"/>
        <v>-1603398.8900000267</v>
      </c>
      <c r="K285" s="57">
        <f t="shared" si="43"/>
        <v>-9.5526156216415067E-2</v>
      </c>
      <c r="L285" s="57">
        <f t="shared" si="44"/>
        <v>-0.90027982736885237</v>
      </c>
      <c r="M285" s="57">
        <f t="shared" si="45"/>
        <v>0.19511944314518001</v>
      </c>
      <c r="R285" s="53"/>
      <c r="S285" s="53"/>
      <c r="T285" s="53"/>
      <c r="U285" s="53"/>
      <c r="V285" s="53"/>
    </row>
    <row r="286" spans="1:22" s="51" customFormat="1" x14ac:dyDescent="0.2">
      <c r="B286" s="66" t="s">
        <v>316</v>
      </c>
      <c r="C286" s="51" t="s">
        <v>317</v>
      </c>
      <c r="D286" s="56">
        <v>25962700.579999994</v>
      </c>
      <c r="E286" s="56">
        <v>25962700.579999994</v>
      </c>
      <c r="F286" s="56">
        <v>2148820.0000000005</v>
      </c>
      <c r="G286" s="56">
        <v>22089316.680000003</v>
      </c>
      <c r="H286" s="56">
        <v>0</v>
      </c>
      <c r="I286" s="56">
        <f t="shared" si="41"/>
        <v>22089316.680000003</v>
      </c>
      <c r="J286" s="56">
        <f t="shared" si="42"/>
        <v>3873383.8999999911</v>
      </c>
      <c r="K286" s="57">
        <f t="shared" si="43"/>
        <v>0.14919033126252662</v>
      </c>
      <c r="L286" s="57">
        <f t="shared" si="44"/>
        <v>-0.91723434188293518</v>
      </c>
      <c r="M286" s="57">
        <f t="shared" si="45"/>
        <v>-7.1843997740938206E-2</v>
      </c>
      <c r="R286" s="53"/>
      <c r="S286" s="53"/>
      <c r="T286" s="53"/>
      <c r="U286" s="53"/>
      <c r="V286" s="53"/>
    </row>
    <row r="287" spans="1:22" s="51" customFormat="1" x14ac:dyDescent="0.2">
      <c r="B287" s="66" t="s">
        <v>121</v>
      </c>
      <c r="C287" s="51" t="s">
        <v>122</v>
      </c>
      <c r="D287" s="56">
        <v>15033089.490000006</v>
      </c>
      <c r="E287" s="56">
        <v>15033089.490000006</v>
      </c>
      <c r="F287" s="56">
        <v>1229070.6499999999</v>
      </c>
      <c r="G287" s="56">
        <v>13487977.310000004</v>
      </c>
      <c r="H287" s="56">
        <v>0</v>
      </c>
      <c r="I287" s="56">
        <f t="shared" si="41"/>
        <v>13487977.310000004</v>
      </c>
      <c r="J287" s="56">
        <f t="shared" si="42"/>
        <v>1545112.1800000016</v>
      </c>
      <c r="K287" s="57">
        <f t="shared" si="43"/>
        <v>0.10278074783149588</v>
      </c>
      <c r="L287" s="57">
        <f t="shared" si="44"/>
        <v>-0.91824231134807144</v>
      </c>
      <c r="M287" s="57">
        <f t="shared" si="45"/>
        <v>-2.1215361270722842E-2</v>
      </c>
      <c r="R287" s="53"/>
      <c r="S287" s="53"/>
      <c r="T287" s="53"/>
      <c r="U287" s="53"/>
      <c r="V287" s="53"/>
    </row>
    <row r="288" spans="1:22" s="51" customFormat="1" x14ac:dyDescent="0.2">
      <c r="B288" s="66" t="s">
        <v>318</v>
      </c>
      <c r="C288" s="51" t="s">
        <v>319</v>
      </c>
      <c r="D288" s="56">
        <v>0</v>
      </c>
      <c r="E288" s="56">
        <v>0</v>
      </c>
      <c r="F288" s="56">
        <v>0</v>
      </c>
      <c r="G288" s="56">
        <v>0</v>
      </c>
      <c r="H288" s="56">
        <v>0</v>
      </c>
      <c r="I288" s="56">
        <f t="shared" si="41"/>
        <v>0</v>
      </c>
      <c r="J288" s="56">
        <f t="shared" si="42"/>
        <v>0</v>
      </c>
      <c r="K288" s="57" t="str">
        <f t="shared" si="43"/>
        <v>NA</v>
      </c>
      <c r="L288" s="57" t="str">
        <f t="shared" si="44"/>
        <v>NA</v>
      </c>
      <c r="M288" s="57" t="str">
        <f t="shared" si="45"/>
        <v>NA</v>
      </c>
      <c r="R288" s="53"/>
      <c r="S288" s="53"/>
      <c r="T288" s="53"/>
      <c r="U288" s="53"/>
      <c r="V288" s="53"/>
    </row>
    <row r="289" spans="1:22" s="51" customFormat="1" x14ac:dyDescent="0.2">
      <c r="B289" s="66" t="s">
        <v>133</v>
      </c>
      <c r="C289" s="51" t="s">
        <v>134</v>
      </c>
      <c r="D289" s="56">
        <v>0</v>
      </c>
      <c r="E289" s="56">
        <v>0</v>
      </c>
      <c r="F289" s="56">
        <v>10160.18</v>
      </c>
      <c r="G289" s="56">
        <v>99604.54</v>
      </c>
      <c r="H289" s="56">
        <v>0</v>
      </c>
      <c r="I289" s="56">
        <f t="shared" si="41"/>
        <v>99604.54</v>
      </c>
      <c r="J289" s="56">
        <f t="shared" si="42"/>
        <v>-99604.54</v>
      </c>
      <c r="K289" s="57" t="str">
        <f t="shared" si="43"/>
        <v>NA</v>
      </c>
      <c r="L289" s="57" t="str">
        <f t="shared" si="44"/>
        <v>NA</v>
      </c>
      <c r="M289" s="57" t="str">
        <f t="shared" si="45"/>
        <v>NA</v>
      </c>
      <c r="R289" s="53"/>
      <c r="S289" s="53"/>
      <c r="T289" s="53"/>
      <c r="U289" s="53"/>
      <c r="V289" s="53"/>
    </row>
    <row r="290" spans="1:22" s="51" customFormat="1" x14ac:dyDescent="0.2">
      <c r="B290" s="66" t="s">
        <v>137</v>
      </c>
      <c r="C290" s="51" t="s">
        <v>138</v>
      </c>
      <c r="D290" s="56">
        <v>1829548.99</v>
      </c>
      <c r="E290" s="56">
        <v>1829548.99</v>
      </c>
      <c r="F290" s="56">
        <v>0</v>
      </c>
      <c r="G290" s="56">
        <v>3600</v>
      </c>
      <c r="H290" s="56">
        <v>0</v>
      </c>
      <c r="I290" s="56">
        <f t="shared" si="41"/>
        <v>3600</v>
      </c>
      <c r="J290" s="56">
        <f t="shared" si="42"/>
        <v>1825948.99</v>
      </c>
      <c r="K290" s="57">
        <f t="shared" si="43"/>
        <v>0.99803230193906967</v>
      </c>
      <c r="L290" s="57">
        <f t="shared" si="44"/>
        <v>-1</v>
      </c>
      <c r="M290" s="57">
        <f t="shared" si="45"/>
        <v>-0.99785342029716695</v>
      </c>
      <c r="R290" s="53"/>
      <c r="S290" s="53"/>
      <c r="T290" s="53"/>
      <c r="U290" s="53"/>
      <c r="V290" s="53"/>
    </row>
    <row r="291" spans="1:22" s="51" customFormat="1" x14ac:dyDescent="0.2">
      <c r="B291" s="66" t="s">
        <v>143</v>
      </c>
      <c r="C291" s="51" t="s">
        <v>144</v>
      </c>
      <c r="D291" s="56">
        <v>9895500</v>
      </c>
      <c r="E291" s="56">
        <v>9895500</v>
      </c>
      <c r="F291" s="56">
        <v>846307.48000000021</v>
      </c>
      <c r="G291" s="56">
        <v>8414215.5799999982</v>
      </c>
      <c r="H291" s="56">
        <v>0</v>
      </c>
      <c r="I291" s="56">
        <f t="shared" si="41"/>
        <v>8414215.5799999982</v>
      </c>
      <c r="J291" s="56">
        <f t="shared" si="42"/>
        <v>1481284.4200000018</v>
      </c>
      <c r="K291" s="57">
        <f t="shared" si="43"/>
        <v>0.14969273103936151</v>
      </c>
      <c r="L291" s="57">
        <f t="shared" si="44"/>
        <v>-0.91447552119650344</v>
      </c>
      <c r="M291" s="57">
        <f t="shared" si="45"/>
        <v>-7.2392070224758007E-2</v>
      </c>
      <c r="R291" s="53"/>
      <c r="S291" s="53"/>
      <c r="T291" s="53"/>
      <c r="U291" s="53"/>
      <c r="V291" s="53"/>
    </row>
    <row r="292" spans="1:22" s="51" customFormat="1" x14ac:dyDescent="0.2">
      <c r="B292" s="66" t="s">
        <v>145</v>
      </c>
      <c r="C292" s="51" t="s">
        <v>146</v>
      </c>
      <c r="D292" s="56">
        <v>0</v>
      </c>
      <c r="E292" s="56">
        <v>0</v>
      </c>
      <c r="F292" s="56">
        <v>27175.790000000005</v>
      </c>
      <c r="G292" s="56">
        <v>212849.13000000006</v>
      </c>
      <c r="H292" s="56">
        <v>0</v>
      </c>
      <c r="I292" s="56">
        <f t="shared" si="41"/>
        <v>212849.13000000006</v>
      </c>
      <c r="J292" s="56">
        <f t="shared" si="42"/>
        <v>-212849.13000000006</v>
      </c>
      <c r="K292" s="57" t="str">
        <f t="shared" si="43"/>
        <v>NA</v>
      </c>
      <c r="L292" s="57" t="str">
        <f t="shared" si="44"/>
        <v>NA</v>
      </c>
      <c r="M292" s="57" t="str">
        <f t="shared" si="45"/>
        <v>NA</v>
      </c>
      <c r="R292" s="53"/>
      <c r="S292" s="53"/>
      <c r="T292" s="53"/>
      <c r="U292" s="53"/>
      <c r="V292" s="53"/>
    </row>
    <row r="293" spans="1:22" s="51" customFormat="1" x14ac:dyDescent="0.2">
      <c r="B293" s="66" t="s">
        <v>147</v>
      </c>
      <c r="C293" s="51" t="s">
        <v>148</v>
      </c>
      <c r="D293" s="56">
        <v>11899915.379999995</v>
      </c>
      <c r="E293" s="56">
        <v>11899915.379999995</v>
      </c>
      <c r="F293" s="56">
        <v>964414.73999999987</v>
      </c>
      <c r="G293" s="56">
        <v>10022762.970000001</v>
      </c>
      <c r="H293" s="56">
        <v>0</v>
      </c>
      <c r="I293" s="56">
        <f t="shared" si="41"/>
        <v>10022762.970000001</v>
      </c>
      <c r="J293" s="56">
        <f t="shared" si="42"/>
        <v>1877152.4099999946</v>
      </c>
      <c r="K293" s="57">
        <f t="shared" si="43"/>
        <v>0.15774502171291871</v>
      </c>
      <c r="L293" s="57">
        <f t="shared" si="44"/>
        <v>-0.91895616824125681</v>
      </c>
      <c r="M293" s="57">
        <f t="shared" si="45"/>
        <v>-8.1176387323184149E-2</v>
      </c>
      <c r="R293" s="53"/>
      <c r="S293" s="53"/>
      <c r="T293" s="53"/>
      <c r="U293" s="53"/>
      <c r="V293" s="53"/>
    </row>
    <row r="294" spans="1:22" s="51" customFormat="1" x14ac:dyDescent="0.2">
      <c r="B294" s="66" t="s">
        <v>149</v>
      </c>
      <c r="C294" s="51" t="s">
        <v>150</v>
      </c>
      <c r="D294" s="56">
        <v>13750</v>
      </c>
      <c r="E294" s="56">
        <v>13750</v>
      </c>
      <c r="F294" s="56">
        <v>0</v>
      </c>
      <c r="G294" s="56">
        <v>0</v>
      </c>
      <c r="H294" s="56">
        <v>0</v>
      </c>
      <c r="I294" s="56">
        <f t="shared" si="41"/>
        <v>0</v>
      </c>
      <c r="J294" s="56">
        <f t="shared" si="42"/>
        <v>13750</v>
      </c>
      <c r="K294" s="57">
        <f t="shared" si="43"/>
        <v>1</v>
      </c>
      <c r="L294" s="57">
        <f t="shared" si="44"/>
        <v>-1</v>
      </c>
      <c r="M294" s="57">
        <f t="shared" si="45"/>
        <v>-1</v>
      </c>
      <c r="R294" s="53"/>
      <c r="S294" s="53"/>
      <c r="T294" s="53"/>
      <c r="U294" s="53"/>
      <c r="V294" s="53"/>
    </row>
    <row r="295" spans="1:22" s="51" customFormat="1" x14ac:dyDescent="0.2">
      <c r="B295" s="66" t="s">
        <v>161</v>
      </c>
      <c r="C295" s="51" t="s">
        <v>162</v>
      </c>
      <c r="D295" s="56">
        <v>1531188.7600000023</v>
      </c>
      <c r="E295" s="56">
        <v>1531188.7600000023</v>
      </c>
      <c r="F295" s="56">
        <v>147336.32999999996</v>
      </c>
      <c r="G295" s="56">
        <v>1682747.2200000007</v>
      </c>
      <c r="H295" s="56">
        <v>0</v>
      </c>
      <c r="I295" s="56">
        <f t="shared" si="41"/>
        <v>1682747.2200000007</v>
      </c>
      <c r="J295" s="56">
        <f t="shared" si="42"/>
        <v>-151558.45999999833</v>
      </c>
      <c r="K295" s="57">
        <f t="shared" si="43"/>
        <v>-9.8980912059462939E-2</v>
      </c>
      <c r="L295" s="57">
        <f t="shared" si="44"/>
        <v>-0.90377650760707018</v>
      </c>
      <c r="M295" s="57">
        <f t="shared" si="45"/>
        <v>0.19888826770123225</v>
      </c>
      <c r="R295" s="53"/>
      <c r="S295" s="53"/>
      <c r="T295" s="53"/>
      <c r="U295" s="53"/>
      <c r="V295" s="53"/>
    </row>
    <row r="296" spans="1:22" s="51" customFormat="1" x14ac:dyDescent="0.2">
      <c r="B296" s="66" t="s">
        <v>193</v>
      </c>
      <c r="C296" s="51" t="s">
        <v>194</v>
      </c>
      <c r="D296" s="56">
        <v>0</v>
      </c>
      <c r="E296" s="56">
        <v>0</v>
      </c>
      <c r="F296" s="56">
        <v>0</v>
      </c>
      <c r="G296" s="56">
        <v>0</v>
      </c>
      <c r="H296" s="56">
        <v>0</v>
      </c>
      <c r="I296" s="56">
        <f t="shared" si="41"/>
        <v>0</v>
      </c>
      <c r="J296" s="56">
        <f t="shared" si="42"/>
        <v>0</v>
      </c>
      <c r="K296" s="57" t="str">
        <f t="shared" si="43"/>
        <v>NA</v>
      </c>
      <c r="L296" s="57" t="str">
        <f t="shared" si="44"/>
        <v>NA</v>
      </c>
      <c r="M296" s="57" t="str">
        <f t="shared" si="45"/>
        <v>NA</v>
      </c>
      <c r="R296" s="53"/>
      <c r="S296" s="53"/>
      <c r="T296" s="53"/>
      <c r="U296" s="53"/>
      <c r="V296" s="53"/>
    </row>
    <row r="297" spans="1:22" s="51" customFormat="1" x14ac:dyDescent="0.2">
      <c r="B297" s="66" t="s">
        <v>197</v>
      </c>
      <c r="C297" s="51" t="s">
        <v>198</v>
      </c>
      <c r="D297" s="56">
        <v>4500</v>
      </c>
      <c r="E297" s="56">
        <v>4500</v>
      </c>
      <c r="F297" s="56">
        <v>56.12</v>
      </c>
      <c r="G297" s="56">
        <v>2297.41</v>
      </c>
      <c r="H297" s="56">
        <v>0</v>
      </c>
      <c r="I297" s="56">
        <f t="shared" si="41"/>
        <v>2297.41</v>
      </c>
      <c r="J297" s="56">
        <f t="shared" si="42"/>
        <v>2202.59</v>
      </c>
      <c r="K297" s="57">
        <f t="shared" si="43"/>
        <v>0.48946444444444448</v>
      </c>
      <c r="L297" s="57">
        <f t="shared" si="44"/>
        <v>-0.9875288888888889</v>
      </c>
      <c r="M297" s="57">
        <f t="shared" si="45"/>
        <v>-0.44305212121212123</v>
      </c>
      <c r="R297" s="53"/>
      <c r="S297" s="53"/>
      <c r="T297" s="53"/>
      <c r="U297" s="53"/>
      <c r="V297" s="53"/>
    </row>
    <row r="298" spans="1:22" s="51" customFormat="1" x14ac:dyDescent="0.2">
      <c r="B298" s="66" t="s">
        <v>201</v>
      </c>
      <c r="C298" s="51" t="s">
        <v>202</v>
      </c>
      <c r="D298" s="56">
        <v>76500</v>
      </c>
      <c r="E298" s="56">
        <v>41500</v>
      </c>
      <c r="F298" s="56">
        <v>6037.5</v>
      </c>
      <c r="G298" s="56">
        <v>8220.2800000000007</v>
      </c>
      <c r="H298" s="56">
        <v>0</v>
      </c>
      <c r="I298" s="56">
        <f t="shared" si="41"/>
        <v>8220.2800000000007</v>
      </c>
      <c r="J298" s="56">
        <f t="shared" si="42"/>
        <v>33279.72</v>
      </c>
      <c r="K298" s="57">
        <f t="shared" si="43"/>
        <v>0.80192096385542166</v>
      </c>
      <c r="L298" s="57">
        <f t="shared" si="44"/>
        <v>-0.85451807228915666</v>
      </c>
      <c r="M298" s="57">
        <f t="shared" si="45"/>
        <v>-0.78391377875136914</v>
      </c>
      <c r="R298" s="53"/>
      <c r="S298" s="53"/>
      <c r="T298" s="53"/>
      <c r="U298" s="53"/>
      <c r="V298" s="53"/>
    </row>
    <row r="299" spans="1:22" s="51" customFormat="1" x14ac:dyDescent="0.2">
      <c r="B299" s="66" t="s">
        <v>205</v>
      </c>
      <c r="C299" s="51" t="s">
        <v>206</v>
      </c>
      <c r="D299" s="56">
        <v>4500</v>
      </c>
      <c r="E299" s="56">
        <v>25500</v>
      </c>
      <c r="F299" s="56">
        <v>0</v>
      </c>
      <c r="G299" s="56">
        <v>22053.94</v>
      </c>
      <c r="H299" s="56">
        <v>0</v>
      </c>
      <c r="I299" s="56">
        <f t="shared" si="41"/>
        <v>22053.94</v>
      </c>
      <c r="J299" s="56">
        <f t="shared" si="42"/>
        <v>3446.0600000000013</v>
      </c>
      <c r="K299" s="57">
        <f t="shared" si="43"/>
        <v>0.1351396078431373</v>
      </c>
      <c r="L299" s="57">
        <f t="shared" si="44"/>
        <v>-1</v>
      </c>
      <c r="M299" s="57">
        <f t="shared" si="45"/>
        <v>-5.6515935828877061E-2</v>
      </c>
      <c r="R299" s="53"/>
      <c r="S299" s="53"/>
      <c r="T299" s="53"/>
      <c r="U299" s="53"/>
      <c r="V299" s="53"/>
    </row>
    <row r="300" spans="1:22" s="51" customFormat="1" x14ac:dyDescent="0.2">
      <c r="B300" s="66" t="s">
        <v>225</v>
      </c>
      <c r="C300" s="51" t="s">
        <v>226</v>
      </c>
      <c r="D300" s="56">
        <v>900000</v>
      </c>
      <c r="E300" s="56">
        <v>900000</v>
      </c>
      <c r="F300" s="56">
        <v>0</v>
      </c>
      <c r="G300" s="56">
        <v>0</v>
      </c>
      <c r="H300" s="56">
        <v>0</v>
      </c>
      <c r="I300" s="56">
        <f t="shared" si="41"/>
        <v>0</v>
      </c>
      <c r="J300" s="56">
        <f t="shared" si="42"/>
        <v>900000</v>
      </c>
      <c r="K300" s="57">
        <f t="shared" si="43"/>
        <v>1</v>
      </c>
      <c r="L300" s="57">
        <f t="shared" si="44"/>
        <v>-1</v>
      </c>
      <c r="M300" s="57">
        <f t="shared" si="45"/>
        <v>-1</v>
      </c>
      <c r="R300" s="53"/>
      <c r="S300" s="53"/>
      <c r="T300" s="53"/>
      <c r="U300" s="53"/>
      <c r="V300" s="53"/>
    </row>
    <row r="301" spans="1:22" s="51" customFormat="1" x14ac:dyDescent="0.2">
      <c r="A301" s="63" t="s">
        <v>320</v>
      </c>
      <c r="B301" s="71"/>
      <c r="C301" s="63"/>
      <c r="D301" s="64">
        <v>83936113.199999973</v>
      </c>
      <c r="E301" s="64">
        <v>83922113.199999973</v>
      </c>
      <c r="F301" s="64">
        <v>7053173.9100000001</v>
      </c>
      <c r="G301" s="64">
        <v>74433963.950000003</v>
      </c>
      <c r="H301" s="64">
        <v>0</v>
      </c>
      <c r="I301" s="64">
        <f t="shared" ref="I301:I314" si="46">SUM(G301:H301)</f>
        <v>74433963.950000003</v>
      </c>
      <c r="J301" s="64">
        <f t="shared" ref="J301:J314" si="47">E301-I301</f>
        <v>9488149.2499999702</v>
      </c>
      <c r="K301" s="65">
        <f t="shared" ref="K301:K314" si="48">IF(E301=0,"NA",J301/E301)</f>
        <v>0.1130589887243208</v>
      </c>
      <c r="L301" s="65">
        <f t="shared" ref="L301:L314" si="49">IF(E301=0,"NA",(  ( F301 - (E301/$L$6)) / (E301/$L$6)))</f>
        <v>-0.91595571606745485</v>
      </c>
      <c r="M301" s="65">
        <f t="shared" ref="M301:M314" si="50">IF(E301=0,"NA",(  ( G301 - ($M$6*(E301/12))) / ($M$6*(E301/12))))</f>
        <v>-3.2427987699258969E-2</v>
      </c>
      <c r="R301" s="53"/>
      <c r="S301" s="53"/>
      <c r="T301" s="53"/>
      <c r="U301" s="53"/>
      <c r="V301" s="53"/>
    </row>
    <row r="302" spans="1:22" s="51" customFormat="1" x14ac:dyDescent="0.2">
      <c r="A302" s="51" t="s">
        <v>321</v>
      </c>
      <c r="B302" s="66" t="s">
        <v>104</v>
      </c>
      <c r="C302" s="51" t="s">
        <v>105</v>
      </c>
      <c r="D302" s="56">
        <v>0</v>
      </c>
      <c r="E302" s="56">
        <v>0</v>
      </c>
      <c r="F302" s="56">
        <v>0</v>
      </c>
      <c r="G302" s="56">
        <v>0</v>
      </c>
      <c r="H302" s="56">
        <v>0</v>
      </c>
      <c r="I302" s="56">
        <f t="shared" si="46"/>
        <v>0</v>
      </c>
      <c r="J302" s="56">
        <f t="shared" si="47"/>
        <v>0</v>
      </c>
      <c r="K302" s="57" t="str">
        <f t="shared" si="48"/>
        <v>NA</v>
      </c>
      <c r="L302" s="57" t="str">
        <f t="shared" si="49"/>
        <v>NA</v>
      </c>
      <c r="M302" s="57" t="str">
        <f t="shared" si="50"/>
        <v>NA</v>
      </c>
      <c r="R302" s="53"/>
      <c r="S302" s="53"/>
      <c r="T302" s="53"/>
      <c r="U302" s="53"/>
      <c r="V302" s="53"/>
    </row>
    <row r="303" spans="1:22" s="51" customFormat="1" x14ac:dyDescent="0.2">
      <c r="B303" s="66" t="s">
        <v>121</v>
      </c>
      <c r="C303" s="51" t="s">
        <v>122</v>
      </c>
      <c r="D303" s="56">
        <v>287648.21999999997</v>
      </c>
      <c r="E303" s="56">
        <v>287648.21999999997</v>
      </c>
      <c r="F303" s="56">
        <v>19252.310000000001</v>
      </c>
      <c r="G303" s="56">
        <v>269140.14</v>
      </c>
      <c r="H303" s="56">
        <v>0</v>
      </c>
      <c r="I303" s="56">
        <f t="shared" si="46"/>
        <v>269140.14</v>
      </c>
      <c r="J303" s="56">
        <f t="shared" si="47"/>
        <v>18508.079999999958</v>
      </c>
      <c r="K303" s="57">
        <f t="shared" si="48"/>
        <v>6.4342758665428074E-2</v>
      </c>
      <c r="L303" s="57">
        <f t="shared" si="49"/>
        <v>-0.93306994912049168</v>
      </c>
      <c r="M303" s="57">
        <f t="shared" si="50"/>
        <v>2.0716990546805741E-2</v>
      </c>
      <c r="R303" s="53"/>
      <c r="S303" s="53"/>
      <c r="T303" s="53"/>
      <c r="U303" s="53"/>
      <c r="V303" s="53"/>
    </row>
    <row r="304" spans="1:22" s="51" customFormat="1" x14ac:dyDescent="0.2">
      <c r="B304" s="66" t="s">
        <v>322</v>
      </c>
      <c r="C304" s="51" t="s">
        <v>323</v>
      </c>
      <c r="D304" s="56">
        <v>3967540.35</v>
      </c>
      <c r="E304" s="56">
        <v>4301632.1399999997</v>
      </c>
      <c r="F304" s="56">
        <v>265585.03999999998</v>
      </c>
      <c r="G304" s="56">
        <v>2951565.62</v>
      </c>
      <c r="H304" s="56">
        <v>0</v>
      </c>
      <c r="I304" s="56">
        <f t="shared" si="46"/>
        <v>2951565.62</v>
      </c>
      <c r="J304" s="56">
        <f t="shared" si="47"/>
        <v>1350066.5199999996</v>
      </c>
      <c r="K304" s="57">
        <f t="shared" si="48"/>
        <v>0.3138498309620682</v>
      </c>
      <c r="L304" s="57">
        <f t="shared" si="49"/>
        <v>-0.93825947190361092</v>
      </c>
      <c r="M304" s="57">
        <f t="shared" si="50"/>
        <v>-0.25147254286771081</v>
      </c>
      <c r="R304" s="53"/>
      <c r="S304" s="53"/>
      <c r="T304" s="53"/>
      <c r="U304" s="53"/>
      <c r="V304" s="53"/>
    </row>
    <row r="305" spans="2:22" s="51" customFormat="1" x14ac:dyDescent="0.2">
      <c r="B305" s="66" t="s">
        <v>324</v>
      </c>
      <c r="C305" s="51" t="s">
        <v>325</v>
      </c>
      <c r="D305" s="56">
        <v>120129.74</v>
      </c>
      <c r="E305" s="56">
        <v>120129.74</v>
      </c>
      <c r="F305" s="56">
        <v>25831.269999999997</v>
      </c>
      <c r="G305" s="56">
        <v>281893.14</v>
      </c>
      <c r="H305" s="56">
        <v>0</v>
      </c>
      <c r="I305" s="56">
        <f t="shared" si="46"/>
        <v>281893.14</v>
      </c>
      <c r="J305" s="56">
        <f t="shared" si="47"/>
        <v>-161763.40000000002</v>
      </c>
      <c r="K305" s="57">
        <f t="shared" si="48"/>
        <v>-1.3465724640709287</v>
      </c>
      <c r="L305" s="57">
        <f t="shared" si="49"/>
        <v>-0.78497189788307209</v>
      </c>
      <c r="M305" s="57">
        <f t="shared" si="50"/>
        <v>1.5598972335319223</v>
      </c>
      <c r="R305" s="53"/>
      <c r="S305" s="53"/>
      <c r="T305" s="53"/>
      <c r="U305" s="53"/>
      <c r="V305" s="53"/>
    </row>
    <row r="306" spans="2:22" s="51" customFormat="1" x14ac:dyDescent="0.2">
      <c r="B306" s="66" t="s">
        <v>133</v>
      </c>
      <c r="C306" s="51" t="s">
        <v>134</v>
      </c>
      <c r="D306" s="56">
        <v>1840915.6</v>
      </c>
      <c r="E306" s="56">
        <v>1840915.6</v>
      </c>
      <c r="F306" s="56">
        <v>218919.18</v>
      </c>
      <c r="G306" s="56">
        <v>2027116.0999999999</v>
      </c>
      <c r="H306" s="56">
        <v>0</v>
      </c>
      <c r="I306" s="56">
        <f t="shared" si="46"/>
        <v>2027116.0999999999</v>
      </c>
      <c r="J306" s="56">
        <f t="shared" si="47"/>
        <v>-186200.49999999977</v>
      </c>
      <c r="K306" s="57">
        <f t="shared" si="48"/>
        <v>-0.10114559298644639</v>
      </c>
      <c r="L306" s="57">
        <f t="shared" si="49"/>
        <v>-0.88108135973208124</v>
      </c>
      <c r="M306" s="57">
        <f t="shared" si="50"/>
        <v>0.20124973780339619</v>
      </c>
      <c r="R306" s="53"/>
      <c r="S306" s="53"/>
      <c r="T306" s="53"/>
      <c r="U306" s="53"/>
      <c r="V306" s="53"/>
    </row>
    <row r="307" spans="2:22" s="51" customFormat="1" x14ac:dyDescent="0.2">
      <c r="B307" s="66" t="s">
        <v>135</v>
      </c>
      <c r="C307" s="51" t="s">
        <v>136</v>
      </c>
      <c r="D307" s="56">
        <v>1230856.21</v>
      </c>
      <c r="E307" s="56">
        <v>1118347.02</v>
      </c>
      <c r="F307" s="56">
        <v>105261.75999999999</v>
      </c>
      <c r="G307" s="56">
        <v>1129364.3999999999</v>
      </c>
      <c r="H307" s="56">
        <v>0</v>
      </c>
      <c r="I307" s="56">
        <f t="shared" si="46"/>
        <v>1129364.3999999999</v>
      </c>
      <c r="J307" s="56">
        <f t="shared" si="47"/>
        <v>-11017.379999999888</v>
      </c>
      <c r="K307" s="57">
        <f t="shared" si="48"/>
        <v>-9.8514859904574956E-3</v>
      </c>
      <c r="L307" s="57">
        <f t="shared" si="49"/>
        <v>-0.90587737248139666</v>
      </c>
      <c r="M307" s="57">
        <f t="shared" si="50"/>
        <v>0.1016561665350445</v>
      </c>
      <c r="R307" s="53"/>
      <c r="S307" s="53"/>
      <c r="T307" s="53"/>
      <c r="U307" s="53"/>
      <c r="V307" s="53"/>
    </row>
    <row r="308" spans="2:22" s="51" customFormat="1" x14ac:dyDescent="0.2">
      <c r="B308" s="66" t="s">
        <v>137</v>
      </c>
      <c r="C308" s="51" t="s">
        <v>138</v>
      </c>
      <c r="D308" s="56">
        <v>257439.55</v>
      </c>
      <c r="E308" s="56">
        <v>257439.55</v>
      </c>
      <c r="F308" s="56">
        <v>0</v>
      </c>
      <c r="G308" s="56">
        <v>0</v>
      </c>
      <c r="H308" s="56">
        <v>0</v>
      </c>
      <c r="I308" s="56">
        <f t="shared" si="46"/>
        <v>0</v>
      </c>
      <c r="J308" s="56">
        <f t="shared" si="47"/>
        <v>257439.55</v>
      </c>
      <c r="K308" s="57">
        <f t="shared" si="48"/>
        <v>1</v>
      </c>
      <c r="L308" s="57">
        <f t="shared" si="49"/>
        <v>-1</v>
      </c>
      <c r="M308" s="57">
        <f t="shared" si="50"/>
        <v>-1</v>
      </c>
      <c r="R308" s="53"/>
      <c r="S308" s="53"/>
      <c r="T308" s="53"/>
      <c r="U308" s="53"/>
      <c r="V308" s="53"/>
    </row>
    <row r="309" spans="2:22" s="51" customFormat="1" x14ac:dyDescent="0.2">
      <c r="B309" s="66" t="s">
        <v>143</v>
      </c>
      <c r="C309" s="51" t="s">
        <v>144</v>
      </c>
      <c r="D309" s="56">
        <v>1323000</v>
      </c>
      <c r="E309" s="56">
        <v>1184628.74</v>
      </c>
      <c r="F309" s="56">
        <v>92565.6</v>
      </c>
      <c r="G309" s="56">
        <v>872464.02</v>
      </c>
      <c r="H309" s="56">
        <v>0</v>
      </c>
      <c r="I309" s="56">
        <f t="shared" si="46"/>
        <v>872464.02</v>
      </c>
      <c r="J309" s="56">
        <f t="shared" si="47"/>
        <v>312164.71999999997</v>
      </c>
      <c r="K309" s="57">
        <f t="shared" si="48"/>
        <v>0.26351270187822723</v>
      </c>
      <c r="L309" s="57">
        <f t="shared" si="49"/>
        <v>-0.92186108873232298</v>
      </c>
      <c r="M309" s="57">
        <f t="shared" si="50"/>
        <v>-0.1965593111398842</v>
      </c>
      <c r="R309" s="53"/>
      <c r="S309" s="53"/>
      <c r="T309" s="53"/>
      <c r="U309" s="53"/>
      <c r="V309" s="53"/>
    </row>
    <row r="310" spans="2:22" s="51" customFormat="1" x14ac:dyDescent="0.2">
      <c r="B310" s="66" t="s">
        <v>145</v>
      </c>
      <c r="C310" s="51" t="s">
        <v>146</v>
      </c>
      <c r="D310" s="56">
        <v>0</v>
      </c>
      <c r="E310" s="56">
        <v>0</v>
      </c>
      <c r="F310" s="56">
        <v>8843.0600000000013</v>
      </c>
      <c r="G310" s="56">
        <v>67421.849999999991</v>
      </c>
      <c r="H310" s="56">
        <v>0</v>
      </c>
      <c r="I310" s="56">
        <f t="shared" si="46"/>
        <v>67421.849999999991</v>
      </c>
      <c r="J310" s="56">
        <f t="shared" si="47"/>
        <v>-67421.849999999991</v>
      </c>
      <c r="K310" s="57" t="str">
        <f t="shared" si="48"/>
        <v>NA</v>
      </c>
      <c r="L310" s="57" t="str">
        <f t="shared" si="49"/>
        <v>NA</v>
      </c>
      <c r="M310" s="57" t="str">
        <f t="shared" si="50"/>
        <v>NA</v>
      </c>
      <c r="R310" s="53"/>
      <c r="S310" s="53"/>
      <c r="T310" s="53"/>
      <c r="U310" s="53"/>
      <c r="V310" s="53"/>
    </row>
    <row r="311" spans="2:22" s="51" customFormat="1" x14ac:dyDescent="0.2">
      <c r="B311" s="66" t="s">
        <v>147</v>
      </c>
      <c r="C311" s="51" t="s">
        <v>148</v>
      </c>
      <c r="D311" s="56">
        <v>1537929.1099999999</v>
      </c>
      <c r="E311" s="56">
        <v>1537929.1099999999</v>
      </c>
      <c r="F311" s="56">
        <v>116840.98</v>
      </c>
      <c r="G311" s="56">
        <v>1230521.7399999998</v>
      </c>
      <c r="H311" s="56">
        <v>0</v>
      </c>
      <c r="I311" s="56">
        <f t="shared" si="46"/>
        <v>1230521.7399999998</v>
      </c>
      <c r="J311" s="56">
        <f t="shared" si="47"/>
        <v>307407.37000000011</v>
      </c>
      <c r="K311" s="57">
        <f t="shared" si="48"/>
        <v>0.19988396604314235</v>
      </c>
      <c r="L311" s="57">
        <f t="shared" si="49"/>
        <v>-0.92402707040248433</v>
      </c>
      <c r="M311" s="57">
        <f t="shared" si="50"/>
        <v>-0.12714614477433703</v>
      </c>
      <c r="R311" s="53"/>
      <c r="S311" s="53"/>
      <c r="T311" s="53"/>
      <c r="U311" s="53"/>
      <c r="V311" s="53"/>
    </row>
    <row r="312" spans="2:22" s="51" customFormat="1" x14ac:dyDescent="0.2">
      <c r="B312" s="66" t="s">
        <v>326</v>
      </c>
      <c r="C312" s="51" t="s">
        <v>327</v>
      </c>
      <c r="D312" s="56">
        <v>0</v>
      </c>
      <c r="E312" s="56">
        <v>0</v>
      </c>
      <c r="F312" s="56">
        <v>3068.04</v>
      </c>
      <c r="G312" s="56">
        <v>24544.32</v>
      </c>
      <c r="H312" s="56">
        <v>0</v>
      </c>
      <c r="I312" s="56">
        <f t="shared" si="46"/>
        <v>24544.32</v>
      </c>
      <c r="J312" s="56">
        <f t="shared" si="47"/>
        <v>-24544.32</v>
      </c>
      <c r="K312" s="57" t="str">
        <f t="shared" si="48"/>
        <v>NA</v>
      </c>
      <c r="L312" s="57" t="str">
        <f t="shared" si="49"/>
        <v>NA</v>
      </c>
      <c r="M312" s="57" t="str">
        <f t="shared" si="50"/>
        <v>NA</v>
      </c>
      <c r="R312" s="53"/>
      <c r="S312" s="53"/>
      <c r="T312" s="53"/>
      <c r="U312" s="53"/>
      <c r="V312" s="53"/>
    </row>
    <row r="313" spans="2:22" s="51" customFormat="1" x14ac:dyDescent="0.2">
      <c r="B313" s="66" t="s">
        <v>281</v>
      </c>
      <c r="C313" s="51" t="s">
        <v>282</v>
      </c>
      <c r="D313" s="56">
        <v>22000</v>
      </c>
      <c r="E313" s="56">
        <v>22000</v>
      </c>
      <c r="F313" s="56">
        <v>0</v>
      </c>
      <c r="G313" s="56">
        <v>0</v>
      </c>
      <c r="H313" s="56">
        <v>0</v>
      </c>
      <c r="I313" s="56">
        <f t="shared" si="46"/>
        <v>0</v>
      </c>
      <c r="J313" s="56">
        <f t="shared" si="47"/>
        <v>22000</v>
      </c>
      <c r="K313" s="57">
        <f t="shared" si="48"/>
        <v>1</v>
      </c>
      <c r="L313" s="57">
        <f t="shared" si="49"/>
        <v>-1</v>
      </c>
      <c r="M313" s="57">
        <f t="shared" si="50"/>
        <v>-1</v>
      </c>
      <c r="R313" s="53"/>
      <c r="S313" s="53"/>
      <c r="T313" s="53"/>
      <c r="U313" s="53"/>
      <c r="V313" s="53"/>
    </row>
    <row r="314" spans="2:22" s="51" customFormat="1" x14ac:dyDescent="0.2">
      <c r="B314" s="66" t="s">
        <v>159</v>
      </c>
      <c r="C314" s="51" t="s">
        <v>160</v>
      </c>
      <c r="D314" s="56">
        <v>0</v>
      </c>
      <c r="E314" s="56">
        <v>0</v>
      </c>
      <c r="F314" s="56">
        <v>2179.58</v>
      </c>
      <c r="G314" s="56">
        <v>16778.25</v>
      </c>
      <c r="H314" s="56">
        <v>0</v>
      </c>
      <c r="I314" s="56">
        <f t="shared" si="46"/>
        <v>16778.25</v>
      </c>
      <c r="J314" s="56">
        <f t="shared" si="47"/>
        <v>-16778.25</v>
      </c>
      <c r="K314" s="57" t="str">
        <f t="shared" si="48"/>
        <v>NA</v>
      </c>
      <c r="L314" s="57" t="str">
        <f t="shared" si="49"/>
        <v>NA</v>
      </c>
      <c r="M314" s="57" t="str">
        <f t="shared" si="50"/>
        <v>NA</v>
      </c>
      <c r="R314" s="53"/>
      <c r="S314" s="53"/>
      <c r="T314" s="53"/>
      <c r="U314" s="53"/>
      <c r="V314" s="53"/>
    </row>
    <row r="315" spans="2:22" s="51" customFormat="1" x14ac:dyDescent="0.2">
      <c r="B315" s="66" t="s">
        <v>161</v>
      </c>
      <c r="C315" s="51" t="s">
        <v>162</v>
      </c>
      <c r="D315" s="56">
        <v>204226.13</v>
      </c>
      <c r="E315" s="56">
        <v>204226.13</v>
      </c>
      <c r="F315" s="56">
        <v>10572.340000000002</v>
      </c>
      <c r="G315" s="56">
        <v>153641.12000000002</v>
      </c>
      <c r="H315" s="56">
        <v>0</v>
      </c>
      <c r="I315" s="56">
        <f t="shared" si="41"/>
        <v>153641.12000000002</v>
      </c>
      <c r="J315" s="56">
        <f t="shared" si="42"/>
        <v>50585.00999999998</v>
      </c>
      <c r="K315" s="57">
        <f t="shared" si="43"/>
        <v>0.24769117448389186</v>
      </c>
      <c r="L315" s="57">
        <f t="shared" si="44"/>
        <v>-0.94823218752664018</v>
      </c>
      <c r="M315" s="57">
        <f t="shared" si="45"/>
        <v>-0.17929946307333652</v>
      </c>
      <c r="R315" s="53"/>
      <c r="S315" s="53"/>
      <c r="T315" s="53"/>
      <c r="U315" s="53"/>
      <c r="V315" s="53"/>
    </row>
    <row r="316" spans="2:22" s="51" customFormat="1" x14ac:dyDescent="0.2">
      <c r="B316" s="66" t="s">
        <v>163</v>
      </c>
      <c r="C316" s="51" t="s">
        <v>164</v>
      </c>
      <c r="D316" s="56">
        <v>3422400.13</v>
      </c>
      <c r="E316" s="56">
        <v>5310547.76</v>
      </c>
      <c r="F316" s="56">
        <v>468573.9</v>
      </c>
      <c r="G316" s="56">
        <v>3839390.7699999996</v>
      </c>
      <c r="H316" s="56">
        <v>1016561.58</v>
      </c>
      <c r="I316" s="56">
        <f t="shared" si="41"/>
        <v>4855952.3499999996</v>
      </c>
      <c r="J316" s="56">
        <f t="shared" si="42"/>
        <v>454595.41000000015</v>
      </c>
      <c r="K316" s="57">
        <f t="shared" si="43"/>
        <v>8.5602357900647172E-2</v>
      </c>
      <c r="L316" s="57">
        <f t="shared" si="44"/>
        <v>-0.91176542963620755</v>
      </c>
      <c r="M316" s="57">
        <f t="shared" si="45"/>
        <v>-0.21130051289747667</v>
      </c>
      <c r="R316" s="53"/>
      <c r="S316" s="53"/>
      <c r="T316" s="53"/>
      <c r="U316" s="53"/>
      <c r="V316" s="53"/>
    </row>
    <row r="317" spans="2:22" s="51" customFormat="1" x14ac:dyDescent="0.2">
      <c r="B317" s="66" t="s">
        <v>165</v>
      </c>
      <c r="C317" s="51" t="s">
        <v>166</v>
      </c>
      <c r="D317" s="56">
        <v>76820</v>
      </c>
      <c r="E317" s="56">
        <v>17283.12</v>
      </c>
      <c r="F317" s="56">
        <v>0</v>
      </c>
      <c r="G317" s="56">
        <v>0</v>
      </c>
      <c r="H317" s="56">
        <v>0</v>
      </c>
      <c r="I317" s="56">
        <f t="shared" si="41"/>
        <v>0</v>
      </c>
      <c r="J317" s="56">
        <f t="shared" si="42"/>
        <v>17283.12</v>
      </c>
      <c r="K317" s="57">
        <f t="shared" si="43"/>
        <v>1</v>
      </c>
      <c r="L317" s="57">
        <f t="shared" si="44"/>
        <v>-1</v>
      </c>
      <c r="M317" s="57">
        <f t="shared" si="45"/>
        <v>-1</v>
      </c>
      <c r="R317" s="53"/>
      <c r="S317" s="53"/>
      <c r="T317" s="53"/>
      <c r="U317" s="53"/>
      <c r="V317" s="53"/>
    </row>
    <row r="318" spans="2:22" s="51" customFormat="1" x14ac:dyDescent="0.2">
      <c r="B318" s="66" t="s">
        <v>175</v>
      </c>
      <c r="C318" s="51" t="s">
        <v>176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f t="shared" si="41"/>
        <v>0</v>
      </c>
      <c r="J318" s="56">
        <f t="shared" si="42"/>
        <v>0</v>
      </c>
      <c r="K318" s="57" t="str">
        <f t="shared" si="43"/>
        <v>NA</v>
      </c>
      <c r="L318" s="57" t="str">
        <f t="shared" si="44"/>
        <v>NA</v>
      </c>
      <c r="M318" s="57" t="str">
        <f t="shared" si="45"/>
        <v>NA</v>
      </c>
      <c r="R318" s="53"/>
      <c r="S318" s="53"/>
      <c r="T318" s="53"/>
      <c r="U318" s="53"/>
      <c r="V318" s="53"/>
    </row>
    <row r="319" spans="2:22" s="51" customFormat="1" x14ac:dyDescent="0.2">
      <c r="B319" s="66" t="s">
        <v>286</v>
      </c>
      <c r="C319" s="51" t="s">
        <v>287</v>
      </c>
      <c r="D319" s="56">
        <v>2066623.1</v>
      </c>
      <c r="E319" s="56">
        <v>2066623.1</v>
      </c>
      <c r="F319" s="56">
        <v>49488.11</v>
      </c>
      <c r="G319" s="56">
        <v>1639094.77</v>
      </c>
      <c r="H319" s="56">
        <v>0</v>
      </c>
      <c r="I319" s="56">
        <f t="shared" si="41"/>
        <v>1639094.77</v>
      </c>
      <c r="J319" s="56">
        <f t="shared" si="42"/>
        <v>427528.33000000007</v>
      </c>
      <c r="K319" s="57">
        <f t="shared" si="43"/>
        <v>0.20687290778855616</v>
      </c>
      <c r="L319" s="57">
        <f t="shared" si="44"/>
        <v>-0.97605363551776803</v>
      </c>
      <c r="M319" s="57">
        <f t="shared" si="45"/>
        <v>-0.13477044486024303</v>
      </c>
      <c r="R319" s="53"/>
      <c r="S319" s="53"/>
      <c r="T319" s="53"/>
      <c r="U319" s="53"/>
      <c r="V319" s="53"/>
    </row>
    <row r="320" spans="2:22" s="51" customFormat="1" x14ac:dyDescent="0.2">
      <c r="B320" s="66" t="s">
        <v>177</v>
      </c>
      <c r="C320" s="51" t="s">
        <v>178</v>
      </c>
      <c r="D320" s="56">
        <v>14400</v>
      </c>
      <c r="E320" s="56">
        <v>47600</v>
      </c>
      <c r="F320" s="56">
        <v>0</v>
      </c>
      <c r="G320" s="56">
        <v>40785.910000000003</v>
      </c>
      <c r="H320" s="56">
        <v>1500</v>
      </c>
      <c r="I320" s="56">
        <f t="shared" si="41"/>
        <v>42285.91</v>
      </c>
      <c r="J320" s="56">
        <f t="shared" si="42"/>
        <v>5314.0899999999965</v>
      </c>
      <c r="K320" s="57">
        <f t="shared" si="43"/>
        <v>0.11164054621848732</v>
      </c>
      <c r="L320" s="57">
        <f t="shared" si="44"/>
        <v>-1</v>
      </c>
      <c r="M320" s="57">
        <f t="shared" si="45"/>
        <v>-6.5257983193277122E-2</v>
      </c>
      <c r="R320" s="53"/>
      <c r="S320" s="53"/>
      <c r="T320" s="53"/>
      <c r="U320" s="53"/>
      <c r="V320" s="53"/>
    </row>
    <row r="321" spans="1:22" s="51" customFormat="1" x14ac:dyDescent="0.2">
      <c r="B321" s="66" t="s">
        <v>179</v>
      </c>
      <c r="C321" s="51" t="s">
        <v>180</v>
      </c>
      <c r="D321" s="56">
        <v>0</v>
      </c>
      <c r="E321" s="56">
        <v>47055.08</v>
      </c>
      <c r="F321" s="56">
        <v>0</v>
      </c>
      <c r="G321" s="56">
        <v>47055.08</v>
      </c>
      <c r="H321" s="56">
        <v>0</v>
      </c>
      <c r="I321" s="56">
        <f t="shared" si="41"/>
        <v>47055.08</v>
      </c>
      <c r="J321" s="56">
        <f t="shared" si="42"/>
        <v>0</v>
      </c>
      <c r="K321" s="57">
        <f t="shared" si="43"/>
        <v>0</v>
      </c>
      <c r="L321" s="57">
        <f t="shared" si="44"/>
        <v>-1</v>
      </c>
      <c r="M321" s="57">
        <f t="shared" si="45"/>
        <v>9.0909090909090939E-2</v>
      </c>
      <c r="R321" s="53"/>
      <c r="S321" s="53"/>
      <c r="T321" s="53"/>
      <c r="U321" s="53"/>
      <c r="V321" s="53"/>
    </row>
    <row r="322" spans="1:22" s="51" customFormat="1" x14ac:dyDescent="0.2">
      <c r="B322" s="66" t="s">
        <v>185</v>
      </c>
      <c r="C322" s="51" t="s">
        <v>186</v>
      </c>
      <c r="D322" s="56">
        <v>124691.4</v>
      </c>
      <c r="E322" s="56">
        <v>129276.89</v>
      </c>
      <c r="F322" s="56">
        <v>1370.89</v>
      </c>
      <c r="G322" s="56">
        <v>17157.169999999998</v>
      </c>
      <c r="H322" s="56">
        <v>0</v>
      </c>
      <c r="I322" s="56">
        <f t="shared" si="41"/>
        <v>17157.169999999998</v>
      </c>
      <c r="J322" s="56">
        <f t="shared" si="42"/>
        <v>112119.72</v>
      </c>
      <c r="K322" s="57">
        <f t="shared" si="43"/>
        <v>0.86728354928711548</v>
      </c>
      <c r="L322" s="57">
        <f t="shared" si="44"/>
        <v>-0.98939570715229919</v>
      </c>
      <c r="M322" s="57">
        <f t="shared" si="45"/>
        <v>-0.85521841740412596</v>
      </c>
      <c r="R322" s="53"/>
      <c r="S322" s="53"/>
      <c r="T322" s="53"/>
      <c r="U322" s="53"/>
      <c r="V322" s="53"/>
    </row>
    <row r="323" spans="1:22" s="51" customFormat="1" x14ac:dyDescent="0.2">
      <c r="B323" s="66" t="s">
        <v>193</v>
      </c>
      <c r="C323" s="51" t="s">
        <v>194</v>
      </c>
      <c r="D323" s="56">
        <v>38480</v>
      </c>
      <c r="E323" s="56">
        <v>87100</v>
      </c>
      <c r="F323" s="56">
        <v>5175.76</v>
      </c>
      <c r="G323" s="56">
        <v>60995.87</v>
      </c>
      <c r="H323" s="56">
        <v>1153.96</v>
      </c>
      <c r="I323" s="56">
        <f t="shared" si="41"/>
        <v>62149.83</v>
      </c>
      <c r="J323" s="56">
        <f t="shared" si="42"/>
        <v>24950.17</v>
      </c>
      <c r="K323" s="57">
        <f t="shared" si="43"/>
        <v>0.2864543053960964</v>
      </c>
      <c r="L323" s="57">
        <f t="shared" si="44"/>
        <v>-0.94057680826636059</v>
      </c>
      <c r="M323" s="57">
        <f t="shared" si="45"/>
        <v>-0.23603962008141099</v>
      </c>
      <c r="R323" s="53"/>
      <c r="S323" s="53"/>
      <c r="T323" s="53"/>
      <c r="U323" s="53"/>
      <c r="V323" s="53"/>
    </row>
    <row r="324" spans="1:22" s="51" customFormat="1" x14ac:dyDescent="0.2">
      <c r="B324" s="66" t="s">
        <v>197</v>
      </c>
      <c r="C324" s="51" t="s">
        <v>198</v>
      </c>
      <c r="D324" s="56">
        <v>10000</v>
      </c>
      <c r="E324" s="56">
        <v>14780</v>
      </c>
      <c r="F324" s="56">
        <v>0</v>
      </c>
      <c r="G324" s="56">
        <v>11166.470000000001</v>
      </c>
      <c r="H324" s="56">
        <v>1377.06</v>
      </c>
      <c r="I324" s="56">
        <f t="shared" si="41"/>
        <v>12543.53</v>
      </c>
      <c r="J324" s="56">
        <f t="shared" si="42"/>
        <v>2236.4699999999993</v>
      </c>
      <c r="K324" s="57">
        <f t="shared" si="43"/>
        <v>0.15131732070365353</v>
      </c>
      <c r="L324" s="57">
        <f t="shared" si="44"/>
        <v>-1</v>
      </c>
      <c r="M324" s="57">
        <f t="shared" si="45"/>
        <v>-0.17580489605117475</v>
      </c>
      <c r="R324" s="53"/>
      <c r="S324" s="53"/>
      <c r="T324" s="53"/>
      <c r="U324" s="53"/>
      <c r="V324" s="53"/>
    </row>
    <row r="325" spans="1:22" s="51" customFormat="1" x14ac:dyDescent="0.2">
      <c r="B325" s="66" t="s">
        <v>199</v>
      </c>
      <c r="C325" s="51" t="s">
        <v>200</v>
      </c>
      <c r="D325" s="56">
        <v>418582</v>
      </c>
      <c r="E325" s="56">
        <v>178985.16</v>
      </c>
      <c r="F325" s="56">
        <v>0</v>
      </c>
      <c r="G325" s="56">
        <v>4500</v>
      </c>
      <c r="H325" s="56">
        <v>112250</v>
      </c>
      <c r="I325" s="56">
        <f t="shared" si="41"/>
        <v>116750</v>
      </c>
      <c r="J325" s="56">
        <f t="shared" si="42"/>
        <v>62235.16</v>
      </c>
      <c r="K325" s="57">
        <f t="shared" si="43"/>
        <v>0.34771128511436367</v>
      </c>
      <c r="L325" s="57">
        <f t="shared" si="44"/>
        <v>-1</v>
      </c>
      <c r="M325" s="57">
        <f t="shared" si="45"/>
        <v>-0.97257263725612275</v>
      </c>
      <c r="R325" s="53"/>
      <c r="S325" s="53"/>
      <c r="T325" s="53"/>
      <c r="U325" s="53"/>
      <c r="V325" s="53"/>
    </row>
    <row r="326" spans="1:22" s="51" customFormat="1" x14ac:dyDescent="0.2">
      <c r="B326" s="66" t="s">
        <v>201</v>
      </c>
      <c r="C326" s="51" t="s">
        <v>202</v>
      </c>
      <c r="D326" s="56">
        <v>12800</v>
      </c>
      <c r="E326" s="56">
        <v>10474.630000000001</v>
      </c>
      <c r="F326" s="56">
        <v>0</v>
      </c>
      <c r="G326" s="56">
        <v>1719.42</v>
      </c>
      <c r="H326" s="56">
        <v>9303.89</v>
      </c>
      <c r="I326" s="56">
        <f t="shared" si="41"/>
        <v>11023.31</v>
      </c>
      <c r="J326" s="56">
        <f t="shared" si="42"/>
        <v>-548.67999999999847</v>
      </c>
      <c r="K326" s="57">
        <f t="shared" si="43"/>
        <v>-5.2381802507582453E-2</v>
      </c>
      <c r="L326" s="57">
        <f t="shared" si="44"/>
        <v>-1</v>
      </c>
      <c r="M326" s="57">
        <f t="shared" si="45"/>
        <v>-0.82092628483384056</v>
      </c>
      <c r="R326" s="53"/>
      <c r="S326" s="53"/>
      <c r="T326" s="53"/>
      <c r="U326" s="53"/>
      <c r="V326" s="53"/>
    </row>
    <row r="327" spans="1:22" s="51" customFormat="1" x14ac:dyDescent="0.2">
      <c r="B327" s="66" t="s">
        <v>205</v>
      </c>
      <c r="C327" s="51" t="s">
        <v>206</v>
      </c>
      <c r="D327" s="56">
        <v>1800</v>
      </c>
      <c r="E327" s="56">
        <v>20031.8</v>
      </c>
      <c r="F327" s="56">
        <v>0</v>
      </c>
      <c r="G327" s="56">
        <v>18042.2</v>
      </c>
      <c r="H327" s="56">
        <v>2272.17</v>
      </c>
      <c r="I327" s="56">
        <f t="shared" si="41"/>
        <v>20314.370000000003</v>
      </c>
      <c r="J327" s="56">
        <f t="shared" si="42"/>
        <v>-282.57000000000335</v>
      </c>
      <c r="K327" s="57">
        <f t="shared" si="43"/>
        <v>-1.4106071346559139E-2</v>
      </c>
      <c r="L327" s="57">
        <f t="shared" si="44"/>
        <v>-1</v>
      </c>
      <c r="M327" s="57">
        <f t="shared" si="45"/>
        <v>-1.7442266795794661E-2</v>
      </c>
      <c r="R327" s="53"/>
      <c r="S327" s="53"/>
      <c r="T327" s="53"/>
      <c r="U327" s="53"/>
      <c r="V327" s="53"/>
    </row>
    <row r="328" spans="1:22" s="51" customFormat="1" x14ac:dyDescent="0.2">
      <c r="B328" s="66" t="s">
        <v>213</v>
      </c>
      <c r="C328" s="51" t="s">
        <v>214</v>
      </c>
      <c r="D328" s="56">
        <v>0</v>
      </c>
      <c r="E328" s="56">
        <v>0</v>
      </c>
      <c r="F328" s="56">
        <v>0</v>
      </c>
      <c r="G328" s="56">
        <v>0</v>
      </c>
      <c r="H328" s="56">
        <v>0</v>
      </c>
      <c r="I328" s="56">
        <f t="shared" si="41"/>
        <v>0</v>
      </c>
      <c r="J328" s="56">
        <f t="shared" si="42"/>
        <v>0</v>
      </c>
      <c r="K328" s="57" t="str">
        <f t="shared" si="43"/>
        <v>NA</v>
      </c>
      <c r="L328" s="57" t="str">
        <f t="shared" si="44"/>
        <v>NA</v>
      </c>
      <c r="M328" s="57" t="str">
        <f t="shared" si="45"/>
        <v>NA</v>
      </c>
      <c r="R328" s="53"/>
      <c r="S328" s="53"/>
      <c r="T328" s="53"/>
      <c r="U328" s="53"/>
      <c r="V328" s="53"/>
    </row>
    <row r="329" spans="1:22" s="51" customFormat="1" x14ac:dyDescent="0.2">
      <c r="B329" s="66" t="s">
        <v>219</v>
      </c>
      <c r="C329" s="51" t="s">
        <v>220</v>
      </c>
      <c r="D329" s="56">
        <v>155330</v>
      </c>
      <c r="E329" s="56">
        <v>141391.76</v>
      </c>
      <c r="F329" s="56">
        <v>30590</v>
      </c>
      <c r="G329" s="56">
        <v>30590</v>
      </c>
      <c r="H329" s="56">
        <v>0</v>
      </c>
      <c r="I329" s="56">
        <f t="shared" si="41"/>
        <v>30590</v>
      </c>
      <c r="J329" s="56">
        <f t="shared" si="42"/>
        <v>110801.76000000001</v>
      </c>
      <c r="K329" s="57">
        <f t="shared" si="43"/>
        <v>0.78365075871465217</v>
      </c>
      <c r="L329" s="57">
        <f t="shared" si="44"/>
        <v>-0.78365075871465217</v>
      </c>
      <c r="M329" s="57">
        <f t="shared" si="45"/>
        <v>-0.76398264587052955</v>
      </c>
      <c r="R329" s="53"/>
      <c r="S329" s="53"/>
      <c r="T329" s="53"/>
      <c r="U329" s="53"/>
      <c r="V329" s="53"/>
    </row>
    <row r="330" spans="1:22" s="51" customFormat="1" x14ac:dyDescent="0.2">
      <c r="B330" s="66" t="s">
        <v>221</v>
      </c>
      <c r="C330" s="51" t="s">
        <v>222</v>
      </c>
      <c r="D330" s="56">
        <v>0</v>
      </c>
      <c r="E330" s="56">
        <v>0</v>
      </c>
      <c r="F330" s="56">
        <v>0</v>
      </c>
      <c r="G330" s="56">
        <v>0</v>
      </c>
      <c r="H330" s="56">
        <v>0</v>
      </c>
      <c r="I330" s="56">
        <f t="shared" si="41"/>
        <v>0</v>
      </c>
      <c r="J330" s="56">
        <f t="shared" si="42"/>
        <v>0</v>
      </c>
      <c r="K330" s="57" t="str">
        <f t="shared" si="43"/>
        <v>NA</v>
      </c>
      <c r="L330" s="57" t="str">
        <f t="shared" si="44"/>
        <v>NA</v>
      </c>
      <c r="M330" s="57" t="str">
        <f t="shared" si="45"/>
        <v>NA</v>
      </c>
      <c r="R330" s="53"/>
      <c r="S330" s="53"/>
      <c r="T330" s="53"/>
      <c r="U330" s="53"/>
      <c r="V330" s="53"/>
    </row>
    <row r="331" spans="1:22" s="51" customFormat="1" x14ac:dyDescent="0.2">
      <c r="B331" s="66" t="s">
        <v>223</v>
      </c>
      <c r="C331" s="51" t="s">
        <v>224</v>
      </c>
      <c r="D331" s="56">
        <v>9458627</v>
      </c>
      <c r="E331" s="56">
        <v>104729.22</v>
      </c>
      <c r="F331" s="56">
        <v>2780</v>
      </c>
      <c r="G331" s="56">
        <v>105189.05</v>
      </c>
      <c r="H331" s="56">
        <v>2600</v>
      </c>
      <c r="I331" s="56">
        <f t="shared" si="41"/>
        <v>107789.05</v>
      </c>
      <c r="J331" s="56">
        <f t="shared" si="42"/>
        <v>-3059.8300000000017</v>
      </c>
      <c r="K331" s="57">
        <f t="shared" si="43"/>
        <v>-2.9216583490261856E-2</v>
      </c>
      <c r="L331" s="57">
        <f t="shared" si="44"/>
        <v>-0.97345535467561006</v>
      </c>
      <c r="M331" s="57">
        <f t="shared" si="45"/>
        <v>9.569889768195472E-2</v>
      </c>
      <c r="R331" s="53"/>
      <c r="S331" s="53"/>
      <c r="T331" s="53"/>
      <c r="U331" s="53"/>
      <c r="V331" s="53"/>
    </row>
    <row r="332" spans="1:22" s="51" customFormat="1" x14ac:dyDescent="0.2">
      <c r="B332" s="66" t="s">
        <v>225</v>
      </c>
      <c r="C332" s="51" t="s">
        <v>226</v>
      </c>
      <c r="D332" s="56">
        <v>900000</v>
      </c>
      <c r="E332" s="56">
        <v>604729.59</v>
      </c>
      <c r="F332" s="56">
        <v>0</v>
      </c>
      <c r="G332" s="56">
        <v>0</v>
      </c>
      <c r="H332" s="56">
        <v>0</v>
      </c>
      <c r="I332" s="56">
        <f t="shared" si="41"/>
        <v>0</v>
      </c>
      <c r="J332" s="56">
        <f t="shared" si="42"/>
        <v>604729.59</v>
      </c>
      <c r="K332" s="57">
        <f t="shared" si="43"/>
        <v>1</v>
      </c>
      <c r="L332" s="57">
        <f t="shared" si="44"/>
        <v>-1</v>
      </c>
      <c r="M332" s="57">
        <f t="shared" si="45"/>
        <v>-1</v>
      </c>
      <c r="R332" s="53"/>
      <c r="S332" s="53"/>
      <c r="T332" s="53"/>
      <c r="U332" s="53"/>
      <c r="V332" s="53"/>
    </row>
    <row r="333" spans="1:22" s="51" customFormat="1" x14ac:dyDescent="0.2">
      <c r="A333" s="63" t="s">
        <v>328</v>
      </c>
      <c r="B333" s="71"/>
      <c r="C333" s="63"/>
      <c r="D333" s="64">
        <v>27492238.539999999</v>
      </c>
      <c r="E333" s="64">
        <v>19655504.359999996</v>
      </c>
      <c r="F333" s="64">
        <v>1426897.82</v>
      </c>
      <c r="G333" s="64">
        <v>14840137.409999998</v>
      </c>
      <c r="H333" s="64">
        <v>1147018.6599999999</v>
      </c>
      <c r="I333" s="64">
        <f t="shared" si="41"/>
        <v>15987156.069999998</v>
      </c>
      <c r="J333" s="64">
        <f t="shared" si="42"/>
        <v>3668348.2899999972</v>
      </c>
      <c r="K333" s="65">
        <f t="shared" si="43"/>
        <v>0.18663211194240747</v>
      </c>
      <c r="L333" s="65">
        <f t="shared" si="44"/>
        <v>-0.92740467027120332</v>
      </c>
      <c r="M333" s="65">
        <f t="shared" si="45"/>
        <v>-0.17635078121652983</v>
      </c>
      <c r="R333" s="53"/>
      <c r="S333" s="53"/>
      <c r="T333" s="53"/>
      <c r="U333" s="53"/>
      <c r="V333" s="53"/>
    </row>
    <row r="334" spans="1:22" s="51" customFormat="1" x14ac:dyDescent="0.2">
      <c r="A334" s="51" t="s">
        <v>329</v>
      </c>
      <c r="B334" s="66" t="s">
        <v>104</v>
      </c>
      <c r="C334" s="51" t="s">
        <v>105</v>
      </c>
      <c r="D334" s="56">
        <v>0</v>
      </c>
      <c r="E334" s="56">
        <v>0</v>
      </c>
      <c r="F334" s="56">
        <v>0</v>
      </c>
      <c r="G334" s="56">
        <v>0</v>
      </c>
      <c r="H334" s="56">
        <v>0</v>
      </c>
      <c r="I334" s="56">
        <f t="shared" si="41"/>
        <v>0</v>
      </c>
      <c r="J334" s="56">
        <f t="shared" si="42"/>
        <v>0</v>
      </c>
      <c r="K334" s="57" t="str">
        <f t="shared" si="43"/>
        <v>NA</v>
      </c>
      <c r="L334" s="57" t="str">
        <f t="shared" si="44"/>
        <v>NA</v>
      </c>
      <c r="M334" s="57" t="str">
        <f t="shared" si="45"/>
        <v>NA</v>
      </c>
      <c r="R334" s="53"/>
      <c r="S334" s="53"/>
      <c r="T334" s="53"/>
      <c r="U334" s="53"/>
      <c r="V334" s="53"/>
    </row>
    <row r="335" spans="1:22" s="51" customFormat="1" x14ac:dyDescent="0.2">
      <c r="B335" s="66" t="s">
        <v>121</v>
      </c>
      <c r="C335" s="51" t="s">
        <v>122</v>
      </c>
      <c r="D335" s="56">
        <v>47132.45</v>
      </c>
      <c r="E335" s="56">
        <v>47132.45</v>
      </c>
      <c r="F335" s="56">
        <v>0</v>
      </c>
      <c r="G335" s="56">
        <v>0</v>
      </c>
      <c r="H335" s="56">
        <v>0</v>
      </c>
      <c r="I335" s="56">
        <f t="shared" si="41"/>
        <v>0</v>
      </c>
      <c r="J335" s="56">
        <f t="shared" si="42"/>
        <v>47132.45</v>
      </c>
      <c r="K335" s="57">
        <f t="shared" si="43"/>
        <v>1</v>
      </c>
      <c r="L335" s="57">
        <f t="shared" si="44"/>
        <v>-1</v>
      </c>
      <c r="M335" s="57">
        <f t="shared" si="45"/>
        <v>-1</v>
      </c>
      <c r="R335" s="53"/>
      <c r="S335" s="53"/>
      <c r="T335" s="53"/>
      <c r="U335" s="53"/>
      <c r="V335" s="53"/>
    </row>
    <row r="336" spans="1:22" s="51" customFormat="1" x14ac:dyDescent="0.2">
      <c r="B336" s="66" t="s">
        <v>324</v>
      </c>
      <c r="C336" s="51" t="s">
        <v>325</v>
      </c>
      <c r="D336" s="56">
        <v>22714963.669999998</v>
      </c>
      <c r="E336" s="56">
        <v>22570092.209999997</v>
      </c>
      <c r="F336" s="56">
        <v>1650843.4099999995</v>
      </c>
      <c r="G336" s="56">
        <v>18176998.569999997</v>
      </c>
      <c r="H336" s="56">
        <v>0</v>
      </c>
      <c r="I336" s="56">
        <f t="shared" si="41"/>
        <v>18176998.569999997</v>
      </c>
      <c r="J336" s="56">
        <f t="shared" si="42"/>
        <v>4393093.6400000006</v>
      </c>
      <c r="K336" s="57">
        <f t="shared" si="43"/>
        <v>0.19464225485324241</v>
      </c>
      <c r="L336" s="57">
        <f t="shared" si="44"/>
        <v>-0.92685703741748249</v>
      </c>
      <c r="M336" s="57">
        <f t="shared" si="45"/>
        <v>-0.12142791438535543</v>
      </c>
      <c r="R336" s="53"/>
      <c r="S336" s="53"/>
      <c r="T336" s="53"/>
      <c r="U336" s="53"/>
      <c r="V336" s="53"/>
    </row>
    <row r="337" spans="2:22" s="51" customFormat="1" x14ac:dyDescent="0.2">
      <c r="B337" s="66" t="s">
        <v>318</v>
      </c>
      <c r="C337" s="51" t="s">
        <v>319</v>
      </c>
      <c r="D337" s="56">
        <v>29550733.15000001</v>
      </c>
      <c r="E337" s="56">
        <v>29550733.15000001</v>
      </c>
      <c r="F337" s="56">
        <v>2067804.1899999995</v>
      </c>
      <c r="G337" s="56">
        <v>22704682.410000004</v>
      </c>
      <c r="H337" s="56">
        <v>0</v>
      </c>
      <c r="I337" s="56">
        <f t="shared" si="41"/>
        <v>22704682.410000004</v>
      </c>
      <c r="J337" s="56">
        <f t="shared" si="42"/>
        <v>6846050.7400000058</v>
      </c>
      <c r="K337" s="57">
        <f t="shared" si="43"/>
        <v>0.23167109611965764</v>
      </c>
      <c r="L337" s="57">
        <f t="shared" si="44"/>
        <v>-0.93002528297677778</v>
      </c>
      <c r="M337" s="57">
        <f t="shared" si="45"/>
        <v>-0.1618230139487174</v>
      </c>
      <c r="R337" s="53"/>
      <c r="S337" s="53"/>
      <c r="T337" s="53"/>
      <c r="U337" s="53"/>
      <c r="V337" s="53"/>
    </row>
    <row r="338" spans="2:22" s="51" customFormat="1" x14ac:dyDescent="0.2">
      <c r="B338" s="66" t="s">
        <v>133</v>
      </c>
      <c r="C338" s="51" t="s">
        <v>134</v>
      </c>
      <c r="D338" s="56">
        <v>5963288.8899999997</v>
      </c>
      <c r="E338" s="56">
        <v>6388663.4799999995</v>
      </c>
      <c r="F338" s="56">
        <v>383537.07999999996</v>
      </c>
      <c r="G338" s="56">
        <v>4085726.1100000003</v>
      </c>
      <c r="H338" s="56">
        <v>0</v>
      </c>
      <c r="I338" s="56">
        <f t="shared" si="41"/>
        <v>4085726.1100000003</v>
      </c>
      <c r="J338" s="56">
        <f t="shared" si="42"/>
        <v>2302937.3699999992</v>
      </c>
      <c r="K338" s="57">
        <f t="shared" si="43"/>
        <v>0.36047248023149897</v>
      </c>
      <c r="L338" s="57">
        <f t="shared" si="44"/>
        <v>-0.9399659911340329</v>
      </c>
      <c r="M338" s="57">
        <f t="shared" si="45"/>
        <v>-0.30233361479799892</v>
      </c>
      <c r="R338" s="53"/>
      <c r="S338" s="53"/>
      <c r="T338" s="53"/>
      <c r="U338" s="53"/>
      <c r="V338" s="53"/>
    </row>
    <row r="339" spans="2:22" s="51" customFormat="1" x14ac:dyDescent="0.2">
      <c r="B339" s="66" t="s">
        <v>135</v>
      </c>
      <c r="C339" s="51" t="s">
        <v>136</v>
      </c>
      <c r="D339" s="56">
        <v>4165709.94</v>
      </c>
      <c r="E339" s="56">
        <v>4427039.8499999996</v>
      </c>
      <c r="F339" s="56">
        <v>351027.35</v>
      </c>
      <c r="G339" s="56">
        <v>4051094.71</v>
      </c>
      <c r="H339" s="56">
        <v>0</v>
      </c>
      <c r="I339" s="56">
        <f t="shared" si="41"/>
        <v>4051094.71</v>
      </c>
      <c r="J339" s="56">
        <f t="shared" si="42"/>
        <v>375945.13999999966</v>
      </c>
      <c r="K339" s="57">
        <f t="shared" si="43"/>
        <v>8.4920206896262673E-2</v>
      </c>
      <c r="L339" s="57">
        <f t="shared" si="44"/>
        <v>-0.92070833742325586</v>
      </c>
      <c r="M339" s="57">
        <f t="shared" si="45"/>
        <v>-1.7311347959229608E-3</v>
      </c>
      <c r="R339" s="53"/>
      <c r="S339" s="53"/>
      <c r="T339" s="53"/>
      <c r="U339" s="53"/>
      <c r="V339" s="53"/>
    </row>
    <row r="340" spans="2:22" s="51" customFormat="1" x14ac:dyDescent="0.2">
      <c r="B340" s="66" t="s">
        <v>137</v>
      </c>
      <c r="C340" s="51" t="s">
        <v>138</v>
      </c>
      <c r="D340" s="56">
        <v>1893707.91</v>
      </c>
      <c r="E340" s="56">
        <v>1893707.91</v>
      </c>
      <c r="F340" s="56">
        <v>203364.64</v>
      </c>
      <c r="G340" s="56">
        <v>1657882.7399999998</v>
      </c>
      <c r="H340" s="56">
        <v>0</v>
      </c>
      <c r="I340" s="56">
        <f t="shared" si="41"/>
        <v>1657882.7399999998</v>
      </c>
      <c r="J340" s="56">
        <f t="shared" si="42"/>
        <v>235825.17000000016</v>
      </c>
      <c r="K340" s="57">
        <f t="shared" si="43"/>
        <v>0.12453091036621385</v>
      </c>
      <c r="L340" s="57">
        <f t="shared" si="44"/>
        <v>-0.89261034453829791</v>
      </c>
      <c r="M340" s="57">
        <f t="shared" si="45"/>
        <v>-4.494281130859696E-2</v>
      </c>
      <c r="R340" s="53"/>
      <c r="S340" s="53"/>
      <c r="T340" s="53"/>
      <c r="U340" s="53"/>
      <c r="V340" s="53"/>
    </row>
    <row r="341" spans="2:22" s="51" customFormat="1" x14ac:dyDescent="0.2">
      <c r="B341" s="66" t="s">
        <v>139</v>
      </c>
      <c r="C341" s="51" t="s">
        <v>140</v>
      </c>
      <c r="D341" s="56">
        <v>0</v>
      </c>
      <c r="E341" s="56">
        <v>0</v>
      </c>
      <c r="F341" s="56">
        <v>1760.57</v>
      </c>
      <c r="G341" s="56">
        <v>17707.16</v>
      </c>
      <c r="H341" s="56">
        <v>0</v>
      </c>
      <c r="I341" s="56">
        <f t="shared" si="41"/>
        <v>17707.16</v>
      </c>
      <c r="J341" s="56">
        <f t="shared" si="42"/>
        <v>-17707.16</v>
      </c>
      <c r="K341" s="57" t="str">
        <f t="shared" si="43"/>
        <v>NA</v>
      </c>
      <c r="L341" s="57" t="str">
        <f t="shared" si="44"/>
        <v>NA</v>
      </c>
      <c r="M341" s="57" t="str">
        <f t="shared" si="45"/>
        <v>NA</v>
      </c>
      <c r="R341" s="53"/>
      <c r="S341" s="53"/>
      <c r="T341" s="53"/>
      <c r="U341" s="53"/>
      <c r="V341" s="53"/>
    </row>
    <row r="342" spans="2:22" s="51" customFormat="1" x14ac:dyDescent="0.2">
      <c r="B342" s="66" t="s">
        <v>143</v>
      </c>
      <c r="C342" s="51" t="s">
        <v>144</v>
      </c>
      <c r="D342" s="56">
        <v>18785250</v>
      </c>
      <c r="E342" s="56">
        <v>18290737.150000002</v>
      </c>
      <c r="F342" s="56">
        <v>944802.01000000013</v>
      </c>
      <c r="G342" s="56">
        <v>8979953.4900000002</v>
      </c>
      <c r="H342" s="56">
        <v>0</v>
      </c>
      <c r="I342" s="56">
        <f t="shared" si="41"/>
        <v>8979953.4900000002</v>
      </c>
      <c r="J342" s="56">
        <f t="shared" si="42"/>
        <v>9310783.660000002</v>
      </c>
      <c r="K342" s="57">
        <f t="shared" si="43"/>
        <v>0.50904365327889478</v>
      </c>
      <c r="L342" s="57">
        <f t="shared" si="44"/>
        <v>-0.94834532899074542</v>
      </c>
      <c r="M342" s="57">
        <f t="shared" si="45"/>
        <v>-0.46441125812243067</v>
      </c>
      <c r="R342" s="53"/>
      <c r="S342" s="53"/>
      <c r="T342" s="53"/>
      <c r="U342" s="53"/>
      <c r="V342" s="53"/>
    </row>
    <row r="343" spans="2:22" s="51" customFormat="1" x14ac:dyDescent="0.2">
      <c r="B343" s="66" t="s">
        <v>145</v>
      </c>
      <c r="C343" s="51" t="s">
        <v>146</v>
      </c>
      <c r="D343" s="56">
        <v>0</v>
      </c>
      <c r="E343" s="56">
        <v>0</v>
      </c>
      <c r="F343" s="56">
        <v>53215.26999999999</v>
      </c>
      <c r="G343" s="56">
        <v>427142.17000000004</v>
      </c>
      <c r="H343" s="56">
        <v>0</v>
      </c>
      <c r="I343" s="56">
        <f t="shared" si="41"/>
        <v>427142.17000000004</v>
      </c>
      <c r="J343" s="56">
        <f t="shared" si="42"/>
        <v>-427142.17000000004</v>
      </c>
      <c r="K343" s="57" t="str">
        <f t="shared" si="43"/>
        <v>NA</v>
      </c>
      <c r="L343" s="57" t="str">
        <f t="shared" si="44"/>
        <v>NA</v>
      </c>
      <c r="M343" s="57" t="str">
        <f t="shared" si="45"/>
        <v>NA</v>
      </c>
      <c r="R343" s="53"/>
      <c r="S343" s="53"/>
      <c r="T343" s="53"/>
      <c r="U343" s="53"/>
      <c r="V343" s="53"/>
    </row>
    <row r="344" spans="2:22" s="51" customFormat="1" x14ac:dyDescent="0.2">
      <c r="B344" s="66" t="s">
        <v>147</v>
      </c>
      <c r="C344" s="51" t="s">
        <v>148</v>
      </c>
      <c r="D344" s="56">
        <v>12828051.710000006</v>
      </c>
      <c r="E344" s="56">
        <v>12416915.370000005</v>
      </c>
      <c r="F344" s="56">
        <v>454187.4800000001</v>
      </c>
      <c r="G344" s="56">
        <v>4860398.6800000016</v>
      </c>
      <c r="H344" s="56">
        <v>0</v>
      </c>
      <c r="I344" s="56">
        <f t="shared" si="41"/>
        <v>4860398.6800000016</v>
      </c>
      <c r="J344" s="56">
        <f t="shared" si="42"/>
        <v>7556516.6900000032</v>
      </c>
      <c r="K344" s="57">
        <f t="shared" si="43"/>
        <v>0.6085663359079494</v>
      </c>
      <c r="L344" s="57">
        <f t="shared" si="44"/>
        <v>-0.96342187520281053</v>
      </c>
      <c r="M344" s="57">
        <f t="shared" si="45"/>
        <v>-0.57298145735412664</v>
      </c>
      <c r="R344" s="53"/>
      <c r="S344" s="53"/>
      <c r="T344" s="53"/>
      <c r="U344" s="53"/>
      <c r="V344" s="53"/>
    </row>
    <row r="345" spans="2:22" s="51" customFormat="1" x14ac:dyDescent="0.2">
      <c r="B345" s="66" t="s">
        <v>326</v>
      </c>
      <c r="C345" s="51" t="s">
        <v>327</v>
      </c>
      <c r="D345" s="56">
        <v>0</v>
      </c>
      <c r="E345" s="56">
        <v>0</v>
      </c>
      <c r="F345" s="56">
        <v>0</v>
      </c>
      <c r="G345" s="56">
        <v>12345.96</v>
      </c>
      <c r="H345" s="56">
        <v>0</v>
      </c>
      <c r="I345" s="56">
        <f t="shared" si="41"/>
        <v>12345.96</v>
      </c>
      <c r="J345" s="56">
        <f t="shared" si="42"/>
        <v>-12345.96</v>
      </c>
      <c r="K345" s="57" t="str">
        <f t="shared" si="43"/>
        <v>NA</v>
      </c>
      <c r="L345" s="57" t="str">
        <f t="shared" si="44"/>
        <v>NA</v>
      </c>
      <c r="M345" s="57" t="str">
        <f t="shared" si="45"/>
        <v>NA</v>
      </c>
      <c r="R345" s="53"/>
      <c r="S345" s="53"/>
      <c r="T345" s="53"/>
      <c r="U345" s="53"/>
      <c r="V345" s="53"/>
    </row>
    <row r="346" spans="2:22" s="51" customFormat="1" x14ac:dyDescent="0.2">
      <c r="B346" s="66" t="s">
        <v>149</v>
      </c>
      <c r="C346" s="51" t="s">
        <v>150</v>
      </c>
      <c r="D346" s="56">
        <v>13125</v>
      </c>
      <c r="E346" s="56">
        <v>13125</v>
      </c>
      <c r="F346" s="56">
        <v>0</v>
      </c>
      <c r="G346" s="56">
        <v>0</v>
      </c>
      <c r="H346" s="56">
        <v>0</v>
      </c>
      <c r="I346" s="56">
        <f t="shared" si="41"/>
        <v>0</v>
      </c>
      <c r="J346" s="56">
        <f t="shared" si="42"/>
        <v>13125</v>
      </c>
      <c r="K346" s="57">
        <f t="shared" si="43"/>
        <v>1</v>
      </c>
      <c r="L346" s="57">
        <f t="shared" si="44"/>
        <v>-1</v>
      </c>
      <c r="M346" s="57">
        <f t="shared" si="45"/>
        <v>-1</v>
      </c>
      <c r="R346" s="53"/>
      <c r="S346" s="53"/>
      <c r="T346" s="53"/>
      <c r="U346" s="53"/>
      <c r="V346" s="53"/>
    </row>
    <row r="347" spans="2:22" s="51" customFormat="1" x14ac:dyDescent="0.2">
      <c r="B347" s="66" t="s">
        <v>281</v>
      </c>
      <c r="C347" s="51" t="s">
        <v>282</v>
      </c>
      <c r="D347" s="56">
        <v>750000</v>
      </c>
      <c r="E347" s="56">
        <v>750000</v>
      </c>
      <c r="F347" s="56">
        <v>0</v>
      </c>
      <c r="G347" s="56">
        <v>0</v>
      </c>
      <c r="H347" s="56">
        <v>0</v>
      </c>
      <c r="I347" s="56">
        <f t="shared" si="41"/>
        <v>0</v>
      </c>
      <c r="J347" s="56">
        <f t="shared" si="42"/>
        <v>750000</v>
      </c>
      <c r="K347" s="57">
        <f t="shared" si="43"/>
        <v>1</v>
      </c>
      <c r="L347" s="57">
        <f t="shared" si="44"/>
        <v>-1</v>
      </c>
      <c r="M347" s="57">
        <f t="shared" si="45"/>
        <v>-1</v>
      </c>
      <c r="R347" s="53"/>
      <c r="S347" s="53"/>
      <c r="T347" s="53"/>
      <c r="U347" s="53"/>
      <c r="V347" s="53"/>
    </row>
    <row r="348" spans="2:22" s="51" customFormat="1" x14ac:dyDescent="0.2">
      <c r="B348" s="66" t="s">
        <v>159</v>
      </c>
      <c r="C348" s="51" t="s">
        <v>160</v>
      </c>
      <c r="D348" s="56">
        <v>0</v>
      </c>
      <c r="E348" s="56">
        <v>0</v>
      </c>
      <c r="F348" s="56">
        <v>162341.64999999997</v>
      </c>
      <c r="G348" s="56">
        <v>1278795.2300000004</v>
      </c>
      <c r="H348" s="56">
        <v>0</v>
      </c>
      <c r="I348" s="56">
        <f t="shared" si="41"/>
        <v>1278795.2300000004</v>
      </c>
      <c r="J348" s="56">
        <f t="shared" si="42"/>
        <v>-1278795.2300000004</v>
      </c>
      <c r="K348" s="57" t="str">
        <f t="shared" si="43"/>
        <v>NA</v>
      </c>
      <c r="L348" s="57" t="str">
        <f t="shared" si="44"/>
        <v>NA</v>
      </c>
      <c r="M348" s="57" t="str">
        <f t="shared" si="45"/>
        <v>NA</v>
      </c>
      <c r="R348" s="53"/>
      <c r="S348" s="53"/>
      <c r="T348" s="53"/>
      <c r="U348" s="53"/>
      <c r="V348" s="53"/>
    </row>
    <row r="349" spans="2:22" s="51" customFormat="1" x14ac:dyDescent="0.2">
      <c r="B349" s="66" t="s">
        <v>161</v>
      </c>
      <c r="C349" s="51" t="s">
        <v>162</v>
      </c>
      <c r="D349" s="56">
        <v>1707417.8500000013</v>
      </c>
      <c r="E349" s="56">
        <v>1707417.8500000013</v>
      </c>
      <c r="F349" s="56">
        <v>81540.36</v>
      </c>
      <c r="G349" s="56">
        <v>1383326.65</v>
      </c>
      <c r="H349" s="56">
        <v>0</v>
      </c>
      <c r="I349" s="56">
        <f t="shared" si="41"/>
        <v>1383326.65</v>
      </c>
      <c r="J349" s="56">
        <f t="shared" si="42"/>
        <v>324091.20000000135</v>
      </c>
      <c r="K349" s="57">
        <f t="shared" si="43"/>
        <v>0.18981364169292309</v>
      </c>
      <c r="L349" s="57">
        <f t="shared" si="44"/>
        <v>-0.95224346518340541</v>
      </c>
      <c r="M349" s="57">
        <f t="shared" si="45"/>
        <v>-0.11616033639227982</v>
      </c>
      <c r="R349" s="53"/>
      <c r="S349" s="53"/>
      <c r="T349" s="53"/>
      <c r="U349" s="53"/>
      <c r="V349" s="53"/>
    </row>
    <row r="350" spans="2:22" s="51" customFormat="1" x14ac:dyDescent="0.2">
      <c r="B350" s="66" t="s">
        <v>163</v>
      </c>
      <c r="C350" s="51" t="s">
        <v>164</v>
      </c>
      <c r="D350" s="56">
        <v>1768963.29</v>
      </c>
      <c r="E350" s="56">
        <v>2581281.4300000002</v>
      </c>
      <c r="F350" s="56">
        <v>315591.52999999997</v>
      </c>
      <c r="G350" s="56">
        <v>770799.2300000001</v>
      </c>
      <c r="H350" s="56">
        <v>549375.42000000004</v>
      </c>
      <c r="I350" s="56">
        <f t="shared" si="41"/>
        <v>1320174.6500000001</v>
      </c>
      <c r="J350" s="56">
        <f t="shared" si="42"/>
        <v>1261106.78</v>
      </c>
      <c r="K350" s="57">
        <f t="shared" si="43"/>
        <v>0.48855842115596049</v>
      </c>
      <c r="L350" s="57">
        <f t="shared" si="44"/>
        <v>-0.87773842622034448</v>
      </c>
      <c r="M350" s="57">
        <f t="shared" si="45"/>
        <v>-0.67424246054692027</v>
      </c>
      <c r="R350" s="53"/>
      <c r="S350" s="53"/>
      <c r="T350" s="53"/>
      <c r="U350" s="53"/>
      <c r="V350" s="53"/>
    </row>
    <row r="351" spans="2:22" s="51" customFormat="1" x14ac:dyDescent="0.2">
      <c r="B351" s="66" t="s">
        <v>330</v>
      </c>
      <c r="C351" s="51" t="s">
        <v>331</v>
      </c>
      <c r="D351" s="56">
        <v>0</v>
      </c>
      <c r="E351" s="56">
        <v>0</v>
      </c>
      <c r="F351" s="56">
        <v>0</v>
      </c>
      <c r="G351" s="56">
        <v>0</v>
      </c>
      <c r="H351" s="56">
        <v>0</v>
      </c>
      <c r="I351" s="56">
        <f t="shared" si="41"/>
        <v>0</v>
      </c>
      <c r="J351" s="56">
        <f t="shared" si="42"/>
        <v>0</v>
      </c>
      <c r="K351" s="57" t="str">
        <f t="shared" si="43"/>
        <v>NA</v>
      </c>
      <c r="L351" s="57" t="str">
        <f t="shared" si="44"/>
        <v>NA</v>
      </c>
      <c r="M351" s="57" t="str">
        <f t="shared" si="45"/>
        <v>NA</v>
      </c>
      <c r="R351" s="53"/>
      <c r="S351" s="53"/>
      <c r="T351" s="53"/>
      <c r="U351" s="53"/>
      <c r="V351" s="53"/>
    </row>
    <row r="352" spans="2:22" s="51" customFormat="1" x14ac:dyDescent="0.2">
      <c r="B352" s="66" t="s">
        <v>332</v>
      </c>
      <c r="C352" s="51" t="s">
        <v>333</v>
      </c>
      <c r="D352" s="56">
        <v>550000</v>
      </c>
      <c r="E352" s="56">
        <v>550000</v>
      </c>
      <c r="F352" s="56">
        <v>0</v>
      </c>
      <c r="G352" s="56">
        <v>0</v>
      </c>
      <c r="H352" s="56">
        <v>0</v>
      </c>
      <c r="I352" s="56">
        <f t="shared" si="41"/>
        <v>0</v>
      </c>
      <c r="J352" s="56">
        <f t="shared" si="42"/>
        <v>550000</v>
      </c>
      <c r="K352" s="57">
        <f t="shared" si="43"/>
        <v>1</v>
      </c>
      <c r="L352" s="57">
        <f t="shared" si="44"/>
        <v>-1</v>
      </c>
      <c r="M352" s="57">
        <f t="shared" si="45"/>
        <v>-1</v>
      </c>
      <c r="R352" s="53"/>
      <c r="S352" s="53"/>
      <c r="T352" s="53"/>
      <c r="U352" s="53"/>
      <c r="V352" s="53"/>
    </row>
    <row r="353" spans="2:22" s="51" customFormat="1" x14ac:dyDescent="0.2">
      <c r="B353" s="66" t="s">
        <v>334</v>
      </c>
      <c r="C353" s="51" t="s">
        <v>335</v>
      </c>
      <c r="D353" s="56">
        <v>800000</v>
      </c>
      <c r="E353" s="56">
        <v>800000</v>
      </c>
      <c r="F353" s="56">
        <v>0</v>
      </c>
      <c r="G353" s="56">
        <v>0</v>
      </c>
      <c r="H353" s="56">
        <v>0</v>
      </c>
      <c r="I353" s="56">
        <f t="shared" si="41"/>
        <v>0</v>
      </c>
      <c r="J353" s="56">
        <f t="shared" si="42"/>
        <v>800000</v>
      </c>
      <c r="K353" s="57">
        <f t="shared" si="43"/>
        <v>1</v>
      </c>
      <c r="L353" s="57">
        <f t="shared" si="44"/>
        <v>-1</v>
      </c>
      <c r="M353" s="57">
        <f t="shared" si="45"/>
        <v>-1</v>
      </c>
      <c r="R353" s="53"/>
      <c r="S353" s="53"/>
      <c r="T353" s="53"/>
      <c r="U353" s="53"/>
      <c r="V353" s="53"/>
    </row>
    <row r="354" spans="2:22" s="51" customFormat="1" x14ac:dyDescent="0.2">
      <c r="B354" s="66" t="s">
        <v>336</v>
      </c>
      <c r="C354" s="51" t="s">
        <v>337</v>
      </c>
      <c r="D354" s="56">
        <v>0</v>
      </c>
      <c r="E354" s="56">
        <v>0</v>
      </c>
      <c r="F354" s="56">
        <v>0</v>
      </c>
      <c r="G354" s="56">
        <v>0</v>
      </c>
      <c r="H354" s="56">
        <v>0</v>
      </c>
      <c r="I354" s="56">
        <f t="shared" si="41"/>
        <v>0</v>
      </c>
      <c r="J354" s="56">
        <f t="shared" si="42"/>
        <v>0</v>
      </c>
      <c r="K354" s="57" t="str">
        <f t="shared" si="43"/>
        <v>NA</v>
      </c>
      <c r="L354" s="57" t="str">
        <f t="shared" si="44"/>
        <v>NA</v>
      </c>
      <c r="M354" s="57" t="str">
        <f t="shared" si="45"/>
        <v>NA</v>
      </c>
      <c r="R354" s="53"/>
      <c r="S354" s="53"/>
      <c r="T354" s="53"/>
      <c r="U354" s="53"/>
      <c r="V354" s="53"/>
    </row>
    <row r="355" spans="2:22" s="51" customFormat="1" x14ac:dyDescent="0.2">
      <c r="B355" s="66" t="s">
        <v>338</v>
      </c>
      <c r="C355" s="51" t="s">
        <v>339</v>
      </c>
      <c r="D355" s="56">
        <v>0</v>
      </c>
      <c r="E355" s="56">
        <v>0</v>
      </c>
      <c r="F355" s="56">
        <v>0</v>
      </c>
      <c r="G355" s="56">
        <v>0</v>
      </c>
      <c r="H355" s="56">
        <v>0</v>
      </c>
      <c r="I355" s="56">
        <f t="shared" si="41"/>
        <v>0</v>
      </c>
      <c r="J355" s="56">
        <f t="shared" si="42"/>
        <v>0</v>
      </c>
      <c r="K355" s="57" t="str">
        <f t="shared" si="43"/>
        <v>NA</v>
      </c>
      <c r="L355" s="57" t="str">
        <f t="shared" si="44"/>
        <v>NA</v>
      </c>
      <c r="M355" s="57" t="str">
        <f t="shared" si="45"/>
        <v>NA</v>
      </c>
      <c r="R355" s="53"/>
      <c r="S355" s="53"/>
      <c r="T355" s="53"/>
      <c r="U355" s="53"/>
      <c r="V355" s="53"/>
    </row>
    <row r="356" spans="2:22" s="51" customFormat="1" x14ac:dyDescent="0.2">
      <c r="B356" s="66" t="s">
        <v>340</v>
      </c>
      <c r="C356" s="51" t="s">
        <v>341</v>
      </c>
      <c r="D356" s="56">
        <v>0</v>
      </c>
      <c r="E356" s="56">
        <v>0</v>
      </c>
      <c r="F356" s="56">
        <v>0</v>
      </c>
      <c r="G356" s="56">
        <v>0</v>
      </c>
      <c r="H356" s="56">
        <v>0</v>
      </c>
      <c r="I356" s="56">
        <f t="shared" si="41"/>
        <v>0</v>
      </c>
      <c r="J356" s="56">
        <f t="shared" si="42"/>
        <v>0</v>
      </c>
      <c r="K356" s="57" t="str">
        <f t="shared" si="43"/>
        <v>NA</v>
      </c>
      <c r="L356" s="57" t="str">
        <f t="shared" si="44"/>
        <v>NA</v>
      </c>
      <c r="M356" s="57" t="str">
        <f t="shared" si="45"/>
        <v>NA</v>
      </c>
      <c r="R356" s="53"/>
      <c r="S356" s="53"/>
      <c r="T356" s="53"/>
      <c r="U356" s="53"/>
      <c r="V356" s="53"/>
    </row>
    <row r="357" spans="2:22" s="51" customFormat="1" x14ac:dyDescent="0.2">
      <c r="B357" s="66" t="s">
        <v>342</v>
      </c>
      <c r="C357" s="51" t="s">
        <v>343</v>
      </c>
      <c r="D357" s="56">
        <v>5427000</v>
      </c>
      <c r="E357" s="56">
        <v>11767000</v>
      </c>
      <c r="F357" s="56">
        <v>525865.61</v>
      </c>
      <c r="G357" s="56">
        <v>7427275.8799999999</v>
      </c>
      <c r="H357" s="56">
        <v>3174130.2</v>
      </c>
      <c r="I357" s="56">
        <f t="shared" si="41"/>
        <v>10601406.08</v>
      </c>
      <c r="J357" s="56">
        <f t="shared" si="42"/>
        <v>1165593.92</v>
      </c>
      <c r="K357" s="57">
        <f t="shared" si="43"/>
        <v>9.905616724738675E-2</v>
      </c>
      <c r="L357" s="57">
        <f t="shared" si="44"/>
        <v>-0.95531013767315376</v>
      </c>
      <c r="M357" s="57">
        <f t="shared" si="45"/>
        <v>-0.31142323632346247</v>
      </c>
      <c r="R357" s="53"/>
      <c r="S357" s="53"/>
      <c r="T357" s="53"/>
      <c r="U357" s="53"/>
      <c r="V357" s="53"/>
    </row>
    <row r="358" spans="2:22" s="51" customFormat="1" x14ac:dyDescent="0.2">
      <c r="B358" s="66" t="s">
        <v>344</v>
      </c>
      <c r="C358" s="51" t="s">
        <v>345</v>
      </c>
      <c r="D358" s="56">
        <v>1670000</v>
      </c>
      <c r="E358" s="56">
        <v>670000</v>
      </c>
      <c r="F358" s="56">
        <v>0</v>
      </c>
      <c r="G358" s="56">
        <v>69430.5</v>
      </c>
      <c r="H358" s="56">
        <v>40672.5</v>
      </c>
      <c r="I358" s="56">
        <f t="shared" si="41"/>
        <v>110103</v>
      </c>
      <c r="J358" s="56">
        <f t="shared" si="42"/>
        <v>559897</v>
      </c>
      <c r="K358" s="57">
        <f t="shared" si="43"/>
        <v>0.83566716417910447</v>
      </c>
      <c r="L358" s="57">
        <f t="shared" si="44"/>
        <v>-1</v>
      </c>
      <c r="M358" s="57">
        <f t="shared" si="45"/>
        <v>-0.88695169606512891</v>
      </c>
      <c r="R358" s="53"/>
      <c r="S358" s="53"/>
      <c r="T358" s="53"/>
      <c r="U358" s="53"/>
      <c r="V358" s="53"/>
    </row>
    <row r="359" spans="2:22" s="51" customFormat="1" x14ac:dyDescent="0.2">
      <c r="B359" s="66" t="s">
        <v>346</v>
      </c>
      <c r="C359" s="51" t="s">
        <v>347</v>
      </c>
      <c r="D359" s="56">
        <v>1600000</v>
      </c>
      <c r="E359" s="56">
        <v>1600000</v>
      </c>
      <c r="F359" s="56">
        <v>0</v>
      </c>
      <c r="G359" s="56">
        <v>0</v>
      </c>
      <c r="H359" s="56">
        <v>0</v>
      </c>
      <c r="I359" s="56">
        <f t="shared" si="41"/>
        <v>0</v>
      </c>
      <c r="J359" s="56">
        <f t="shared" si="42"/>
        <v>1600000</v>
      </c>
      <c r="K359" s="57">
        <f t="shared" si="43"/>
        <v>1</v>
      </c>
      <c r="L359" s="57">
        <f t="shared" si="44"/>
        <v>-1</v>
      </c>
      <c r="M359" s="57">
        <f t="shared" si="45"/>
        <v>-1</v>
      </c>
      <c r="R359" s="53"/>
      <c r="S359" s="53"/>
      <c r="T359" s="53"/>
      <c r="U359" s="53"/>
      <c r="V359" s="53"/>
    </row>
    <row r="360" spans="2:22" s="51" customFormat="1" x14ac:dyDescent="0.2">
      <c r="B360" s="66" t="s">
        <v>171</v>
      </c>
      <c r="C360" s="51" t="s">
        <v>172</v>
      </c>
      <c r="D360" s="56">
        <v>10625500</v>
      </c>
      <c r="E360" s="56">
        <v>18119500</v>
      </c>
      <c r="F360" s="56">
        <v>968228.61</v>
      </c>
      <c r="G360" s="56">
        <v>11912763.290000001</v>
      </c>
      <c r="H360" s="56">
        <v>3515569.08</v>
      </c>
      <c r="I360" s="56">
        <f t="shared" si="41"/>
        <v>15428332.370000001</v>
      </c>
      <c r="J360" s="56">
        <f t="shared" si="42"/>
        <v>2691167.629999999</v>
      </c>
      <c r="K360" s="57">
        <f t="shared" si="43"/>
        <v>0.14852328320317884</v>
      </c>
      <c r="L360" s="57">
        <f t="shared" si="44"/>
        <v>-0.94656427550429101</v>
      </c>
      <c r="M360" s="57">
        <f t="shared" si="45"/>
        <v>-0.28277591705570837</v>
      </c>
      <c r="R360" s="53"/>
      <c r="S360" s="53"/>
      <c r="T360" s="53"/>
      <c r="U360" s="53"/>
      <c r="V360" s="53"/>
    </row>
    <row r="361" spans="2:22" s="51" customFormat="1" x14ac:dyDescent="0.2">
      <c r="B361" s="66" t="s">
        <v>348</v>
      </c>
      <c r="C361" s="51" t="s">
        <v>349</v>
      </c>
      <c r="D361" s="56">
        <v>300000</v>
      </c>
      <c r="E361" s="56">
        <v>300000</v>
      </c>
      <c r="F361" s="56">
        <v>19031.57</v>
      </c>
      <c r="G361" s="56">
        <v>219996.85</v>
      </c>
      <c r="H361" s="56">
        <v>29983.439999999999</v>
      </c>
      <c r="I361" s="56">
        <f t="shared" si="41"/>
        <v>249980.29</v>
      </c>
      <c r="J361" s="56">
        <f t="shared" si="42"/>
        <v>50019.709999999992</v>
      </c>
      <c r="K361" s="57">
        <f t="shared" si="43"/>
        <v>0.16673236666666663</v>
      </c>
      <c r="L361" s="57">
        <f t="shared" si="44"/>
        <v>-0.9365614333333333</v>
      </c>
      <c r="M361" s="57">
        <f t="shared" si="45"/>
        <v>-0.20001145454545452</v>
      </c>
      <c r="R361" s="53"/>
      <c r="S361" s="53"/>
      <c r="T361" s="53"/>
      <c r="U361" s="53"/>
      <c r="V361" s="53"/>
    </row>
    <row r="362" spans="2:22" s="51" customFormat="1" x14ac:dyDescent="0.2">
      <c r="B362" s="66" t="s">
        <v>350</v>
      </c>
      <c r="C362" s="51" t="s">
        <v>351</v>
      </c>
      <c r="D362" s="56">
        <v>300000</v>
      </c>
      <c r="E362" s="56">
        <v>300000</v>
      </c>
      <c r="F362" s="56">
        <v>51418.84</v>
      </c>
      <c r="G362" s="56">
        <v>252316.21</v>
      </c>
      <c r="H362" s="56">
        <v>0</v>
      </c>
      <c r="I362" s="56">
        <f t="shared" si="41"/>
        <v>252316.21</v>
      </c>
      <c r="J362" s="56">
        <f t="shared" si="42"/>
        <v>47683.790000000008</v>
      </c>
      <c r="K362" s="57">
        <f t="shared" si="43"/>
        <v>0.15894596666666669</v>
      </c>
      <c r="L362" s="57">
        <f t="shared" si="44"/>
        <v>-0.82860386666666663</v>
      </c>
      <c r="M362" s="57">
        <f t="shared" si="45"/>
        <v>-8.2486509090909127E-2</v>
      </c>
      <c r="R362" s="53"/>
      <c r="S362" s="53"/>
      <c r="T362" s="53"/>
      <c r="U362" s="53"/>
      <c r="V362" s="53"/>
    </row>
    <row r="363" spans="2:22" s="51" customFormat="1" x14ac:dyDescent="0.2">
      <c r="B363" s="66" t="s">
        <v>352</v>
      </c>
      <c r="C363" s="51" t="s">
        <v>353</v>
      </c>
      <c r="D363" s="56">
        <v>300000</v>
      </c>
      <c r="E363" s="56">
        <v>300000</v>
      </c>
      <c r="F363" s="56">
        <v>37634.21</v>
      </c>
      <c r="G363" s="56">
        <v>191491.47</v>
      </c>
      <c r="H363" s="56">
        <v>0</v>
      </c>
      <c r="I363" s="56">
        <f t="shared" si="41"/>
        <v>191491.47</v>
      </c>
      <c r="J363" s="56">
        <f t="shared" si="42"/>
        <v>108508.53</v>
      </c>
      <c r="K363" s="57">
        <f t="shared" si="43"/>
        <v>0.36169509999999999</v>
      </c>
      <c r="L363" s="57">
        <f t="shared" si="44"/>
        <v>-0.87455263333333322</v>
      </c>
      <c r="M363" s="57">
        <f t="shared" si="45"/>
        <v>-0.30366738181818181</v>
      </c>
      <c r="R363" s="53"/>
      <c r="S363" s="53"/>
      <c r="T363" s="53"/>
      <c r="U363" s="53"/>
      <c r="V363" s="53"/>
    </row>
    <row r="364" spans="2:22" s="51" customFormat="1" x14ac:dyDescent="0.2">
      <c r="B364" s="66" t="s">
        <v>354</v>
      </c>
      <c r="C364" s="51" t="s">
        <v>355</v>
      </c>
      <c r="D364" s="56">
        <v>300000</v>
      </c>
      <c r="E364" s="56">
        <v>300000</v>
      </c>
      <c r="F364" s="56">
        <v>35417.56</v>
      </c>
      <c r="G364" s="56">
        <v>239587.57</v>
      </c>
      <c r="H364" s="56">
        <v>0</v>
      </c>
      <c r="I364" s="56">
        <f t="shared" si="41"/>
        <v>239587.57</v>
      </c>
      <c r="J364" s="56">
        <f t="shared" si="42"/>
        <v>60412.429999999993</v>
      </c>
      <c r="K364" s="57">
        <f t="shared" si="43"/>
        <v>0.20137476666666665</v>
      </c>
      <c r="L364" s="57">
        <f t="shared" si="44"/>
        <v>-0.88194146666666673</v>
      </c>
      <c r="M364" s="57">
        <f t="shared" si="45"/>
        <v>-0.12877247272727271</v>
      </c>
      <c r="R364" s="53"/>
      <c r="S364" s="53"/>
      <c r="T364" s="53"/>
      <c r="U364" s="53"/>
      <c r="V364" s="53"/>
    </row>
    <row r="365" spans="2:22" s="51" customFormat="1" x14ac:dyDescent="0.2">
      <c r="B365" s="66" t="s">
        <v>356</v>
      </c>
      <c r="C365" s="51" t="s">
        <v>357</v>
      </c>
      <c r="D365" s="56">
        <v>300000</v>
      </c>
      <c r="E365" s="56">
        <v>300000</v>
      </c>
      <c r="F365" s="56">
        <v>37775.269999999997</v>
      </c>
      <c r="G365" s="56">
        <v>171230.64</v>
      </c>
      <c r="H365" s="56">
        <v>0</v>
      </c>
      <c r="I365" s="56">
        <f t="shared" si="41"/>
        <v>171230.64</v>
      </c>
      <c r="J365" s="56">
        <f t="shared" si="42"/>
        <v>128769.35999999999</v>
      </c>
      <c r="K365" s="57">
        <f t="shared" si="43"/>
        <v>0.42923119999999998</v>
      </c>
      <c r="L365" s="57">
        <f t="shared" si="44"/>
        <v>-0.87408243333333324</v>
      </c>
      <c r="M365" s="57">
        <f t="shared" si="45"/>
        <v>-0.37734312727272723</v>
      </c>
      <c r="R365" s="53"/>
      <c r="S365" s="53"/>
      <c r="T365" s="53"/>
      <c r="U365" s="53"/>
      <c r="V365" s="53"/>
    </row>
    <row r="366" spans="2:22" s="51" customFormat="1" x14ac:dyDescent="0.2">
      <c r="B366" s="66" t="s">
        <v>358</v>
      </c>
      <c r="C366" s="51" t="s">
        <v>359</v>
      </c>
      <c r="D366" s="56">
        <v>300000</v>
      </c>
      <c r="E366" s="56">
        <v>300000</v>
      </c>
      <c r="F366" s="56">
        <v>53020.1</v>
      </c>
      <c r="G366" s="56">
        <v>198364.06</v>
      </c>
      <c r="H366" s="56">
        <v>0</v>
      </c>
      <c r="I366" s="56">
        <f t="shared" si="41"/>
        <v>198364.06</v>
      </c>
      <c r="J366" s="56">
        <f t="shared" si="42"/>
        <v>101635.94</v>
      </c>
      <c r="K366" s="57">
        <f t="shared" si="43"/>
        <v>0.33878646666666667</v>
      </c>
      <c r="L366" s="57">
        <f t="shared" si="44"/>
        <v>-0.82326633333333332</v>
      </c>
      <c r="M366" s="57">
        <f t="shared" si="45"/>
        <v>-0.27867614545454544</v>
      </c>
      <c r="R366" s="53"/>
      <c r="S366" s="53"/>
      <c r="T366" s="53"/>
      <c r="U366" s="53"/>
      <c r="V366" s="53"/>
    </row>
    <row r="367" spans="2:22" s="51" customFormat="1" x14ac:dyDescent="0.2">
      <c r="B367" s="66" t="s">
        <v>360</v>
      </c>
      <c r="C367" s="51" t="s">
        <v>361</v>
      </c>
      <c r="D367" s="56">
        <v>300000</v>
      </c>
      <c r="E367" s="56">
        <v>300000</v>
      </c>
      <c r="F367" s="56">
        <v>0</v>
      </c>
      <c r="G367" s="56">
        <v>146041.54999999999</v>
      </c>
      <c r="H367" s="56">
        <v>0</v>
      </c>
      <c r="I367" s="56">
        <f t="shared" si="41"/>
        <v>146041.54999999999</v>
      </c>
      <c r="J367" s="56">
        <f t="shared" si="42"/>
        <v>153958.45000000001</v>
      </c>
      <c r="K367" s="57">
        <f t="shared" si="43"/>
        <v>0.51319483333333338</v>
      </c>
      <c r="L367" s="57">
        <f t="shared" si="44"/>
        <v>-1</v>
      </c>
      <c r="M367" s="57">
        <f t="shared" si="45"/>
        <v>-0.46893981818181824</v>
      </c>
      <c r="R367" s="53"/>
      <c r="S367" s="53"/>
      <c r="T367" s="53"/>
      <c r="U367" s="53"/>
      <c r="V367" s="53"/>
    </row>
    <row r="368" spans="2:22" s="51" customFormat="1" x14ac:dyDescent="0.2">
      <c r="B368" s="66" t="s">
        <v>362</v>
      </c>
      <c r="C368" s="51" t="s">
        <v>363</v>
      </c>
      <c r="D368" s="56">
        <v>2170000</v>
      </c>
      <c r="E368" s="56">
        <v>1170000</v>
      </c>
      <c r="F368" s="56">
        <v>0</v>
      </c>
      <c r="G368" s="56">
        <v>384157.94</v>
      </c>
      <c r="H368" s="56">
        <v>0</v>
      </c>
      <c r="I368" s="56">
        <f t="shared" si="41"/>
        <v>384157.94</v>
      </c>
      <c r="J368" s="56">
        <f t="shared" si="42"/>
        <v>785842.06</v>
      </c>
      <c r="K368" s="57">
        <f t="shared" si="43"/>
        <v>0.6716598803418804</v>
      </c>
      <c r="L368" s="57">
        <f t="shared" si="44"/>
        <v>-1</v>
      </c>
      <c r="M368" s="57">
        <f t="shared" si="45"/>
        <v>-0.64181077855477864</v>
      </c>
      <c r="R368" s="53"/>
      <c r="S368" s="53"/>
      <c r="T368" s="53"/>
      <c r="U368" s="53"/>
      <c r="V368" s="53"/>
    </row>
    <row r="369" spans="2:22" s="51" customFormat="1" x14ac:dyDescent="0.2">
      <c r="B369" s="66" t="s">
        <v>364</v>
      </c>
      <c r="C369" s="51" t="s">
        <v>365</v>
      </c>
      <c r="D369" s="56">
        <v>25000000</v>
      </c>
      <c r="E369" s="56">
        <v>3937115</v>
      </c>
      <c r="F369" s="56">
        <v>35569.17</v>
      </c>
      <c r="G369" s="56">
        <v>2314448.64</v>
      </c>
      <c r="H369" s="56">
        <v>139482.73000000001</v>
      </c>
      <c r="I369" s="56">
        <f t="shared" si="41"/>
        <v>2453931.37</v>
      </c>
      <c r="J369" s="56">
        <f t="shared" si="42"/>
        <v>1483183.63</v>
      </c>
      <c r="K369" s="57">
        <f t="shared" si="43"/>
        <v>0.37671839151256692</v>
      </c>
      <c r="L369" s="57">
        <f t="shared" si="44"/>
        <v>-0.99096567664393853</v>
      </c>
      <c r="M369" s="57">
        <f t="shared" si="45"/>
        <v>-0.35870477194133726</v>
      </c>
      <c r="R369" s="53"/>
      <c r="S369" s="53"/>
      <c r="T369" s="53"/>
      <c r="U369" s="53"/>
      <c r="V369" s="53"/>
    </row>
    <row r="370" spans="2:22" s="51" customFormat="1" x14ac:dyDescent="0.2">
      <c r="B370" s="66" t="s">
        <v>366</v>
      </c>
      <c r="C370" s="51" t="s">
        <v>367</v>
      </c>
      <c r="D370" s="56">
        <v>3500000</v>
      </c>
      <c r="E370" s="56">
        <v>1250000</v>
      </c>
      <c r="F370" s="56">
        <v>4481.8100000000004</v>
      </c>
      <c r="G370" s="56">
        <v>115490.87</v>
      </c>
      <c r="H370" s="56">
        <v>0</v>
      </c>
      <c r="I370" s="56">
        <f t="shared" si="41"/>
        <v>115490.87</v>
      </c>
      <c r="J370" s="56">
        <f t="shared" si="42"/>
        <v>1134509.1299999999</v>
      </c>
      <c r="K370" s="57">
        <f t="shared" si="43"/>
        <v>0.90760730399999989</v>
      </c>
      <c r="L370" s="57">
        <f t="shared" si="44"/>
        <v>-0.99641455199999995</v>
      </c>
      <c r="M370" s="57">
        <f t="shared" si="45"/>
        <v>-0.89920796800000002</v>
      </c>
      <c r="R370" s="53"/>
      <c r="S370" s="53"/>
      <c r="T370" s="53"/>
      <c r="U370" s="53"/>
      <c r="V370" s="53"/>
    </row>
    <row r="371" spans="2:22" s="51" customFormat="1" x14ac:dyDescent="0.2">
      <c r="B371" s="66" t="s">
        <v>368</v>
      </c>
      <c r="C371" s="51" t="s">
        <v>369</v>
      </c>
      <c r="D371" s="56">
        <v>1500000</v>
      </c>
      <c r="E371" s="56">
        <v>0</v>
      </c>
      <c r="F371" s="56">
        <v>0</v>
      </c>
      <c r="G371" s="56">
        <v>0</v>
      </c>
      <c r="H371" s="56">
        <v>0</v>
      </c>
      <c r="I371" s="56">
        <f t="shared" si="41"/>
        <v>0</v>
      </c>
      <c r="J371" s="56">
        <f t="shared" si="42"/>
        <v>0</v>
      </c>
      <c r="K371" s="57" t="str">
        <f t="shared" si="43"/>
        <v>NA</v>
      </c>
      <c r="L371" s="57" t="str">
        <f t="shared" si="44"/>
        <v>NA</v>
      </c>
      <c r="M371" s="57" t="str">
        <f t="shared" si="45"/>
        <v>NA</v>
      </c>
      <c r="R371" s="53"/>
      <c r="S371" s="53"/>
      <c r="T371" s="53"/>
      <c r="U371" s="53"/>
      <c r="V371" s="53"/>
    </row>
    <row r="372" spans="2:22" s="51" customFormat="1" x14ac:dyDescent="0.2">
      <c r="B372" s="66" t="s">
        <v>370</v>
      </c>
      <c r="C372" s="51" t="s">
        <v>371</v>
      </c>
      <c r="D372" s="56">
        <v>3500000</v>
      </c>
      <c r="E372" s="56">
        <v>1500000</v>
      </c>
      <c r="F372" s="56">
        <v>0</v>
      </c>
      <c r="G372" s="56">
        <v>133395</v>
      </c>
      <c r="H372" s="56">
        <v>0</v>
      </c>
      <c r="I372" s="56">
        <f t="shared" si="41"/>
        <v>133395</v>
      </c>
      <c r="J372" s="56">
        <f t="shared" si="42"/>
        <v>1366605</v>
      </c>
      <c r="K372" s="57">
        <f t="shared" si="43"/>
        <v>0.91107000000000005</v>
      </c>
      <c r="L372" s="57">
        <f t="shared" si="44"/>
        <v>-1</v>
      </c>
      <c r="M372" s="57">
        <f t="shared" si="45"/>
        <v>-0.90298545454545454</v>
      </c>
      <c r="R372" s="53"/>
      <c r="S372" s="53"/>
      <c r="T372" s="53"/>
      <c r="U372" s="53"/>
      <c r="V372" s="53"/>
    </row>
    <row r="373" spans="2:22" s="51" customFormat="1" x14ac:dyDescent="0.2">
      <c r="B373" s="66" t="s">
        <v>372</v>
      </c>
      <c r="C373" s="51" t="s">
        <v>373</v>
      </c>
      <c r="D373" s="56">
        <v>8000000</v>
      </c>
      <c r="E373" s="56">
        <v>8000000</v>
      </c>
      <c r="F373" s="56">
        <v>120531.86</v>
      </c>
      <c r="G373" s="56">
        <v>6504477.75</v>
      </c>
      <c r="H373" s="56">
        <v>810367.66</v>
      </c>
      <c r="I373" s="56">
        <f t="shared" si="41"/>
        <v>7314845.4100000001</v>
      </c>
      <c r="J373" s="56">
        <f t="shared" si="42"/>
        <v>685154.58999999985</v>
      </c>
      <c r="K373" s="57">
        <f t="shared" si="43"/>
        <v>8.5644323749999987E-2</v>
      </c>
      <c r="L373" s="57">
        <f t="shared" si="44"/>
        <v>-0.98493351749999991</v>
      </c>
      <c r="M373" s="57">
        <f t="shared" si="45"/>
        <v>-0.11302576136363633</v>
      </c>
      <c r="R373" s="53"/>
      <c r="S373" s="53"/>
      <c r="T373" s="53"/>
      <c r="U373" s="53"/>
      <c r="V373" s="53"/>
    </row>
    <row r="374" spans="2:22" s="51" customFormat="1" x14ac:dyDescent="0.2">
      <c r="B374" s="66" t="s">
        <v>374</v>
      </c>
      <c r="C374" s="51" t="s">
        <v>375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f t="shared" si="41"/>
        <v>0</v>
      </c>
      <c r="J374" s="56">
        <f t="shared" si="42"/>
        <v>0</v>
      </c>
      <c r="K374" s="57" t="str">
        <f t="shared" si="43"/>
        <v>NA</v>
      </c>
      <c r="L374" s="57" t="str">
        <f t="shared" si="44"/>
        <v>NA</v>
      </c>
      <c r="M374" s="57" t="str">
        <f t="shared" si="45"/>
        <v>NA</v>
      </c>
      <c r="R374" s="53"/>
      <c r="S374" s="53"/>
      <c r="T374" s="53"/>
      <c r="U374" s="53"/>
      <c r="V374" s="53"/>
    </row>
    <row r="375" spans="2:22" s="51" customFormat="1" x14ac:dyDescent="0.2">
      <c r="B375" s="66" t="s">
        <v>376</v>
      </c>
      <c r="C375" s="51" t="s">
        <v>377</v>
      </c>
      <c r="D375" s="56">
        <v>0</v>
      </c>
      <c r="E375" s="56">
        <v>0</v>
      </c>
      <c r="F375" s="56">
        <v>0</v>
      </c>
      <c r="G375" s="56">
        <v>0</v>
      </c>
      <c r="H375" s="56">
        <v>0</v>
      </c>
      <c r="I375" s="56">
        <f t="shared" si="41"/>
        <v>0</v>
      </c>
      <c r="J375" s="56">
        <f t="shared" si="42"/>
        <v>0</v>
      </c>
      <c r="K375" s="57" t="str">
        <f t="shared" si="43"/>
        <v>NA</v>
      </c>
      <c r="L375" s="57" t="str">
        <f t="shared" si="44"/>
        <v>NA</v>
      </c>
      <c r="M375" s="57" t="str">
        <f t="shared" si="45"/>
        <v>NA</v>
      </c>
      <c r="R375" s="53"/>
      <c r="S375" s="53"/>
      <c r="T375" s="53"/>
      <c r="U375" s="53"/>
      <c r="V375" s="53"/>
    </row>
    <row r="376" spans="2:22" s="51" customFormat="1" x14ac:dyDescent="0.2">
      <c r="B376" s="66" t="s">
        <v>378</v>
      </c>
      <c r="C376" s="51" t="s">
        <v>379</v>
      </c>
      <c r="D376" s="56">
        <v>500000</v>
      </c>
      <c r="E376" s="56">
        <v>25000</v>
      </c>
      <c r="F376" s="56">
        <v>0</v>
      </c>
      <c r="G376" s="56">
        <v>0</v>
      </c>
      <c r="H376" s="56">
        <v>0</v>
      </c>
      <c r="I376" s="56">
        <f t="shared" si="41"/>
        <v>0</v>
      </c>
      <c r="J376" s="56">
        <f t="shared" si="42"/>
        <v>25000</v>
      </c>
      <c r="K376" s="57">
        <f t="shared" si="43"/>
        <v>1</v>
      </c>
      <c r="L376" s="57">
        <f t="shared" si="44"/>
        <v>-1</v>
      </c>
      <c r="M376" s="57">
        <f t="shared" si="45"/>
        <v>-1</v>
      </c>
      <c r="R376" s="53"/>
      <c r="S376" s="53"/>
      <c r="T376" s="53"/>
      <c r="U376" s="53"/>
      <c r="V376" s="53"/>
    </row>
    <row r="377" spans="2:22" s="51" customFormat="1" x14ac:dyDescent="0.2">
      <c r="B377" s="66" t="s">
        <v>247</v>
      </c>
      <c r="C377" s="51" t="s">
        <v>248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f t="shared" si="41"/>
        <v>0</v>
      </c>
      <c r="J377" s="56">
        <f t="shared" si="42"/>
        <v>0</v>
      </c>
      <c r="K377" s="57" t="str">
        <f t="shared" si="43"/>
        <v>NA</v>
      </c>
      <c r="L377" s="57" t="str">
        <f t="shared" si="44"/>
        <v>NA</v>
      </c>
      <c r="M377" s="57" t="str">
        <f t="shared" si="45"/>
        <v>NA</v>
      </c>
      <c r="R377" s="53"/>
      <c r="S377" s="53"/>
      <c r="T377" s="53"/>
      <c r="U377" s="53"/>
      <c r="V377" s="53"/>
    </row>
    <row r="378" spans="2:22" s="51" customFormat="1" x14ac:dyDescent="0.2">
      <c r="B378" s="66" t="s">
        <v>173</v>
      </c>
      <c r="C378" s="51" t="s">
        <v>174</v>
      </c>
      <c r="D378" s="56">
        <v>166770</v>
      </c>
      <c r="E378" s="56">
        <v>245488</v>
      </c>
      <c r="F378" s="56">
        <v>4350</v>
      </c>
      <c r="G378" s="56">
        <v>64505</v>
      </c>
      <c r="H378" s="56">
        <v>4350</v>
      </c>
      <c r="I378" s="56">
        <f t="shared" si="41"/>
        <v>68855</v>
      </c>
      <c r="J378" s="56">
        <f t="shared" si="42"/>
        <v>176633</v>
      </c>
      <c r="K378" s="57">
        <f t="shared" si="43"/>
        <v>0.71951785830671966</v>
      </c>
      <c r="L378" s="57">
        <f t="shared" si="44"/>
        <v>-0.98228019292185365</v>
      </c>
      <c r="M378" s="57">
        <f t="shared" si="45"/>
        <v>-0.71335018041985387</v>
      </c>
      <c r="R378" s="53"/>
      <c r="S378" s="53"/>
      <c r="T378" s="53"/>
      <c r="U378" s="53"/>
      <c r="V378" s="53"/>
    </row>
    <row r="379" spans="2:22" s="51" customFormat="1" x14ac:dyDescent="0.2">
      <c r="B379" s="66" t="s">
        <v>175</v>
      </c>
      <c r="C379" s="51" t="s">
        <v>176</v>
      </c>
      <c r="D379" s="56">
        <v>2202500</v>
      </c>
      <c r="E379" s="56">
        <v>1852500</v>
      </c>
      <c r="F379" s="56">
        <v>39159.22</v>
      </c>
      <c r="G379" s="56">
        <v>1419017.61</v>
      </c>
      <c r="H379" s="56">
        <v>149804.13</v>
      </c>
      <c r="I379" s="56">
        <f t="shared" si="41"/>
        <v>1568821.7400000002</v>
      </c>
      <c r="J379" s="56">
        <f t="shared" si="42"/>
        <v>283678.25999999978</v>
      </c>
      <c r="K379" s="57">
        <f t="shared" si="43"/>
        <v>0.15313266396761122</v>
      </c>
      <c r="L379" s="57">
        <f t="shared" si="44"/>
        <v>-0.97886141970310392</v>
      </c>
      <c r="M379" s="57">
        <f t="shared" si="45"/>
        <v>-0.16436209937430984</v>
      </c>
      <c r="R379" s="53"/>
      <c r="S379" s="53"/>
      <c r="T379" s="53"/>
      <c r="U379" s="53"/>
      <c r="V379" s="53"/>
    </row>
    <row r="380" spans="2:22" s="51" customFormat="1" x14ac:dyDescent="0.2">
      <c r="B380" s="66" t="s">
        <v>249</v>
      </c>
      <c r="C380" s="51" t="s">
        <v>250</v>
      </c>
      <c r="D380" s="56">
        <v>0</v>
      </c>
      <c r="E380" s="56">
        <v>0</v>
      </c>
      <c r="F380" s="56">
        <v>0</v>
      </c>
      <c r="G380" s="56">
        <v>0</v>
      </c>
      <c r="H380" s="56">
        <v>0</v>
      </c>
      <c r="I380" s="56">
        <f t="shared" si="41"/>
        <v>0</v>
      </c>
      <c r="J380" s="56">
        <f t="shared" si="42"/>
        <v>0</v>
      </c>
      <c r="K380" s="57" t="str">
        <f t="shared" si="43"/>
        <v>NA</v>
      </c>
      <c r="L380" s="57" t="str">
        <f t="shared" si="44"/>
        <v>NA</v>
      </c>
      <c r="M380" s="57" t="str">
        <f t="shared" si="45"/>
        <v>NA</v>
      </c>
      <c r="R380" s="53"/>
      <c r="S380" s="53"/>
      <c r="T380" s="53"/>
      <c r="U380" s="53"/>
      <c r="V380" s="53"/>
    </row>
    <row r="381" spans="2:22" s="51" customFormat="1" x14ac:dyDescent="0.2">
      <c r="B381" s="66" t="s">
        <v>380</v>
      </c>
      <c r="C381" s="51" t="s">
        <v>381</v>
      </c>
      <c r="D381" s="56">
        <v>1433934</v>
      </c>
      <c r="E381" s="56">
        <v>3883934</v>
      </c>
      <c r="F381" s="56">
        <v>466576.58</v>
      </c>
      <c r="G381" s="56">
        <v>2742053.48</v>
      </c>
      <c r="H381" s="56">
        <v>0</v>
      </c>
      <c r="I381" s="56">
        <f t="shared" si="41"/>
        <v>2742053.48</v>
      </c>
      <c r="J381" s="56">
        <f t="shared" si="42"/>
        <v>1141880.52</v>
      </c>
      <c r="K381" s="57">
        <f t="shared" si="43"/>
        <v>0.29400101031582926</v>
      </c>
      <c r="L381" s="57">
        <f t="shared" si="44"/>
        <v>-0.87987010592867954</v>
      </c>
      <c r="M381" s="57">
        <f t="shared" si="45"/>
        <v>-0.22981928398090468</v>
      </c>
      <c r="R381" s="53"/>
      <c r="S381" s="53"/>
      <c r="T381" s="53"/>
      <c r="U381" s="53"/>
      <c r="V381" s="53"/>
    </row>
    <row r="382" spans="2:22" s="51" customFormat="1" x14ac:dyDescent="0.2">
      <c r="B382" s="66" t="s">
        <v>286</v>
      </c>
      <c r="C382" s="51" t="s">
        <v>287</v>
      </c>
      <c r="D382" s="56">
        <v>2598922.4900000002</v>
      </c>
      <c r="E382" s="56">
        <v>3228714.49</v>
      </c>
      <c r="F382" s="56">
        <v>0</v>
      </c>
      <c r="G382" s="56">
        <v>3179538.64</v>
      </c>
      <c r="H382" s="56">
        <v>0</v>
      </c>
      <c r="I382" s="56">
        <f t="shared" si="41"/>
        <v>3179538.64</v>
      </c>
      <c r="J382" s="56">
        <f t="shared" si="42"/>
        <v>49175.850000000093</v>
      </c>
      <c r="K382" s="57">
        <f t="shared" si="43"/>
        <v>1.5230783072429576E-2</v>
      </c>
      <c r="L382" s="57">
        <f t="shared" si="44"/>
        <v>-1</v>
      </c>
      <c r="M382" s="57">
        <f t="shared" si="45"/>
        <v>7.4293691193713249E-2</v>
      </c>
      <c r="R382" s="53"/>
      <c r="S382" s="53"/>
      <c r="T382" s="53"/>
      <c r="U382" s="53"/>
      <c r="V382" s="53"/>
    </row>
    <row r="383" spans="2:22" s="51" customFormat="1" x14ac:dyDescent="0.2">
      <c r="B383" s="66" t="s">
        <v>177</v>
      </c>
      <c r="C383" s="51" t="s">
        <v>178</v>
      </c>
      <c r="D383" s="56">
        <v>35820</v>
      </c>
      <c r="E383" s="56">
        <v>35620</v>
      </c>
      <c r="F383" s="56">
        <v>253.25</v>
      </c>
      <c r="G383" s="56">
        <v>3265.73</v>
      </c>
      <c r="H383" s="56">
        <v>864.5</v>
      </c>
      <c r="I383" s="56">
        <f t="shared" si="41"/>
        <v>4130.2299999999996</v>
      </c>
      <c r="J383" s="56">
        <f t="shared" si="42"/>
        <v>31489.77</v>
      </c>
      <c r="K383" s="57">
        <f t="shared" si="43"/>
        <v>0.88404744525547452</v>
      </c>
      <c r="L383" s="57">
        <f t="shared" si="44"/>
        <v>-0.99289023020774847</v>
      </c>
      <c r="M383" s="57">
        <f t="shared" si="45"/>
        <v>-0.89998274717982751</v>
      </c>
      <c r="R383" s="53"/>
      <c r="S383" s="53"/>
      <c r="T383" s="53"/>
      <c r="U383" s="53"/>
      <c r="V383" s="53"/>
    </row>
    <row r="384" spans="2:22" s="51" customFormat="1" x14ac:dyDescent="0.2">
      <c r="B384" s="66" t="s">
        <v>179</v>
      </c>
      <c r="C384" s="51" t="s">
        <v>180</v>
      </c>
      <c r="D384" s="56">
        <v>0</v>
      </c>
      <c r="E384" s="56">
        <v>146935</v>
      </c>
      <c r="F384" s="56">
        <v>0</v>
      </c>
      <c r="G384" s="56">
        <v>135685</v>
      </c>
      <c r="H384" s="56">
        <v>0</v>
      </c>
      <c r="I384" s="56">
        <f t="shared" si="41"/>
        <v>135685</v>
      </c>
      <c r="J384" s="56">
        <f t="shared" si="42"/>
        <v>11250</v>
      </c>
      <c r="K384" s="57">
        <f t="shared" si="43"/>
        <v>7.6564467281450985E-2</v>
      </c>
      <c r="L384" s="57">
        <f t="shared" si="44"/>
        <v>-1</v>
      </c>
      <c r="M384" s="57">
        <f t="shared" si="45"/>
        <v>7.3842175111442383E-3</v>
      </c>
      <c r="R384" s="53"/>
      <c r="S384" s="53"/>
      <c r="T384" s="53"/>
      <c r="U384" s="53"/>
      <c r="V384" s="53"/>
    </row>
    <row r="385" spans="2:22" s="51" customFormat="1" x14ac:dyDescent="0.2">
      <c r="B385" s="66" t="s">
        <v>185</v>
      </c>
      <c r="C385" s="51" t="s">
        <v>186</v>
      </c>
      <c r="D385" s="56">
        <v>380000</v>
      </c>
      <c r="E385" s="56">
        <v>430000</v>
      </c>
      <c r="F385" s="56">
        <v>2703.31</v>
      </c>
      <c r="G385" s="56">
        <v>65086.7</v>
      </c>
      <c r="H385" s="56">
        <v>0</v>
      </c>
      <c r="I385" s="56">
        <f t="shared" si="41"/>
        <v>65086.7</v>
      </c>
      <c r="J385" s="56">
        <f t="shared" si="42"/>
        <v>364913.3</v>
      </c>
      <c r="K385" s="57">
        <f t="shared" si="43"/>
        <v>0.84863558139534878</v>
      </c>
      <c r="L385" s="57">
        <f t="shared" si="44"/>
        <v>-0.99371323255813959</v>
      </c>
      <c r="M385" s="57">
        <f t="shared" si="45"/>
        <v>-0.83487517970401692</v>
      </c>
      <c r="R385" s="53"/>
      <c r="S385" s="53"/>
      <c r="T385" s="53"/>
      <c r="U385" s="53"/>
      <c r="V385" s="53"/>
    </row>
    <row r="386" spans="2:22" s="51" customFormat="1" x14ac:dyDescent="0.2">
      <c r="B386" s="66" t="s">
        <v>189</v>
      </c>
      <c r="C386" s="51" t="s">
        <v>190</v>
      </c>
      <c r="D386" s="56">
        <v>0</v>
      </c>
      <c r="E386" s="56">
        <v>0</v>
      </c>
      <c r="F386" s="56">
        <v>0</v>
      </c>
      <c r="G386" s="56">
        <v>0</v>
      </c>
      <c r="H386" s="56">
        <v>0</v>
      </c>
      <c r="I386" s="56">
        <f t="shared" si="41"/>
        <v>0</v>
      </c>
      <c r="J386" s="56">
        <f t="shared" si="42"/>
        <v>0</v>
      </c>
      <c r="K386" s="57" t="str">
        <f t="shared" si="43"/>
        <v>NA</v>
      </c>
      <c r="L386" s="57" t="str">
        <f t="shared" si="44"/>
        <v>NA</v>
      </c>
      <c r="M386" s="57" t="str">
        <f t="shared" si="45"/>
        <v>NA</v>
      </c>
      <c r="R386" s="53"/>
      <c r="S386" s="53"/>
      <c r="T386" s="53"/>
      <c r="U386" s="53"/>
      <c r="V386" s="53"/>
    </row>
    <row r="387" spans="2:22" s="51" customFormat="1" x14ac:dyDescent="0.2">
      <c r="B387" s="66" t="s">
        <v>191</v>
      </c>
      <c r="C387" s="51" t="s">
        <v>192</v>
      </c>
      <c r="D387" s="56">
        <v>90000</v>
      </c>
      <c r="E387" s="56">
        <v>90000</v>
      </c>
      <c r="F387" s="56">
        <v>0</v>
      </c>
      <c r="G387" s="56">
        <v>0</v>
      </c>
      <c r="H387" s="56">
        <v>0</v>
      </c>
      <c r="I387" s="56">
        <f t="shared" si="41"/>
        <v>0</v>
      </c>
      <c r="J387" s="56">
        <f t="shared" si="42"/>
        <v>90000</v>
      </c>
      <c r="K387" s="57">
        <f t="shared" si="43"/>
        <v>1</v>
      </c>
      <c r="L387" s="57">
        <f t="shared" si="44"/>
        <v>-1</v>
      </c>
      <c r="M387" s="57">
        <f t="shared" si="45"/>
        <v>-1</v>
      </c>
      <c r="R387" s="53"/>
      <c r="S387" s="53"/>
      <c r="T387" s="53"/>
      <c r="U387" s="53"/>
      <c r="V387" s="53"/>
    </row>
    <row r="388" spans="2:22" s="51" customFormat="1" x14ac:dyDescent="0.2">
      <c r="B388" s="66" t="s">
        <v>193</v>
      </c>
      <c r="C388" s="51" t="s">
        <v>194</v>
      </c>
      <c r="D388" s="56">
        <v>4702300</v>
      </c>
      <c r="E388" s="56">
        <v>3766323.5700000003</v>
      </c>
      <c r="F388" s="56">
        <v>472091.25</v>
      </c>
      <c r="G388" s="56">
        <v>2824882.38</v>
      </c>
      <c r="H388" s="56">
        <v>451678.95999999996</v>
      </c>
      <c r="I388" s="56">
        <f t="shared" si="41"/>
        <v>3276561.34</v>
      </c>
      <c r="J388" s="56">
        <f t="shared" si="42"/>
        <v>489762.23000000045</v>
      </c>
      <c r="K388" s="57">
        <f t="shared" si="43"/>
        <v>0.13003721557571868</v>
      </c>
      <c r="L388" s="57">
        <f t="shared" si="44"/>
        <v>-0.87465462241206215</v>
      </c>
      <c r="M388" s="57">
        <f t="shared" si="45"/>
        <v>-0.18177771723131356</v>
      </c>
      <c r="R388" s="53"/>
      <c r="S388" s="53"/>
      <c r="T388" s="53"/>
      <c r="U388" s="53"/>
      <c r="V388" s="53"/>
    </row>
    <row r="389" spans="2:22" s="51" customFormat="1" x14ac:dyDescent="0.2">
      <c r="B389" s="66" t="s">
        <v>197</v>
      </c>
      <c r="C389" s="51" t="s">
        <v>198</v>
      </c>
      <c r="D389" s="56">
        <v>47700</v>
      </c>
      <c r="E389" s="56">
        <v>48700</v>
      </c>
      <c r="F389" s="56">
        <v>1803.24</v>
      </c>
      <c r="G389" s="56">
        <v>11814.329999999998</v>
      </c>
      <c r="H389" s="56">
        <v>2356.7800000000002</v>
      </c>
      <c r="I389" s="56">
        <f t="shared" si="41"/>
        <v>14171.109999999999</v>
      </c>
      <c r="J389" s="56">
        <f t="shared" si="42"/>
        <v>34528.89</v>
      </c>
      <c r="K389" s="57">
        <f t="shared" si="43"/>
        <v>0.70901211498973304</v>
      </c>
      <c r="L389" s="57">
        <f t="shared" si="44"/>
        <v>-0.9629724845995894</v>
      </c>
      <c r="M389" s="57">
        <f t="shared" si="45"/>
        <v>-0.73535195071868587</v>
      </c>
      <c r="R389" s="53"/>
      <c r="S389" s="53"/>
      <c r="T389" s="53"/>
      <c r="U389" s="53"/>
      <c r="V389" s="53"/>
    </row>
    <row r="390" spans="2:22" s="51" customFormat="1" x14ac:dyDescent="0.2">
      <c r="B390" s="66" t="s">
        <v>199</v>
      </c>
      <c r="C390" s="51" t="s">
        <v>200</v>
      </c>
      <c r="D390" s="56">
        <v>40770</v>
      </c>
      <c r="E390" s="56">
        <v>813770</v>
      </c>
      <c r="F390" s="56">
        <v>0</v>
      </c>
      <c r="G390" s="56">
        <v>627480</v>
      </c>
      <c r="H390" s="56">
        <v>158000</v>
      </c>
      <c r="I390" s="56">
        <f t="shared" si="41"/>
        <v>785480</v>
      </c>
      <c r="J390" s="56">
        <f t="shared" si="42"/>
        <v>28290</v>
      </c>
      <c r="K390" s="57">
        <f t="shared" si="43"/>
        <v>3.4764122540767051E-2</v>
      </c>
      <c r="L390" s="57">
        <f t="shared" si="44"/>
        <v>-1</v>
      </c>
      <c r="M390" s="57">
        <f t="shared" si="45"/>
        <v>-0.15882419312135329</v>
      </c>
      <c r="R390" s="53"/>
      <c r="S390" s="53"/>
      <c r="T390" s="53"/>
      <c r="U390" s="53"/>
      <c r="V390" s="53"/>
    </row>
    <row r="391" spans="2:22" s="51" customFormat="1" x14ac:dyDescent="0.2">
      <c r="B391" s="66" t="s">
        <v>201</v>
      </c>
      <c r="C391" s="51" t="s">
        <v>202</v>
      </c>
      <c r="D391" s="56">
        <v>3929500</v>
      </c>
      <c r="E391" s="56">
        <v>6646380.1500000004</v>
      </c>
      <c r="F391" s="56">
        <v>395790.08999999997</v>
      </c>
      <c r="G391" s="56">
        <v>5118811.13</v>
      </c>
      <c r="H391" s="56">
        <v>1175509.78</v>
      </c>
      <c r="I391" s="56">
        <f t="shared" si="41"/>
        <v>6294320.9100000001</v>
      </c>
      <c r="J391" s="56">
        <f t="shared" si="42"/>
        <v>352059.24000000022</v>
      </c>
      <c r="K391" s="57">
        <f t="shared" si="43"/>
        <v>5.2970072739519751E-2</v>
      </c>
      <c r="L391" s="57">
        <f t="shared" si="44"/>
        <v>-0.94045027803593206</v>
      </c>
      <c r="M391" s="57">
        <f t="shared" si="45"/>
        <v>-0.15981971082956559</v>
      </c>
      <c r="R391" s="53"/>
      <c r="S391" s="53"/>
      <c r="T391" s="53"/>
      <c r="U391" s="53"/>
      <c r="V391" s="53"/>
    </row>
    <row r="392" spans="2:22" s="51" customFormat="1" x14ac:dyDescent="0.2">
      <c r="B392" s="66" t="s">
        <v>205</v>
      </c>
      <c r="C392" s="51" t="s">
        <v>206</v>
      </c>
      <c r="D392" s="56">
        <v>40500</v>
      </c>
      <c r="E392" s="56">
        <v>137300</v>
      </c>
      <c r="F392" s="56">
        <v>3514.26</v>
      </c>
      <c r="G392" s="56">
        <v>52772.54</v>
      </c>
      <c r="H392" s="56">
        <v>7859.9</v>
      </c>
      <c r="I392" s="56">
        <f t="shared" si="41"/>
        <v>60632.44</v>
      </c>
      <c r="J392" s="56">
        <f t="shared" si="42"/>
        <v>76667.56</v>
      </c>
      <c r="K392" s="57">
        <f t="shared" si="43"/>
        <v>0.55839446467589215</v>
      </c>
      <c r="L392" s="57">
        <f t="shared" si="44"/>
        <v>-0.97440451565914055</v>
      </c>
      <c r="M392" s="57">
        <f t="shared" si="45"/>
        <v>-0.5806988810170165</v>
      </c>
      <c r="R392" s="53"/>
      <c r="S392" s="53"/>
      <c r="T392" s="53"/>
      <c r="U392" s="53"/>
      <c r="V392" s="53"/>
    </row>
    <row r="393" spans="2:22" s="51" customFormat="1" x14ac:dyDescent="0.2">
      <c r="B393" s="66" t="s">
        <v>267</v>
      </c>
      <c r="C393" s="51" t="s">
        <v>268</v>
      </c>
      <c r="D393" s="56">
        <v>22500000</v>
      </c>
      <c r="E393" s="56">
        <v>22500000</v>
      </c>
      <c r="F393" s="56">
        <v>1305126.6200000001</v>
      </c>
      <c r="G393" s="56">
        <v>17052079.210000001</v>
      </c>
      <c r="H393" s="56">
        <v>2141209.64</v>
      </c>
      <c r="I393" s="56">
        <f t="shared" si="41"/>
        <v>19193288.850000001</v>
      </c>
      <c r="J393" s="56">
        <f t="shared" si="42"/>
        <v>3306711.1499999985</v>
      </c>
      <c r="K393" s="57">
        <f t="shared" si="43"/>
        <v>0.14696493999999993</v>
      </c>
      <c r="L393" s="57">
        <f t="shared" si="44"/>
        <v>-0.94199437244444439</v>
      </c>
      <c r="M393" s="57">
        <f t="shared" si="45"/>
        <v>-0.17323252315151511</v>
      </c>
      <c r="R393" s="53"/>
      <c r="S393" s="53"/>
      <c r="T393" s="53"/>
      <c r="U393" s="53"/>
      <c r="V393" s="53"/>
    </row>
    <row r="394" spans="2:22" s="51" customFormat="1" x14ac:dyDescent="0.2">
      <c r="B394" s="66" t="s">
        <v>382</v>
      </c>
      <c r="C394" s="51" t="s">
        <v>383</v>
      </c>
      <c r="D394" s="56">
        <v>2500000</v>
      </c>
      <c r="E394" s="56">
        <v>2500000</v>
      </c>
      <c r="F394" s="56">
        <v>0</v>
      </c>
      <c r="G394" s="56">
        <v>1783910.97</v>
      </c>
      <c r="H394" s="56">
        <v>416089.03</v>
      </c>
      <c r="I394" s="56">
        <f t="shared" si="41"/>
        <v>2200000</v>
      </c>
      <c r="J394" s="56">
        <f t="shared" si="42"/>
        <v>300000</v>
      </c>
      <c r="K394" s="57">
        <f t="shared" si="43"/>
        <v>0.12</v>
      </c>
      <c r="L394" s="57">
        <f t="shared" si="44"/>
        <v>-1</v>
      </c>
      <c r="M394" s="57">
        <f t="shared" si="45"/>
        <v>-0.22156612218181829</v>
      </c>
      <c r="R394" s="53"/>
      <c r="S394" s="53"/>
      <c r="T394" s="53"/>
      <c r="U394" s="53"/>
      <c r="V394" s="53"/>
    </row>
    <row r="395" spans="2:22" s="51" customFormat="1" x14ac:dyDescent="0.2">
      <c r="B395" s="66" t="s">
        <v>384</v>
      </c>
      <c r="C395" s="51" t="s">
        <v>385</v>
      </c>
      <c r="D395" s="56">
        <v>0</v>
      </c>
      <c r="E395" s="56">
        <v>0</v>
      </c>
      <c r="F395" s="56">
        <v>0</v>
      </c>
      <c r="G395" s="56">
        <v>0</v>
      </c>
      <c r="H395" s="56">
        <v>0</v>
      </c>
      <c r="I395" s="56">
        <f t="shared" si="41"/>
        <v>0</v>
      </c>
      <c r="J395" s="56">
        <f t="shared" si="42"/>
        <v>0</v>
      </c>
      <c r="K395" s="57" t="str">
        <f t="shared" si="43"/>
        <v>NA</v>
      </c>
      <c r="L395" s="57" t="str">
        <f t="shared" si="44"/>
        <v>NA</v>
      </c>
      <c r="M395" s="57" t="str">
        <f t="shared" si="45"/>
        <v>NA</v>
      </c>
      <c r="R395" s="53"/>
      <c r="S395" s="53"/>
      <c r="T395" s="53"/>
      <c r="U395" s="53"/>
      <c r="V395" s="53"/>
    </row>
    <row r="396" spans="2:22" s="51" customFormat="1" x14ac:dyDescent="0.2">
      <c r="B396" s="66" t="s">
        <v>213</v>
      </c>
      <c r="C396" s="51" t="s">
        <v>214</v>
      </c>
      <c r="D396" s="56">
        <v>9000</v>
      </c>
      <c r="E396" s="56">
        <v>7500</v>
      </c>
      <c r="F396" s="56">
        <v>0</v>
      </c>
      <c r="G396" s="56">
        <v>0</v>
      </c>
      <c r="H396" s="56">
        <v>0</v>
      </c>
      <c r="I396" s="56">
        <f t="shared" si="41"/>
        <v>0</v>
      </c>
      <c r="J396" s="56">
        <f t="shared" si="42"/>
        <v>7500</v>
      </c>
      <c r="K396" s="57">
        <f t="shared" si="43"/>
        <v>1</v>
      </c>
      <c r="L396" s="57">
        <f t="shared" si="44"/>
        <v>-1</v>
      </c>
      <c r="M396" s="57">
        <f t="shared" si="45"/>
        <v>-1</v>
      </c>
      <c r="R396" s="53"/>
      <c r="S396" s="53"/>
      <c r="T396" s="53"/>
      <c r="U396" s="53"/>
      <c r="V396" s="53"/>
    </row>
    <row r="397" spans="2:22" s="51" customFormat="1" x14ac:dyDescent="0.2">
      <c r="B397" s="66" t="s">
        <v>215</v>
      </c>
      <c r="C397" s="51" t="s">
        <v>216</v>
      </c>
      <c r="D397" s="56">
        <v>2225000</v>
      </c>
      <c r="E397" s="56">
        <v>2975000</v>
      </c>
      <c r="F397" s="56">
        <v>180710</v>
      </c>
      <c r="G397" s="56">
        <v>696679.38</v>
      </c>
      <c r="H397" s="56">
        <v>255153.27</v>
      </c>
      <c r="I397" s="56">
        <f t="shared" ref="I397:I422" si="51">SUM(G397:H397)</f>
        <v>951832.65</v>
      </c>
      <c r="J397" s="56">
        <f t="shared" ref="J397:J422" si="52">E397-I397</f>
        <v>2023167.35</v>
      </c>
      <c r="K397" s="57">
        <f t="shared" ref="K397:K422" si="53">IF(E397=0,"NA",J397/E397)</f>
        <v>0.68005625210084042</v>
      </c>
      <c r="L397" s="57">
        <f t="shared" ref="L397:L422" si="54">IF(E397=0,"NA",(  ( F397 - (E397/$L$6)) / (E397/$L$6)))</f>
        <v>-0.9392571428571429</v>
      </c>
      <c r="M397" s="57">
        <f t="shared" ref="M397:M422" si="55">IF(E397=0,"NA",(  ( G397 - ($M$6*(E397/12))) / ($M$6*(E397/12))))</f>
        <v>-0.74453315324675329</v>
      </c>
      <c r="R397" s="53"/>
      <c r="S397" s="53"/>
      <c r="T397" s="53"/>
      <c r="U397" s="53"/>
      <c r="V397" s="53"/>
    </row>
    <row r="398" spans="2:22" s="51" customFormat="1" x14ac:dyDescent="0.2">
      <c r="B398" s="66" t="s">
        <v>217</v>
      </c>
      <c r="C398" s="51" t="s">
        <v>218</v>
      </c>
      <c r="D398" s="56">
        <v>0</v>
      </c>
      <c r="E398" s="56">
        <v>1479744</v>
      </c>
      <c r="F398" s="56">
        <v>88314.11</v>
      </c>
      <c r="G398" s="56">
        <v>743700.57</v>
      </c>
      <c r="H398" s="56">
        <v>302408.98</v>
      </c>
      <c r="I398" s="56">
        <f t="shared" si="51"/>
        <v>1046109.5499999999</v>
      </c>
      <c r="J398" s="56">
        <f t="shared" si="52"/>
        <v>433634.45000000007</v>
      </c>
      <c r="K398" s="57">
        <f t="shared" si="53"/>
        <v>0.29304693920029418</v>
      </c>
      <c r="L398" s="57">
        <f t="shared" si="54"/>
        <v>-0.94031798067773875</v>
      </c>
      <c r="M398" s="57">
        <f t="shared" si="55"/>
        <v>-0.45172292455500906</v>
      </c>
      <c r="R398" s="53"/>
      <c r="S398" s="53"/>
      <c r="T398" s="53"/>
      <c r="U398" s="53"/>
      <c r="V398" s="53"/>
    </row>
    <row r="399" spans="2:22" s="51" customFormat="1" x14ac:dyDescent="0.2">
      <c r="B399" s="66" t="s">
        <v>219</v>
      </c>
      <c r="C399" s="51" t="s">
        <v>220</v>
      </c>
      <c r="D399" s="56">
        <v>6628000</v>
      </c>
      <c r="E399" s="56">
        <v>8315814.8600000003</v>
      </c>
      <c r="F399" s="56">
        <v>383852.93999999994</v>
      </c>
      <c r="G399" s="56">
        <v>2392922.13</v>
      </c>
      <c r="H399" s="56">
        <v>289624.54000000004</v>
      </c>
      <c r="I399" s="56">
        <f t="shared" si="51"/>
        <v>2682546.67</v>
      </c>
      <c r="J399" s="56">
        <f t="shared" si="52"/>
        <v>5633268.1900000004</v>
      </c>
      <c r="K399" s="57">
        <f t="shared" si="53"/>
        <v>0.67741625863950516</v>
      </c>
      <c r="L399" s="57">
        <f t="shared" si="54"/>
        <v>-0.95384061015519039</v>
      </c>
      <c r="M399" s="57">
        <f t="shared" si="55"/>
        <v>-0.68608482158361261</v>
      </c>
      <c r="R399" s="53"/>
      <c r="S399" s="53"/>
      <c r="T399" s="53"/>
      <c r="U399" s="53"/>
      <c r="V399" s="53"/>
    </row>
    <row r="400" spans="2:22" s="51" customFormat="1" x14ac:dyDescent="0.2">
      <c r="B400" s="66" t="s">
        <v>386</v>
      </c>
      <c r="C400" s="51" t="s">
        <v>387</v>
      </c>
      <c r="D400" s="56">
        <v>450000</v>
      </c>
      <c r="E400" s="56">
        <v>450000</v>
      </c>
      <c r="F400" s="56">
        <v>0</v>
      </c>
      <c r="G400" s="56">
        <v>0</v>
      </c>
      <c r="H400" s="56">
        <v>0</v>
      </c>
      <c r="I400" s="56">
        <f t="shared" si="51"/>
        <v>0</v>
      </c>
      <c r="J400" s="56">
        <f t="shared" si="52"/>
        <v>450000</v>
      </c>
      <c r="K400" s="57">
        <f t="shared" si="53"/>
        <v>1</v>
      </c>
      <c r="L400" s="57">
        <f t="shared" si="54"/>
        <v>-1</v>
      </c>
      <c r="M400" s="57">
        <f t="shared" si="55"/>
        <v>-1</v>
      </c>
      <c r="R400" s="53"/>
      <c r="S400" s="53"/>
      <c r="T400" s="53"/>
      <c r="U400" s="53"/>
      <c r="V400" s="53"/>
    </row>
    <row r="401" spans="1:22" s="51" customFormat="1" x14ac:dyDescent="0.2">
      <c r="B401" s="66" t="s">
        <v>388</v>
      </c>
      <c r="C401" s="51" t="s">
        <v>389</v>
      </c>
      <c r="D401" s="56">
        <v>450000</v>
      </c>
      <c r="E401" s="56">
        <v>450000</v>
      </c>
      <c r="F401" s="56">
        <v>0</v>
      </c>
      <c r="G401" s="56">
        <v>33941.449999999997</v>
      </c>
      <c r="H401" s="56">
        <v>0</v>
      </c>
      <c r="I401" s="56">
        <f t="shared" si="51"/>
        <v>33941.449999999997</v>
      </c>
      <c r="J401" s="56">
        <f t="shared" si="52"/>
        <v>416058.55</v>
      </c>
      <c r="K401" s="57">
        <f t="shared" si="53"/>
        <v>0.92457455555555557</v>
      </c>
      <c r="L401" s="57">
        <f t="shared" si="54"/>
        <v>-1</v>
      </c>
      <c r="M401" s="57">
        <f t="shared" si="55"/>
        <v>-0.91771769696969696</v>
      </c>
      <c r="R401" s="53"/>
      <c r="S401" s="53"/>
      <c r="T401" s="53"/>
      <c r="U401" s="53"/>
      <c r="V401" s="53"/>
    </row>
    <row r="402" spans="1:22" s="51" customFormat="1" x14ac:dyDescent="0.2">
      <c r="B402" s="66" t="s">
        <v>221</v>
      </c>
      <c r="C402" s="51" t="s">
        <v>222</v>
      </c>
      <c r="D402" s="56">
        <v>2880000</v>
      </c>
      <c r="E402" s="56">
        <v>1154773</v>
      </c>
      <c r="F402" s="56">
        <v>0</v>
      </c>
      <c r="G402" s="56">
        <v>48239.96</v>
      </c>
      <c r="H402" s="56">
        <v>864561</v>
      </c>
      <c r="I402" s="56">
        <f t="shared" si="51"/>
        <v>912800.96</v>
      </c>
      <c r="J402" s="56">
        <f t="shared" si="52"/>
        <v>241972.04000000004</v>
      </c>
      <c r="K402" s="57">
        <f t="shared" si="53"/>
        <v>0.20954078420607344</v>
      </c>
      <c r="L402" s="57">
        <f t="shared" si="54"/>
        <v>-1</v>
      </c>
      <c r="M402" s="57">
        <f t="shared" si="55"/>
        <v>-0.95442791708059427</v>
      </c>
      <c r="R402" s="53"/>
      <c r="S402" s="53"/>
      <c r="T402" s="53"/>
      <c r="U402" s="53"/>
      <c r="V402" s="53"/>
    </row>
    <row r="403" spans="1:22" s="51" customFormat="1" x14ac:dyDescent="0.2">
      <c r="B403" s="66" t="s">
        <v>223</v>
      </c>
      <c r="C403" s="51" t="s">
        <v>224</v>
      </c>
      <c r="D403" s="56">
        <v>148500</v>
      </c>
      <c r="E403" s="56">
        <v>147500</v>
      </c>
      <c r="F403" s="56">
        <v>600</v>
      </c>
      <c r="G403" s="56">
        <v>35898.03</v>
      </c>
      <c r="H403" s="56">
        <v>40631.46</v>
      </c>
      <c r="I403" s="56">
        <f t="shared" si="51"/>
        <v>76529.489999999991</v>
      </c>
      <c r="J403" s="56">
        <f t="shared" si="52"/>
        <v>70970.510000000009</v>
      </c>
      <c r="K403" s="57">
        <f t="shared" si="53"/>
        <v>0.48115600000000008</v>
      </c>
      <c r="L403" s="57">
        <f t="shared" si="54"/>
        <v>-0.99593220338983046</v>
      </c>
      <c r="M403" s="57">
        <f t="shared" si="55"/>
        <v>-0.73449839137134054</v>
      </c>
      <c r="R403" s="53"/>
      <c r="S403" s="53"/>
      <c r="T403" s="53"/>
      <c r="U403" s="53"/>
      <c r="V403" s="53"/>
    </row>
    <row r="404" spans="1:22" s="51" customFormat="1" x14ac:dyDescent="0.2">
      <c r="B404" s="66" t="s">
        <v>225</v>
      </c>
      <c r="C404" s="51" t="s">
        <v>226</v>
      </c>
      <c r="D404" s="56">
        <v>900000</v>
      </c>
      <c r="E404" s="56">
        <v>900000</v>
      </c>
      <c r="F404" s="56">
        <v>0</v>
      </c>
      <c r="G404" s="56">
        <v>0</v>
      </c>
      <c r="H404" s="56">
        <v>0</v>
      </c>
      <c r="I404" s="56">
        <f t="shared" si="51"/>
        <v>0</v>
      </c>
      <c r="J404" s="56">
        <f t="shared" si="52"/>
        <v>900000</v>
      </c>
      <c r="K404" s="57">
        <f t="shared" si="53"/>
        <v>1</v>
      </c>
      <c r="L404" s="57">
        <f t="shared" si="54"/>
        <v>-1</v>
      </c>
      <c r="M404" s="57">
        <f t="shared" si="55"/>
        <v>-1</v>
      </c>
      <c r="R404" s="53"/>
      <c r="S404" s="53"/>
      <c r="T404" s="53"/>
      <c r="U404" s="53"/>
      <c r="V404" s="53"/>
    </row>
    <row r="405" spans="1:22" s="51" customFormat="1" x14ac:dyDescent="0.2">
      <c r="A405" s="63" t="s">
        <v>390</v>
      </c>
      <c r="B405" s="71"/>
      <c r="C405" s="63"/>
      <c r="D405" s="64">
        <v>221490060.35000002</v>
      </c>
      <c r="E405" s="64">
        <v>214331457.92000005</v>
      </c>
      <c r="F405" s="64">
        <v>11903835.019999998</v>
      </c>
      <c r="G405" s="64">
        <v>137719605.56999999</v>
      </c>
      <c r="H405" s="64">
        <v>14519683</v>
      </c>
      <c r="I405" s="64">
        <f t="shared" si="51"/>
        <v>152239288.56999999</v>
      </c>
      <c r="J405" s="64">
        <f t="shared" si="52"/>
        <v>62092169.350000054</v>
      </c>
      <c r="K405" s="65">
        <f t="shared" si="53"/>
        <v>0.28970161427808777</v>
      </c>
      <c r="L405" s="65">
        <f t="shared" si="54"/>
        <v>-0.9444606259131445</v>
      </c>
      <c r="M405" s="65">
        <f t="shared" si="55"/>
        <v>-0.29903164392786108</v>
      </c>
      <c r="R405" s="53"/>
      <c r="S405" s="53"/>
      <c r="T405" s="53"/>
      <c r="U405" s="53"/>
      <c r="V405" s="53"/>
    </row>
    <row r="406" spans="1:22" s="51" customFormat="1" x14ac:dyDescent="0.2">
      <c r="A406" s="51" t="s">
        <v>391</v>
      </c>
      <c r="B406" s="66" t="s">
        <v>104</v>
      </c>
      <c r="C406" s="51" t="s">
        <v>105</v>
      </c>
      <c r="D406" s="56">
        <v>0</v>
      </c>
      <c r="E406" s="56">
        <v>0</v>
      </c>
      <c r="F406" s="56">
        <v>0</v>
      </c>
      <c r="G406" s="56">
        <v>0</v>
      </c>
      <c r="H406" s="56">
        <v>0</v>
      </c>
      <c r="I406" s="56">
        <f t="shared" si="51"/>
        <v>0</v>
      </c>
      <c r="J406" s="56">
        <f t="shared" si="52"/>
        <v>0</v>
      </c>
      <c r="K406" s="57" t="str">
        <f t="shared" si="53"/>
        <v>NA</v>
      </c>
      <c r="L406" s="57" t="str">
        <f t="shared" si="54"/>
        <v>NA</v>
      </c>
      <c r="M406" s="57" t="str">
        <f t="shared" si="55"/>
        <v>NA</v>
      </c>
      <c r="R406" s="53"/>
      <c r="S406" s="53"/>
      <c r="T406" s="53"/>
      <c r="U406" s="53"/>
      <c r="V406" s="53"/>
    </row>
    <row r="407" spans="1:22" s="51" customFormat="1" x14ac:dyDescent="0.2">
      <c r="B407" s="66" t="s">
        <v>111</v>
      </c>
      <c r="C407" s="51" t="s">
        <v>112</v>
      </c>
      <c r="D407" s="56">
        <v>0</v>
      </c>
      <c r="E407" s="56">
        <v>0</v>
      </c>
      <c r="F407" s="56">
        <v>0</v>
      </c>
      <c r="G407" s="56">
        <v>0</v>
      </c>
      <c r="H407" s="56">
        <v>0</v>
      </c>
      <c r="I407" s="56">
        <f t="shared" si="51"/>
        <v>0</v>
      </c>
      <c r="J407" s="56">
        <f t="shared" si="52"/>
        <v>0</v>
      </c>
      <c r="K407" s="57" t="str">
        <f t="shared" si="53"/>
        <v>NA</v>
      </c>
      <c r="L407" s="57" t="str">
        <f t="shared" si="54"/>
        <v>NA</v>
      </c>
      <c r="M407" s="57" t="str">
        <f t="shared" si="55"/>
        <v>NA</v>
      </c>
      <c r="R407" s="53"/>
      <c r="S407" s="53"/>
      <c r="T407" s="53"/>
      <c r="U407" s="53"/>
      <c r="V407" s="53"/>
    </row>
    <row r="408" spans="1:22" s="51" customFormat="1" x14ac:dyDescent="0.2">
      <c r="B408" s="66" t="s">
        <v>121</v>
      </c>
      <c r="C408" s="51" t="s">
        <v>122</v>
      </c>
      <c r="D408" s="56">
        <v>100464.32000000001</v>
      </c>
      <c r="E408" s="56">
        <v>100464.32000000001</v>
      </c>
      <c r="F408" s="56">
        <v>0</v>
      </c>
      <c r="G408" s="56">
        <v>0</v>
      </c>
      <c r="H408" s="56">
        <v>0</v>
      </c>
      <c r="I408" s="56">
        <f t="shared" si="51"/>
        <v>0</v>
      </c>
      <c r="J408" s="56">
        <f t="shared" si="52"/>
        <v>100464.32000000001</v>
      </c>
      <c r="K408" s="57">
        <f t="shared" si="53"/>
        <v>1</v>
      </c>
      <c r="L408" s="57">
        <f t="shared" si="54"/>
        <v>-1</v>
      </c>
      <c r="M408" s="57">
        <f t="shared" si="55"/>
        <v>-1</v>
      </c>
      <c r="R408" s="53"/>
      <c r="S408" s="53"/>
      <c r="T408" s="53"/>
      <c r="U408" s="53"/>
      <c r="V408" s="53"/>
    </row>
    <row r="409" spans="1:22" s="51" customFormat="1" x14ac:dyDescent="0.2">
      <c r="B409" s="66" t="s">
        <v>259</v>
      </c>
      <c r="C409" s="51" t="s">
        <v>260</v>
      </c>
      <c r="D409" s="56">
        <v>22863212.399999999</v>
      </c>
      <c r="E409" s="56">
        <v>20988582.550000001</v>
      </c>
      <c r="F409" s="56">
        <v>1863489.71</v>
      </c>
      <c r="G409" s="56">
        <v>18519142.390000001</v>
      </c>
      <c r="H409" s="56">
        <v>8170.38</v>
      </c>
      <c r="I409" s="56">
        <f t="shared" si="51"/>
        <v>18527312.77</v>
      </c>
      <c r="J409" s="56">
        <f t="shared" si="52"/>
        <v>2461269.7800000012</v>
      </c>
      <c r="K409" s="57">
        <f t="shared" si="53"/>
        <v>0.11726707957226969</v>
      </c>
      <c r="L409" s="57">
        <f t="shared" si="54"/>
        <v>-0.91121412293752058</v>
      </c>
      <c r="M409" s="57">
        <f t="shared" si="55"/>
        <v>-3.7443298471296245E-2</v>
      </c>
      <c r="R409" s="53"/>
      <c r="S409" s="53"/>
      <c r="T409" s="53"/>
      <c r="U409" s="53"/>
      <c r="V409" s="53"/>
    </row>
    <row r="410" spans="1:22" s="51" customFormat="1" x14ac:dyDescent="0.2">
      <c r="B410" s="66" t="s">
        <v>324</v>
      </c>
      <c r="C410" s="51" t="s">
        <v>325</v>
      </c>
      <c r="D410" s="56">
        <v>6352581.2000000002</v>
      </c>
      <c r="E410" s="56">
        <v>6352581.2000000002</v>
      </c>
      <c r="F410" s="56">
        <v>2034869.2599999998</v>
      </c>
      <c r="G410" s="56">
        <v>17789637.219999999</v>
      </c>
      <c r="H410" s="56">
        <v>0</v>
      </c>
      <c r="I410" s="56">
        <f t="shared" si="51"/>
        <v>17789637.219999999</v>
      </c>
      <c r="J410" s="56">
        <f t="shared" si="52"/>
        <v>-11437056.02</v>
      </c>
      <c r="K410" s="57">
        <f t="shared" si="53"/>
        <v>-1.8003793513099839</v>
      </c>
      <c r="L410" s="57">
        <f t="shared" si="54"/>
        <v>-0.67967835499686335</v>
      </c>
      <c r="M410" s="57">
        <f t="shared" si="55"/>
        <v>2.0549592923381641</v>
      </c>
      <c r="R410" s="53"/>
      <c r="S410" s="53"/>
      <c r="T410" s="53"/>
      <c r="U410" s="53"/>
      <c r="V410" s="53"/>
    </row>
    <row r="411" spans="1:22" s="51" customFormat="1" x14ac:dyDescent="0.2">
      <c r="B411" s="66" t="s">
        <v>133</v>
      </c>
      <c r="C411" s="51" t="s">
        <v>134</v>
      </c>
      <c r="D411" s="56">
        <v>1724067.78</v>
      </c>
      <c r="E411" s="56">
        <v>1897773.3</v>
      </c>
      <c r="F411" s="56">
        <v>153427.91999999998</v>
      </c>
      <c r="G411" s="56">
        <v>1970824.1900000002</v>
      </c>
      <c r="H411" s="56">
        <v>0</v>
      </c>
      <c r="I411" s="56">
        <f t="shared" si="51"/>
        <v>1970824.1900000002</v>
      </c>
      <c r="J411" s="56">
        <f t="shared" si="52"/>
        <v>-73050.89000000013</v>
      </c>
      <c r="K411" s="57">
        <f t="shared" si="53"/>
        <v>-3.8492948551863457E-2</v>
      </c>
      <c r="L411" s="57">
        <f t="shared" si="54"/>
        <v>-0.91915371556760761</v>
      </c>
      <c r="M411" s="57">
        <f t="shared" si="55"/>
        <v>0.13290139842021476</v>
      </c>
      <c r="R411" s="53"/>
      <c r="S411" s="53"/>
      <c r="T411" s="53"/>
      <c r="U411" s="53"/>
      <c r="V411" s="53"/>
    </row>
    <row r="412" spans="1:22" s="51" customFormat="1" x14ac:dyDescent="0.2">
      <c r="B412" s="66" t="s">
        <v>135</v>
      </c>
      <c r="C412" s="51" t="s">
        <v>136</v>
      </c>
      <c r="D412" s="56">
        <v>186456.07</v>
      </c>
      <c r="E412" s="56">
        <v>186456.07</v>
      </c>
      <c r="F412" s="56">
        <v>17503.740000000002</v>
      </c>
      <c r="G412" s="56">
        <v>167110.12</v>
      </c>
      <c r="H412" s="56">
        <v>0</v>
      </c>
      <c r="I412" s="56">
        <f t="shared" si="51"/>
        <v>167110.12</v>
      </c>
      <c r="J412" s="56">
        <f t="shared" si="52"/>
        <v>19345.950000000012</v>
      </c>
      <c r="K412" s="57">
        <f t="shared" si="53"/>
        <v>0.10375607509050261</v>
      </c>
      <c r="L412" s="57">
        <f t="shared" si="54"/>
        <v>-0.90612405377845839</v>
      </c>
      <c r="M412" s="57">
        <f t="shared" si="55"/>
        <v>-2.2279354644184693E-2</v>
      </c>
      <c r="R412" s="53"/>
      <c r="S412" s="53"/>
      <c r="T412" s="53"/>
      <c r="U412" s="53"/>
      <c r="V412" s="53"/>
    </row>
    <row r="413" spans="1:22" s="51" customFormat="1" x14ac:dyDescent="0.2">
      <c r="B413" s="66" t="s">
        <v>137</v>
      </c>
      <c r="C413" s="51" t="s">
        <v>138</v>
      </c>
      <c r="D413" s="56">
        <v>1015507.37</v>
      </c>
      <c r="E413" s="56">
        <v>1015507.37</v>
      </c>
      <c r="F413" s="56">
        <v>9050</v>
      </c>
      <c r="G413" s="56">
        <v>56412.5</v>
      </c>
      <c r="H413" s="56">
        <v>0</v>
      </c>
      <c r="I413" s="56">
        <f t="shared" si="51"/>
        <v>56412.5</v>
      </c>
      <c r="J413" s="56">
        <f t="shared" si="52"/>
        <v>959094.87</v>
      </c>
      <c r="K413" s="57">
        <f t="shared" si="53"/>
        <v>0.94444895067575929</v>
      </c>
      <c r="L413" s="57">
        <f t="shared" si="54"/>
        <v>-0.99108819860165076</v>
      </c>
      <c r="M413" s="57">
        <f t="shared" si="55"/>
        <v>-0.93939885528264644</v>
      </c>
      <c r="R413" s="53"/>
      <c r="S413" s="53"/>
      <c r="T413" s="53"/>
      <c r="U413" s="53"/>
      <c r="V413" s="53"/>
    </row>
    <row r="414" spans="1:22" s="51" customFormat="1" x14ac:dyDescent="0.2">
      <c r="B414" s="66" t="s">
        <v>139</v>
      </c>
      <c r="C414" s="51" t="s">
        <v>140</v>
      </c>
      <c r="D414" s="56">
        <v>0</v>
      </c>
      <c r="E414" s="56">
        <v>0</v>
      </c>
      <c r="F414" s="56">
        <v>0</v>
      </c>
      <c r="G414" s="56">
        <v>0</v>
      </c>
      <c r="H414" s="56">
        <v>0</v>
      </c>
      <c r="I414" s="56">
        <f t="shared" si="51"/>
        <v>0</v>
      </c>
      <c r="J414" s="56">
        <f t="shared" si="52"/>
        <v>0</v>
      </c>
      <c r="K414" s="57" t="str">
        <f t="shared" si="53"/>
        <v>NA</v>
      </c>
      <c r="L414" s="57" t="str">
        <f t="shared" si="54"/>
        <v>NA</v>
      </c>
      <c r="M414" s="57" t="str">
        <f t="shared" si="55"/>
        <v>NA</v>
      </c>
      <c r="R414" s="53"/>
      <c r="S414" s="53"/>
      <c r="T414" s="53"/>
      <c r="U414" s="53"/>
      <c r="V414" s="53"/>
    </row>
    <row r="415" spans="1:22" s="51" customFormat="1" x14ac:dyDescent="0.2">
      <c r="B415" s="66" t="s">
        <v>143</v>
      </c>
      <c r="C415" s="51" t="s">
        <v>144</v>
      </c>
      <c r="D415" s="56">
        <v>13986000</v>
      </c>
      <c r="E415" s="56">
        <v>12449189.33</v>
      </c>
      <c r="F415" s="56">
        <v>613737.22000000009</v>
      </c>
      <c r="G415" s="56">
        <v>5367340.87</v>
      </c>
      <c r="H415" s="56">
        <v>0</v>
      </c>
      <c r="I415" s="56">
        <f t="shared" si="51"/>
        <v>5367340.87</v>
      </c>
      <c r="J415" s="56">
        <f t="shared" si="52"/>
        <v>7081848.46</v>
      </c>
      <c r="K415" s="57">
        <f t="shared" si="53"/>
        <v>0.56886021027362754</v>
      </c>
      <c r="L415" s="57">
        <f t="shared" si="54"/>
        <v>-0.95070062766890218</v>
      </c>
      <c r="M415" s="57">
        <f t="shared" si="55"/>
        <v>-0.52966568393486635</v>
      </c>
      <c r="R415" s="53"/>
      <c r="S415" s="53"/>
      <c r="T415" s="53"/>
      <c r="U415" s="53"/>
      <c r="V415" s="53"/>
    </row>
    <row r="416" spans="1:22" s="51" customFormat="1" x14ac:dyDescent="0.2">
      <c r="B416" s="66" t="s">
        <v>145</v>
      </c>
      <c r="C416" s="51" t="s">
        <v>146</v>
      </c>
      <c r="D416" s="56">
        <v>0</v>
      </c>
      <c r="E416" s="56">
        <v>0</v>
      </c>
      <c r="F416" s="56">
        <v>8153.28</v>
      </c>
      <c r="G416" s="56">
        <v>65599.78</v>
      </c>
      <c r="H416" s="56">
        <v>0</v>
      </c>
      <c r="I416" s="56">
        <f t="shared" si="51"/>
        <v>65599.78</v>
      </c>
      <c r="J416" s="56">
        <f t="shared" si="52"/>
        <v>-65599.78</v>
      </c>
      <c r="K416" s="57" t="str">
        <f t="shared" si="53"/>
        <v>NA</v>
      </c>
      <c r="L416" s="57" t="str">
        <f t="shared" si="54"/>
        <v>NA</v>
      </c>
      <c r="M416" s="57" t="str">
        <f t="shared" si="55"/>
        <v>NA</v>
      </c>
      <c r="R416" s="53"/>
      <c r="S416" s="53"/>
      <c r="T416" s="53"/>
      <c r="U416" s="53"/>
      <c r="V416" s="53"/>
    </row>
    <row r="417" spans="2:22" s="51" customFormat="1" x14ac:dyDescent="0.2">
      <c r="B417" s="66" t="s">
        <v>147</v>
      </c>
      <c r="C417" s="51" t="s">
        <v>148</v>
      </c>
      <c r="D417" s="56">
        <v>6295608.3799999999</v>
      </c>
      <c r="E417" s="56">
        <v>5586679.7999999998</v>
      </c>
      <c r="F417" s="56">
        <v>123749.90999999999</v>
      </c>
      <c r="G417" s="56">
        <v>1395198.06</v>
      </c>
      <c r="H417" s="56">
        <v>0</v>
      </c>
      <c r="I417" s="56">
        <f t="shared" si="51"/>
        <v>1395198.06</v>
      </c>
      <c r="J417" s="56">
        <f t="shared" si="52"/>
        <v>4191481.7399999998</v>
      </c>
      <c r="K417" s="57">
        <f t="shared" si="53"/>
        <v>0.75026346417777512</v>
      </c>
      <c r="L417" s="57">
        <f t="shared" si="54"/>
        <v>-0.97784911352893356</v>
      </c>
      <c r="M417" s="57">
        <f t="shared" si="55"/>
        <v>-0.72756014273939107</v>
      </c>
      <c r="R417" s="53"/>
      <c r="S417" s="53"/>
      <c r="T417" s="53"/>
      <c r="U417" s="53"/>
      <c r="V417" s="53"/>
    </row>
    <row r="418" spans="2:22" s="51" customFormat="1" x14ac:dyDescent="0.2">
      <c r="B418" s="66" t="s">
        <v>149</v>
      </c>
      <c r="C418" s="51" t="s">
        <v>150</v>
      </c>
      <c r="D418" s="56">
        <v>210000</v>
      </c>
      <c r="E418" s="56">
        <v>210000</v>
      </c>
      <c r="F418" s="56">
        <v>0</v>
      </c>
      <c r="G418" s="56">
        <v>0</v>
      </c>
      <c r="H418" s="56">
        <v>0</v>
      </c>
      <c r="I418" s="56">
        <f t="shared" si="51"/>
        <v>0</v>
      </c>
      <c r="J418" s="56">
        <f t="shared" si="52"/>
        <v>210000</v>
      </c>
      <c r="K418" s="57">
        <f t="shared" si="53"/>
        <v>1</v>
      </c>
      <c r="L418" s="57">
        <f t="shared" si="54"/>
        <v>-1</v>
      </c>
      <c r="M418" s="57">
        <f t="shared" si="55"/>
        <v>-1</v>
      </c>
      <c r="R418" s="53"/>
      <c r="S418" s="53"/>
      <c r="T418" s="53"/>
      <c r="U418" s="53"/>
      <c r="V418" s="53"/>
    </row>
    <row r="419" spans="2:22" s="51" customFormat="1" x14ac:dyDescent="0.2">
      <c r="B419" s="66" t="s">
        <v>281</v>
      </c>
      <c r="C419" s="51" t="s">
        <v>282</v>
      </c>
      <c r="D419" s="56">
        <v>700000</v>
      </c>
      <c r="E419" s="56">
        <v>700000</v>
      </c>
      <c r="F419" s="56">
        <v>0</v>
      </c>
      <c r="G419" s="56">
        <v>0</v>
      </c>
      <c r="H419" s="56">
        <v>0</v>
      </c>
      <c r="I419" s="56">
        <f t="shared" si="51"/>
        <v>0</v>
      </c>
      <c r="J419" s="56">
        <f t="shared" si="52"/>
        <v>700000</v>
      </c>
      <c r="K419" s="57">
        <f t="shared" si="53"/>
        <v>1</v>
      </c>
      <c r="L419" s="57">
        <f t="shared" si="54"/>
        <v>-1</v>
      </c>
      <c r="M419" s="57">
        <f t="shared" si="55"/>
        <v>-1</v>
      </c>
      <c r="R419" s="53"/>
      <c r="S419" s="53"/>
      <c r="T419" s="53"/>
      <c r="U419" s="53"/>
      <c r="V419" s="53"/>
    </row>
    <row r="420" spans="2:22" s="51" customFormat="1" x14ac:dyDescent="0.2">
      <c r="B420" s="66" t="s">
        <v>159</v>
      </c>
      <c r="C420" s="51" t="s">
        <v>160</v>
      </c>
      <c r="D420" s="56">
        <v>0</v>
      </c>
      <c r="E420" s="56">
        <v>0</v>
      </c>
      <c r="F420" s="56">
        <v>1298.9000000000001</v>
      </c>
      <c r="G420" s="56">
        <v>9745.51</v>
      </c>
      <c r="H420" s="56">
        <v>0</v>
      </c>
      <c r="I420" s="56">
        <f t="shared" si="51"/>
        <v>9745.51</v>
      </c>
      <c r="J420" s="56">
        <f t="shared" si="52"/>
        <v>-9745.51</v>
      </c>
      <c r="K420" s="57" t="str">
        <f t="shared" si="53"/>
        <v>NA</v>
      </c>
      <c r="L420" s="57" t="str">
        <f t="shared" si="54"/>
        <v>NA</v>
      </c>
      <c r="M420" s="57" t="str">
        <f t="shared" si="55"/>
        <v>NA</v>
      </c>
      <c r="R420" s="53"/>
      <c r="S420" s="53"/>
      <c r="T420" s="53"/>
      <c r="U420" s="53"/>
      <c r="V420" s="53"/>
    </row>
    <row r="421" spans="2:22" s="51" customFormat="1" x14ac:dyDescent="0.2">
      <c r="B421" s="66" t="s">
        <v>161</v>
      </c>
      <c r="C421" s="51" t="s">
        <v>162</v>
      </c>
      <c r="D421" s="56">
        <v>890627.10999999987</v>
      </c>
      <c r="E421" s="56">
        <v>890627.10999999987</v>
      </c>
      <c r="F421" s="56">
        <v>255527.79999999993</v>
      </c>
      <c r="G421" s="56">
        <v>2411061.6399999997</v>
      </c>
      <c r="H421" s="56">
        <v>0</v>
      </c>
      <c r="I421" s="56">
        <f t="shared" si="51"/>
        <v>2411061.6399999997</v>
      </c>
      <c r="J421" s="56">
        <f t="shared" si="52"/>
        <v>-1520434.5299999998</v>
      </c>
      <c r="K421" s="57">
        <f t="shared" si="53"/>
        <v>-1.7071505155507787</v>
      </c>
      <c r="L421" s="57">
        <f t="shared" si="54"/>
        <v>-0.71309227270209641</v>
      </c>
      <c r="M421" s="57">
        <f t="shared" si="55"/>
        <v>1.9532551078735765</v>
      </c>
      <c r="R421" s="53"/>
      <c r="S421" s="53"/>
      <c r="T421" s="53"/>
      <c r="U421" s="53"/>
      <c r="V421" s="53"/>
    </row>
    <row r="422" spans="2:22" s="51" customFormat="1" x14ac:dyDescent="0.2">
      <c r="B422" s="66" t="s">
        <v>163</v>
      </c>
      <c r="C422" s="51" t="s">
        <v>164</v>
      </c>
      <c r="D422" s="56">
        <v>1811630</v>
      </c>
      <c r="E422" s="56">
        <v>1564320</v>
      </c>
      <c r="F422" s="56">
        <v>0</v>
      </c>
      <c r="G422" s="56">
        <v>165540</v>
      </c>
      <c r="H422" s="56">
        <v>32214</v>
      </c>
      <c r="I422" s="56">
        <f t="shared" si="51"/>
        <v>197754</v>
      </c>
      <c r="J422" s="56">
        <f t="shared" si="52"/>
        <v>1366566</v>
      </c>
      <c r="K422" s="57">
        <f t="shared" si="53"/>
        <v>0.87358468855477145</v>
      </c>
      <c r="L422" s="57">
        <f t="shared" si="54"/>
        <v>-1</v>
      </c>
      <c r="M422" s="57">
        <f t="shared" si="55"/>
        <v>-0.8845574493012357</v>
      </c>
      <c r="R422" s="53"/>
      <c r="S422" s="53"/>
      <c r="T422" s="53"/>
      <c r="U422" s="53"/>
      <c r="V422" s="53"/>
    </row>
    <row r="423" spans="2:22" s="51" customFormat="1" x14ac:dyDescent="0.2">
      <c r="B423" s="66" t="s">
        <v>165</v>
      </c>
      <c r="C423" s="51" t="s">
        <v>166</v>
      </c>
      <c r="D423" s="56">
        <v>36000</v>
      </c>
      <c r="E423" s="56">
        <v>31400</v>
      </c>
      <c r="F423" s="56">
        <v>0</v>
      </c>
      <c r="G423" s="56">
        <v>0</v>
      </c>
      <c r="H423" s="56">
        <v>0</v>
      </c>
      <c r="I423" s="56">
        <f t="shared" si="41"/>
        <v>0</v>
      </c>
      <c r="J423" s="56">
        <f t="shared" si="42"/>
        <v>31400</v>
      </c>
      <c r="K423" s="57">
        <f t="shared" si="43"/>
        <v>1</v>
      </c>
      <c r="L423" s="57">
        <f t="shared" si="44"/>
        <v>-1</v>
      </c>
      <c r="M423" s="57">
        <f t="shared" si="45"/>
        <v>-1</v>
      </c>
      <c r="R423" s="53"/>
      <c r="S423" s="53"/>
      <c r="T423" s="53"/>
      <c r="U423" s="53"/>
      <c r="V423" s="53"/>
    </row>
    <row r="424" spans="2:22" s="51" customFormat="1" x14ac:dyDescent="0.2">
      <c r="B424" s="66" t="s">
        <v>284</v>
      </c>
      <c r="C424" s="51" t="s">
        <v>285</v>
      </c>
      <c r="D424" s="56">
        <v>25000</v>
      </c>
      <c r="E424" s="56">
        <v>25000</v>
      </c>
      <c r="F424" s="56">
        <v>0</v>
      </c>
      <c r="G424" s="56">
        <v>0</v>
      </c>
      <c r="H424" s="56">
        <v>0</v>
      </c>
      <c r="I424" s="56">
        <f t="shared" si="41"/>
        <v>0</v>
      </c>
      <c r="J424" s="56">
        <f t="shared" si="42"/>
        <v>25000</v>
      </c>
      <c r="K424" s="57">
        <f t="shared" si="43"/>
        <v>1</v>
      </c>
      <c r="L424" s="57">
        <f t="shared" si="44"/>
        <v>-1</v>
      </c>
      <c r="M424" s="57">
        <f t="shared" si="45"/>
        <v>-1</v>
      </c>
      <c r="R424" s="53"/>
      <c r="S424" s="53"/>
      <c r="T424" s="53"/>
      <c r="U424" s="53"/>
      <c r="V424" s="53"/>
    </row>
    <row r="425" spans="2:22" s="51" customFormat="1" x14ac:dyDescent="0.2">
      <c r="B425" s="66" t="s">
        <v>171</v>
      </c>
      <c r="C425" s="51" t="s">
        <v>172</v>
      </c>
      <c r="D425" s="56">
        <v>1948950</v>
      </c>
      <c r="E425" s="56">
        <v>1147732</v>
      </c>
      <c r="F425" s="56">
        <v>0</v>
      </c>
      <c r="G425" s="56">
        <v>-59383</v>
      </c>
      <c r="H425" s="56">
        <v>6415.97</v>
      </c>
      <c r="I425" s="56">
        <f t="shared" si="41"/>
        <v>-52967.03</v>
      </c>
      <c r="J425" s="56">
        <f t="shared" si="42"/>
        <v>1200699.03</v>
      </c>
      <c r="K425" s="57">
        <f t="shared" si="43"/>
        <v>1.0461493014048575</v>
      </c>
      <c r="L425" s="57">
        <f t="shared" si="44"/>
        <v>-1</v>
      </c>
      <c r="M425" s="57">
        <f t="shared" si="45"/>
        <v>-1.0564430150465915</v>
      </c>
      <c r="R425" s="53"/>
      <c r="S425" s="53"/>
      <c r="T425" s="53"/>
      <c r="U425" s="53"/>
      <c r="V425" s="53"/>
    </row>
    <row r="426" spans="2:22" s="51" customFormat="1" x14ac:dyDescent="0.2">
      <c r="B426" s="66" t="s">
        <v>175</v>
      </c>
      <c r="C426" s="51" t="s">
        <v>176</v>
      </c>
      <c r="D426" s="56">
        <v>0</v>
      </c>
      <c r="E426" s="56">
        <v>5000</v>
      </c>
      <c r="F426" s="56">
        <v>0</v>
      </c>
      <c r="G426" s="56">
        <v>0</v>
      </c>
      <c r="H426" s="56">
        <v>0</v>
      </c>
      <c r="I426" s="56">
        <f t="shared" si="41"/>
        <v>0</v>
      </c>
      <c r="J426" s="56">
        <f t="shared" si="42"/>
        <v>5000</v>
      </c>
      <c r="K426" s="57">
        <f t="shared" si="43"/>
        <v>1</v>
      </c>
      <c r="L426" s="57">
        <f t="shared" si="44"/>
        <v>-1</v>
      </c>
      <c r="M426" s="57">
        <f t="shared" si="45"/>
        <v>-1</v>
      </c>
      <c r="R426" s="53"/>
      <c r="S426" s="53"/>
      <c r="T426" s="53"/>
      <c r="U426" s="53"/>
      <c r="V426" s="53"/>
    </row>
    <row r="427" spans="2:22" s="51" customFormat="1" x14ac:dyDescent="0.2">
      <c r="B427" s="66" t="s">
        <v>251</v>
      </c>
      <c r="C427" s="51" t="s">
        <v>252</v>
      </c>
      <c r="D427" s="56">
        <v>832500</v>
      </c>
      <c r="E427" s="56">
        <v>1322047</v>
      </c>
      <c r="F427" s="56">
        <v>71273.06</v>
      </c>
      <c r="G427" s="56">
        <v>794196.66</v>
      </c>
      <c r="H427" s="56">
        <v>124829.36</v>
      </c>
      <c r="I427" s="56">
        <f t="shared" si="41"/>
        <v>919026.02</v>
      </c>
      <c r="J427" s="56">
        <f t="shared" si="42"/>
        <v>403020.98</v>
      </c>
      <c r="K427" s="57">
        <f t="shared" si="43"/>
        <v>0.30484618171668632</v>
      </c>
      <c r="L427" s="57">
        <f t="shared" si="44"/>
        <v>-0.94608886068347031</v>
      </c>
      <c r="M427" s="57">
        <f t="shared" si="45"/>
        <v>-0.34465540456304766</v>
      </c>
      <c r="R427" s="53"/>
      <c r="S427" s="53"/>
      <c r="T427" s="53"/>
      <c r="U427" s="53"/>
      <c r="V427" s="53"/>
    </row>
    <row r="428" spans="2:22" s="51" customFormat="1" x14ac:dyDescent="0.2">
      <c r="B428" s="66" t="s">
        <v>177</v>
      </c>
      <c r="C428" s="51" t="s">
        <v>178</v>
      </c>
      <c r="D428" s="56">
        <v>167850</v>
      </c>
      <c r="E428" s="56">
        <v>168317</v>
      </c>
      <c r="F428" s="56">
        <v>465.55999999999995</v>
      </c>
      <c r="G428" s="56">
        <v>5450.28</v>
      </c>
      <c r="H428" s="56">
        <v>3305.03</v>
      </c>
      <c r="I428" s="56">
        <f t="shared" si="41"/>
        <v>8755.31</v>
      </c>
      <c r="J428" s="56">
        <f t="shared" si="42"/>
        <v>159561.69</v>
      </c>
      <c r="K428" s="57">
        <f t="shared" si="43"/>
        <v>0.94798321025208387</v>
      </c>
      <c r="L428" s="57">
        <f t="shared" si="44"/>
        <v>-0.99723402864832433</v>
      </c>
      <c r="M428" s="57">
        <f t="shared" si="45"/>
        <v>-0.96467522591300936</v>
      </c>
      <c r="R428" s="53"/>
      <c r="S428" s="53"/>
      <c r="T428" s="53"/>
      <c r="U428" s="53"/>
      <c r="V428" s="53"/>
    </row>
    <row r="429" spans="2:22" s="51" customFormat="1" x14ac:dyDescent="0.2">
      <c r="B429" s="66" t="s">
        <v>179</v>
      </c>
      <c r="C429" s="51" t="s">
        <v>180</v>
      </c>
      <c r="D429" s="56">
        <v>26550</v>
      </c>
      <c r="E429" s="56">
        <v>26550</v>
      </c>
      <c r="F429" s="56">
        <v>0</v>
      </c>
      <c r="G429" s="56">
        <v>10190</v>
      </c>
      <c r="H429" s="56">
        <v>0</v>
      </c>
      <c r="I429" s="56">
        <f t="shared" si="41"/>
        <v>10190</v>
      </c>
      <c r="J429" s="56">
        <f t="shared" si="42"/>
        <v>16360</v>
      </c>
      <c r="K429" s="57">
        <f t="shared" si="43"/>
        <v>0.61619585687382294</v>
      </c>
      <c r="L429" s="57">
        <f t="shared" si="44"/>
        <v>-1</v>
      </c>
      <c r="M429" s="57">
        <f t="shared" si="45"/>
        <v>-0.58130457113507961</v>
      </c>
      <c r="R429" s="53"/>
      <c r="S429" s="53"/>
      <c r="T429" s="53"/>
      <c r="U429" s="53"/>
      <c r="V429" s="53"/>
    </row>
    <row r="430" spans="2:22" s="51" customFormat="1" x14ac:dyDescent="0.2">
      <c r="B430" s="66" t="s">
        <v>185</v>
      </c>
      <c r="C430" s="51" t="s">
        <v>186</v>
      </c>
      <c r="D430" s="56">
        <v>130500</v>
      </c>
      <c r="E430" s="56">
        <v>127565</v>
      </c>
      <c r="F430" s="56">
        <v>1766.02</v>
      </c>
      <c r="G430" s="56">
        <v>40926.100000000006</v>
      </c>
      <c r="H430" s="56">
        <v>0</v>
      </c>
      <c r="I430" s="56">
        <f t="shared" si="41"/>
        <v>40926.100000000006</v>
      </c>
      <c r="J430" s="56">
        <f t="shared" si="42"/>
        <v>86638.9</v>
      </c>
      <c r="K430" s="57">
        <f t="shared" si="43"/>
        <v>0.67917453847058362</v>
      </c>
      <c r="L430" s="57">
        <f t="shared" si="44"/>
        <v>-0.98615592051111201</v>
      </c>
      <c r="M430" s="57">
        <f t="shared" si="45"/>
        <v>-0.65000858742245482</v>
      </c>
      <c r="R430" s="53"/>
      <c r="S430" s="53"/>
      <c r="T430" s="53"/>
      <c r="U430" s="53"/>
      <c r="V430" s="53"/>
    </row>
    <row r="431" spans="2:22" s="51" customFormat="1" x14ac:dyDescent="0.2">
      <c r="B431" s="66" t="s">
        <v>191</v>
      </c>
      <c r="C431" s="51" t="s">
        <v>192</v>
      </c>
      <c r="D431" s="56">
        <v>0</v>
      </c>
      <c r="E431" s="56">
        <v>0</v>
      </c>
      <c r="F431" s="56">
        <v>0</v>
      </c>
      <c r="G431" s="56">
        <v>0</v>
      </c>
      <c r="H431" s="56">
        <v>0</v>
      </c>
      <c r="I431" s="56">
        <f t="shared" si="41"/>
        <v>0</v>
      </c>
      <c r="J431" s="56">
        <f t="shared" si="42"/>
        <v>0</v>
      </c>
      <c r="K431" s="57" t="str">
        <f t="shared" si="43"/>
        <v>NA</v>
      </c>
      <c r="L431" s="57" t="str">
        <f t="shared" si="44"/>
        <v>NA</v>
      </c>
      <c r="M431" s="57" t="str">
        <f t="shared" si="45"/>
        <v>NA</v>
      </c>
      <c r="R431" s="53"/>
      <c r="S431" s="53"/>
      <c r="T431" s="53"/>
      <c r="U431" s="53"/>
      <c r="V431" s="53"/>
    </row>
    <row r="432" spans="2:22" s="51" customFormat="1" x14ac:dyDescent="0.2">
      <c r="B432" s="66" t="s">
        <v>193</v>
      </c>
      <c r="C432" s="51" t="s">
        <v>194</v>
      </c>
      <c r="D432" s="56">
        <v>517504</v>
      </c>
      <c r="E432" s="56">
        <v>551849</v>
      </c>
      <c r="F432" s="56">
        <v>20814.810000000001</v>
      </c>
      <c r="G432" s="56">
        <v>334304.59999999998</v>
      </c>
      <c r="H432" s="56">
        <v>91095.459999999992</v>
      </c>
      <c r="I432" s="56">
        <f t="shared" si="41"/>
        <v>425400.05999999994</v>
      </c>
      <c r="J432" s="56">
        <f t="shared" si="42"/>
        <v>126448.94000000006</v>
      </c>
      <c r="K432" s="57">
        <f t="shared" si="43"/>
        <v>0.22913684721726424</v>
      </c>
      <c r="L432" s="57">
        <f t="shared" si="44"/>
        <v>-0.96228169299935296</v>
      </c>
      <c r="M432" s="57">
        <f t="shared" si="45"/>
        <v>-0.33913819310585458</v>
      </c>
      <c r="R432" s="53"/>
      <c r="S432" s="53"/>
      <c r="T432" s="53"/>
      <c r="U432" s="53"/>
      <c r="V432" s="53"/>
    </row>
    <row r="433" spans="1:22" s="51" customFormat="1" x14ac:dyDescent="0.2">
      <c r="B433" s="66" t="s">
        <v>197</v>
      </c>
      <c r="C433" s="51" t="s">
        <v>198</v>
      </c>
      <c r="D433" s="56">
        <v>0</v>
      </c>
      <c r="E433" s="56">
        <v>5110</v>
      </c>
      <c r="F433" s="56">
        <v>1096</v>
      </c>
      <c r="G433" s="56">
        <v>3504.76</v>
      </c>
      <c r="H433" s="56">
        <v>1342.94</v>
      </c>
      <c r="I433" s="56">
        <f t="shared" si="41"/>
        <v>4847.7000000000007</v>
      </c>
      <c r="J433" s="56">
        <f t="shared" si="42"/>
        <v>262.29999999999927</v>
      </c>
      <c r="K433" s="57">
        <f t="shared" si="43"/>
        <v>5.1330724070449953E-2</v>
      </c>
      <c r="L433" s="57">
        <f t="shared" si="44"/>
        <v>-0.785518590998043</v>
      </c>
      <c r="M433" s="57">
        <f t="shared" si="45"/>
        <v>-0.25178580323785787</v>
      </c>
      <c r="R433" s="53"/>
      <c r="S433" s="53"/>
      <c r="T433" s="53"/>
      <c r="U433" s="53"/>
      <c r="V433" s="53"/>
    </row>
    <row r="434" spans="1:22" s="51" customFormat="1" x14ac:dyDescent="0.2">
      <c r="B434" s="66" t="s">
        <v>199</v>
      </c>
      <c r="C434" s="51" t="s">
        <v>200</v>
      </c>
      <c r="D434" s="56">
        <v>884750</v>
      </c>
      <c r="E434" s="56">
        <v>876150</v>
      </c>
      <c r="F434" s="56">
        <v>0</v>
      </c>
      <c r="G434" s="56">
        <v>870817</v>
      </c>
      <c r="H434" s="56">
        <v>0</v>
      </c>
      <c r="I434" s="56">
        <f t="shared" si="41"/>
        <v>870817</v>
      </c>
      <c r="J434" s="56">
        <f t="shared" si="42"/>
        <v>5333</v>
      </c>
      <c r="K434" s="57">
        <f t="shared" si="43"/>
        <v>6.0868572732979513E-3</v>
      </c>
      <c r="L434" s="57">
        <f t="shared" si="44"/>
        <v>-1</v>
      </c>
      <c r="M434" s="57">
        <f t="shared" si="45"/>
        <v>8.4268882974584056E-2</v>
      </c>
      <c r="R434" s="53"/>
      <c r="S434" s="53"/>
      <c r="T434" s="53"/>
      <c r="U434" s="53"/>
      <c r="V434" s="53"/>
    </row>
    <row r="435" spans="1:22" s="51" customFormat="1" x14ac:dyDescent="0.2">
      <c r="B435" s="66" t="s">
        <v>201</v>
      </c>
      <c r="C435" s="51" t="s">
        <v>202</v>
      </c>
      <c r="D435" s="56">
        <v>5535404.4700000007</v>
      </c>
      <c r="E435" s="56">
        <v>9166188.5899999999</v>
      </c>
      <c r="F435" s="56">
        <v>57613.85</v>
      </c>
      <c r="G435" s="56">
        <v>5292336.6800000006</v>
      </c>
      <c r="H435" s="56">
        <v>339967.19</v>
      </c>
      <c r="I435" s="56">
        <f t="shared" si="41"/>
        <v>5632303.870000001</v>
      </c>
      <c r="J435" s="56">
        <f t="shared" si="42"/>
        <v>3533884.7199999988</v>
      </c>
      <c r="K435" s="57">
        <f t="shared" si="43"/>
        <v>0.38553480383933481</v>
      </c>
      <c r="L435" s="57">
        <f t="shared" si="44"/>
        <v>-0.99371452491574808</v>
      </c>
      <c r="M435" s="57">
        <f t="shared" si="45"/>
        <v>-0.37013534691373429</v>
      </c>
      <c r="R435" s="53"/>
      <c r="S435" s="53"/>
      <c r="T435" s="53"/>
      <c r="U435" s="53"/>
      <c r="V435" s="53"/>
    </row>
    <row r="436" spans="1:22" s="51" customFormat="1" x14ac:dyDescent="0.2">
      <c r="B436" s="66" t="s">
        <v>205</v>
      </c>
      <c r="C436" s="51" t="s">
        <v>206</v>
      </c>
      <c r="D436" s="56">
        <v>66400.2</v>
      </c>
      <c r="E436" s="56">
        <v>35981.78</v>
      </c>
      <c r="F436" s="56">
        <v>1358.79</v>
      </c>
      <c r="G436" s="56">
        <v>27733.78</v>
      </c>
      <c r="H436" s="56">
        <v>755.51</v>
      </c>
      <c r="I436" s="56">
        <f t="shared" si="41"/>
        <v>28489.289999999997</v>
      </c>
      <c r="J436" s="56">
        <f t="shared" si="42"/>
        <v>7492.4900000000016</v>
      </c>
      <c r="K436" s="57">
        <f t="shared" si="43"/>
        <v>0.20823010979445714</v>
      </c>
      <c r="L436" s="57">
        <f t="shared" si="44"/>
        <v>-0.96223672091819801</v>
      </c>
      <c r="M436" s="57">
        <f t="shared" si="45"/>
        <v>-0.15915686418868863</v>
      </c>
      <c r="R436" s="53"/>
      <c r="S436" s="53"/>
      <c r="T436" s="53"/>
      <c r="U436" s="53"/>
      <c r="V436" s="53"/>
    </row>
    <row r="437" spans="1:22" s="51" customFormat="1" x14ac:dyDescent="0.2">
      <c r="B437" s="66" t="s">
        <v>267</v>
      </c>
      <c r="C437" s="51" t="s">
        <v>268</v>
      </c>
      <c r="D437" s="56">
        <v>7290000</v>
      </c>
      <c r="E437" s="56">
        <v>10573276</v>
      </c>
      <c r="F437" s="56">
        <v>690965.72</v>
      </c>
      <c r="G437" s="56">
        <v>7195486.5899999999</v>
      </c>
      <c r="H437" s="56">
        <v>3029629.15</v>
      </c>
      <c r="I437" s="56">
        <f t="shared" si="41"/>
        <v>10225115.74</v>
      </c>
      <c r="J437" s="56">
        <f t="shared" si="42"/>
        <v>348160.25999999978</v>
      </c>
      <c r="K437" s="57">
        <f t="shared" si="43"/>
        <v>3.2928324201505738E-2</v>
      </c>
      <c r="L437" s="57">
        <f t="shared" si="44"/>
        <v>-0.93464979822715299</v>
      </c>
      <c r="M437" s="57">
        <f t="shared" si="45"/>
        <v>-0.2575979540735101</v>
      </c>
      <c r="R437" s="53"/>
      <c r="S437" s="53"/>
      <c r="T437" s="53"/>
      <c r="U437" s="53"/>
      <c r="V437" s="53"/>
    </row>
    <row r="438" spans="1:22" s="51" customFormat="1" x14ac:dyDescent="0.2">
      <c r="B438" s="66" t="s">
        <v>392</v>
      </c>
      <c r="C438" s="51" t="s">
        <v>393</v>
      </c>
      <c r="D438" s="56">
        <v>0</v>
      </c>
      <c r="E438" s="56">
        <v>0</v>
      </c>
      <c r="F438" s="56">
        <v>0</v>
      </c>
      <c r="G438" s="56">
        <v>0</v>
      </c>
      <c r="H438" s="56">
        <v>0</v>
      </c>
      <c r="I438" s="56">
        <f t="shared" si="41"/>
        <v>0</v>
      </c>
      <c r="J438" s="56">
        <f t="shared" si="42"/>
        <v>0</v>
      </c>
      <c r="K438" s="57" t="str">
        <f t="shared" si="43"/>
        <v>NA</v>
      </c>
      <c r="L438" s="57" t="str">
        <f t="shared" si="44"/>
        <v>NA</v>
      </c>
      <c r="M438" s="57" t="str">
        <f t="shared" si="45"/>
        <v>NA</v>
      </c>
      <c r="R438" s="53"/>
      <c r="S438" s="53"/>
      <c r="T438" s="53"/>
      <c r="U438" s="53"/>
      <c r="V438" s="53"/>
    </row>
    <row r="439" spans="1:22" s="51" customFormat="1" x14ac:dyDescent="0.2">
      <c r="B439" s="66" t="s">
        <v>215</v>
      </c>
      <c r="C439" s="51" t="s">
        <v>216</v>
      </c>
      <c r="D439" s="56">
        <v>675000</v>
      </c>
      <c r="E439" s="56">
        <v>0</v>
      </c>
      <c r="F439" s="56">
        <v>0</v>
      </c>
      <c r="G439" s="56">
        <v>0</v>
      </c>
      <c r="H439" s="56">
        <v>0</v>
      </c>
      <c r="I439" s="56">
        <f t="shared" si="41"/>
        <v>0</v>
      </c>
      <c r="J439" s="56">
        <f t="shared" si="42"/>
        <v>0</v>
      </c>
      <c r="K439" s="57" t="str">
        <f t="shared" si="43"/>
        <v>NA</v>
      </c>
      <c r="L439" s="57" t="str">
        <f t="shared" si="44"/>
        <v>NA</v>
      </c>
      <c r="M439" s="57" t="str">
        <f t="shared" si="45"/>
        <v>NA</v>
      </c>
      <c r="R439" s="53"/>
      <c r="S439" s="53"/>
      <c r="T439" s="53"/>
      <c r="U439" s="53"/>
      <c r="V439" s="53"/>
    </row>
    <row r="440" spans="1:22" s="51" customFormat="1" x14ac:dyDescent="0.2">
      <c r="B440" s="66" t="s">
        <v>219</v>
      </c>
      <c r="C440" s="51" t="s">
        <v>220</v>
      </c>
      <c r="D440" s="56">
        <v>1611737.7</v>
      </c>
      <c r="E440" s="56">
        <v>7210000</v>
      </c>
      <c r="F440" s="56">
        <v>464870</v>
      </c>
      <c r="G440" s="56">
        <v>1710035</v>
      </c>
      <c r="H440" s="56">
        <v>3492715</v>
      </c>
      <c r="I440" s="56">
        <f t="shared" si="41"/>
        <v>5202750</v>
      </c>
      <c r="J440" s="56">
        <f t="shared" si="42"/>
        <v>2007250</v>
      </c>
      <c r="K440" s="57">
        <f t="shared" si="43"/>
        <v>0.27839805825242719</v>
      </c>
      <c r="L440" s="57">
        <f t="shared" si="44"/>
        <v>-0.93552427184466025</v>
      </c>
      <c r="M440" s="57">
        <f t="shared" si="45"/>
        <v>-0.74126314462236798</v>
      </c>
      <c r="R440" s="53"/>
      <c r="S440" s="53"/>
      <c r="T440" s="53"/>
      <c r="U440" s="53"/>
      <c r="V440" s="53"/>
    </row>
    <row r="441" spans="1:22" s="51" customFormat="1" x14ac:dyDescent="0.2">
      <c r="B441" s="66" t="s">
        <v>394</v>
      </c>
      <c r="C441" s="51" t="s">
        <v>395</v>
      </c>
      <c r="D441" s="56">
        <v>2925000</v>
      </c>
      <c r="E441" s="56">
        <v>6801840</v>
      </c>
      <c r="F441" s="56">
        <v>0</v>
      </c>
      <c r="G441" s="56">
        <v>0</v>
      </c>
      <c r="H441" s="56">
        <v>1958990</v>
      </c>
      <c r="I441" s="56">
        <f t="shared" si="41"/>
        <v>1958990</v>
      </c>
      <c r="J441" s="56">
        <f t="shared" si="42"/>
        <v>4842850</v>
      </c>
      <c r="K441" s="57">
        <f t="shared" si="43"/>
        <v>0.71199116709596222</v>
      </c>
      <c r="L441" s="57">
        <f t="shared" si="44"/>
        <v>-1</v>
      </c>
      <c r="M441" s="57">
        <f t="shared" si="45"/>
        <v>-1</v>
      </c>
      <c r="R441" s="53"/>
      <c r="S441" s="53"/>
      <c r="T441" s="53"/>
      <c r="U441" s="53"/>
      <c r="V441" s="53"/>
    </row>
    <row r="442" spans="1:22" s="51" customFormat="1" x14ac:dyDescent="0.2">
      <c r="B442" s="66" t="s">
        <v>221</v>
      </c>
      <c r="C442" s="51" t="s">
        <v>222</v>
      </c>
      <c r="D442" s="56">
        <v>27000</v>
      </c>
      <c r="E442" s="56">
        <v>9033</v>
      </c>
      <c r="F442" s="56">
        <v>0</v>
      </c>
      <c r="G442" s="56">
        <v>0</v>
      </c>
      <c r="H442" s="56">
        <v>0</v>
      </c>
      <c r="I442" s="56">
        <f t="shared" si="41"/>
        <v>0</v>
      </c>
      <c r="J442" s="56">
        <f t="shared" si="42"/>
        <v>9033</v>
      </c>
      <c r="K442" s="57">
        <f t="shared" si="43"/>
        <v>1</v>
      </c>
      <c r="L442" s="57">
        <f t="shared" si="44"/>
        <v>-1</v>
      </c>
      <c r="M442" s="57">
        <f t="shared" si="45"/>
        <v>-1</v>
      </c>
      <c r="R442" s="53"/>
      <c r="S442" s="53"/>
      <c r="T442" s="53"/>
      <c r="U442" s="53"/>
      <c r="V442" s="53"/>
    </row>
    <row r="443" spans="1:22" s="51" customFormat="1" x14ac:dyDescent="0.2">
      <c r="B443" s="66" t="s">
        <v>223</v>
      </c>
      <c r="C443" s="51" t="s">
        <v>224</v>
      </c>
      <c r="D443" s="56">
        <v>150300</v>
      </c>
      <c r="E443" s="56">
        <v>154200</v>
      </c>
      <c r="F443" s="56">
        <v>97107</v>
      </c>
      <c r="G443" s="56">
        <v>116711.24</v>
      </c>
      <c r="H443" s="56">
        <v>2524</v>
      </c>
      <c r="I443" s="56">
        <f t="shared" si="41"/>
        <v>119235.24</v>
      </c>
      <c r="J443" s="56">
        <f t="shared" si="42"/>
        <v>34964.759999999995</v>
      </c>
      <c r="K443" s="57">
        <f t="shared" si="43"/>
        <v>0.22674941634241241</v>
      </c>
      <c r="L443" s="57">
        <f t="shared" si="44"/>
        <v>-0.37025291828793772</v>
      </c>
      <c r="M443" s="57">
        <f t="shared" si="45"/>
        <v>-0.17431029359745309</v>
      </c>
      <c r="R443" s="53"/>
      <c r="S443" s="53"/>
      <c r="T443" s="53"/>
      <c r="U443" s="53"/>
      <c r="V443" s="53"/>
    </row>
    <row r="444" spans="1:22" s="51" customFormat="1" x14ac:dyDescent="0.2">
      <c r="B444" s="66" t="s">
        <v>225</v>
      </c>
      <c r="C444" s="51" t="s">
        <v>226</v>
      </c>
      <c r="D444" s="56">
        <v>900000</v>
      </c>
      <c r="E444" s="56">
        <v>900000</v>
      </c>
      <c r="F444" s="56">
        <v>0</v>
      </c>
      <c r="G444" s="56">
        <v>0</v>
      </c>
      <c r="H444" s="56">
        <v>0</v>
      </c>
      <c r="I444" s="56">
        <f t="shared" si="41"/>
        <v>0</v>
      </c>
      <c r="J444" s="56">
        <f t="shared" si="42"/>
        <v>900000</v>
      </c>
      <c r="K444" s="57">
        <f t="shared" si="43"/>
        <v>1</v>
      </c>
      <c r="L444" s="57">
        <f t="shared" si="44"/>
        <v>-1</v>
      </c>
      <c r="M444" s="57">
        <f t="shared" si="45"/>
        <v>-1</v>
      </c>
      <c r="R444" s="53"/>
      <c r="S444" s="53"/>
      <c r="T444" s="53"/>
      <c r="U444" s="53"/>
      <c r="V444" s="53"/>
    </row>
    <row r="445" spans="1:22" s="51" customFormat="1" x14ac:dyDescent="0.2">
      <c r="B445" s="66" t="s">
        <v>396</v>
      </c>
      <c r="C445" s="51" t="s">
        <v>397</v>
      </c>
      <c r="D445" s="56">
        <v>0</v>
      </c>
      <c r="E445" s="56">
        <v>0</v>
      </c>
      <c r="F445" s="56">
        <v>0</v>
      </c>
      <c r="G445" s="56">
        <v>0</v>
      </c>
      <c r="H445" s="56">
        <v>0</v>
      </c>
      <c r="I445" s="56">
        <f t="shared" si="41"/>
        <v>0</v>
      </c>
      <c r="J445" s="56">
        <f t="shared" si="42"/>
        <v>0</v>
      </c>
      <c r="K445" s="57" t="str">
        <f t="shared" si="43"/>
        <v>NA</v>
      </c>
      <c r="L445" s="57" t="str">
        <f t="shared" si="44"/>
        <v>NA</v>
      </c>
      <c r="M445" s="57" t="str">
        <f t="shared" si="45"/>
        <v>NA</v>
      </c>
      <c r="R445" s="53"/>
      <c r="S445" s="53"/>
      <c r="T445" s="53"/>
      <c r="U445" s="53"/>
      <c r="V445" s="53"/>
    </row>
    <row r="446" spans="1:22" s="51" customFormat="1" x14ac:dyDescent="0.2">
      <c r="A446" s="63" t="s">
        <v>398</v>
      </c>
      <c r="B446" s="71"/>
      <c r="C446" s="63"/>
      <c r="D446" s="64">
        <v>79886601.000000015</v>
      </c>
      <c r="E446" s="64">
        <v>91079420.420000002</v>
      </c>
      <c r="F446" s="64">
        <v>6488138.549999998</v>
      </c>
      <c r="G446" s="64">
        <v>64259921.969999991</v>
      </c>
      <c r="H446" s="64">
        <v>9091953.9900000002</v>
      </c>
      <c r="I446" s="64">
        <f t="shared" si="41"/>
        <v>73351875.959999993</v>
      </c>
      <c r="J446" s="64">
        <f t="shared" si="42"/>
        <v>17727544.460000008</v>
      </c>
      <c r="K446" s="65">
        <f t="shared" si="43"/>
        <v>0.19463830993051909</v>
      </c>
      <c r="L446" s="65">
        <f t="shared" si="44"/>
        <v>-0.92876394557540165</v>
      </c>
      <c r="M446" s="65">
        <f t="shared" si="45"/>
        <v>-0.23032302209524963</v>
      </c>
      <c r="R446" s="53"/>
      <c r="S446" s="53"/>
      <c r="T446" s="53"/>
      <c r="U446" s="53"/>
      <c r="V446" s="53"/>
    </row>
    <row r="447" spans="1:22" s="51" customFormat="1" x14ac:dyDescent="0.2">
      <c r="A447" s="51" t="s">
        <v>399</v>
      </c>
      <c r="B447" s="66" t="s">
        <v>108</v>
      </c>
      <c r="C447" s="51" t="s">
        <v>107</v>
      </c>
      <c r="D447" s="56">
        <v>853353.84</v>
      </c>
      <c r="E447" s="56">
        <v>856503.84</v>
      </c>
      <c r="F447" s="56">
        <v>88179.09</v>
      </c>
      <c r="G447" s="56">
        <v>706491.36</v>
      </c>
      <c r="H447" s="56">
        <v>0</v>
      </c>
      <c r="I447" s="56">
        <f t="shared" si="41"/>
        <v>706491.36</v>
      </c>
      <c r="J447" s="56">
        <f t="shared" si="42"/>
        <v>150012.47999999998</v>
      </c>
      <c r="K447" s="57">
        <f t="shared" si="43"/>
        <v>0.17514513420044911</v>
      </c>
      <c r="L447" s="57">
        <f t="shared" si="44"/>
        <v>-0.89704764195803255</v>
      </c>
      <c r="M447" s="57">
        <f t="shared" si="45"/>
        <v>-0.10015832821867167</v>
      </c>
      <c r="R447" s="53"/>
      <c r="S447" s="53"/>
      <c r="T447" s="53"/>
      <c r="U447" s="53"/>
      <c r="V447" s="53"/>
    </row>
    <row r="448" spans="1:22" s="51" customFormat="1" x14ac:dyDescent="0.2">
      <c r="B448" s="66" t="s">
        <v>111</v>
      </c>
      <c r="C448" s="51" t="s">
        <v>112</v>
      </c>
      <c r="D448" s="56">
        <v>0</v>
      </c>
      <c r="E448" s="56">
        <v>0</v>
      </c>
      <c r="F448" s="56">
        <v>0</v>
      </c>
      <c r="G448" s="56">
        <v>107012.5</v>
      </c>
      <c r="H448" s="56">
        <v>0</v>
      </c>
      <c r="I448" s="56">
        <f t="shared" si="41"/>
        <v>107012.5</v>
      </c>
      <c r="J448" s="56">
        <f t="shared" si="42"/>
        <v>-107012.5</v>
      </c>
      <c r="K448" s="57" t="str">
        <f t="shared" si="43"/>
        <v>NA</v>
      </c>
      <c r="L448" s="57" t="str">
        <f t="shared" si="44"/>
        <v>NA</v>
      </c>
      <c r="M448" s="57" t="str">
        <f t="shared" si="45"/>
        <v>NA</v>
      </c>
      <c r="R448" s="53"/>
      <c r="S448" s="53"/>
      <c r="T448" s="53"/>
      <c r="U448" s="53"/>
      <c r="V448" s="53"/>
    </row>
    <row r="449" spans="2:22" s="51" customFormat="1" x14ac:dyDescent="0.2">
      <c r="B449" s="66" t="s">
        <v>257</v>
      </c>
      <c r="C449" s="51" t="s">
        <v>258</v>
      </c>
      <c r="D449" s="56">
        <v>0</v>
      </c>
      <c r="E449" s="56">
        <v>0</v>
      </c>
      <c r="F449" s="56">
        <v>0</v>
      </c>
      <c r="G449" s="56">
        <v>0</v>
      </c>
      <c r="H449" s="56">
        <v>0</v>
      </c>
      <c r="I449" s="56">
        <f t="shared" si="41"/>
        <v>0</v>
      </c>
      <c r="J449" s="56">
        <f t="shared" si="42"/>
        <v>0</v>
      </c>
      <c r="K449" s="57" t="str">
        <f t="shared" si="43"/>
        <v>NA</v>
      </c>
      <c r="L449" s="57" t="str">
        <f t="shared" si="44"/>
        <v>NA</v>
      </c>
      <c r="M449" s="57" t="str">
        <f t="shared" si="45"/>
        <v>NA</v>
      </c>
      <c r="R449" s="53"/>
      <c r="S449" s="53"/>
      <c r="T449" s="53"/>
      <c r="U449" s="53"/>
      <c r="V449" s="53"/>
    </row>
    <row r="450" spans="2:22" s="51" customFormat="1" x14ac:dyDescent="0.2">
      <c r="B450" s="66" t="s">
        <v>121</v>
      </c>
      <c r="C450" s="51" t="s">
        <v>122</v>
      </c>
      <c r="D450" s="56">
        <v>1558934.17</v>
      </c>
      <c r="E450" s="56">
        <v>1558934.17</v>
      </c>
      <c r="F450" s="56">
        <v>138669.92000000001</v>
      </c>
      <c r="G450" s="56">
        <v>1438634.5199999998</v>
      </c>
      <c r="H450" s="56">
        <v>0</v>
      </c>
      <c r="I450" s="56">
        <f t="shared" si="41"/>
        <v>1438634.5199999998</v>
      </c>
      <c r="J450" s="56">
        <f t="shared" si="42"/>
        <v>120299.65000000014</v>
      </c>
      <c r="K450" s="57">
        <f t="shared" si="43"/>
        <v>7.7167883233966283E-2</v>
      </c>
      <c r="L450" s="57">
        <f t="shared" si="44"/>
        <v>-0.91104825163977265</v>
      </c>
      <c r="M450" s="57">
        <f t="shared" si="45"/>
        <v>6.7259455629457626E-3</v>
      </c>
      <c r="R450" s="53"/>
      <c r="S450" s="53"/>
      <c r="T450" s="53"/>
      <c r="U450" s="53"/>
      <c r="V450" s="53"/>
    </row>
    <row r="451" spans="2:22" s="51" customFormat="1" x14ac:dyDescent="0.2">
      <c r="B451" s="66" t="s">
        <v>400</v>
      </c>
      <c r="C451" s="51" t="s">
        <v>401</v>
      </c>
      <c r="D451" s="56">
        <v>0</v>
      </c>
      <c r="E451" s="56">
        <v>0</v>
      </c>
      <c r="F451" s="56">
        <v>10818.38</v>
      </c>
      <c r="G451" s="56">
        <v>84047.039999999994</v>
      </c>
      <c r="H451" s="56">
        <v>0</v>
      </c>
      <c r="I451" s="56">
        <f t="shared" si="41"/>
        <v>84047.039999999994</v>
      </c>
      <c r="J451" s="56">
        <f t="shared" si="42"/>
        <v>-84047.039999999994</v>
      </c>
      <c r="K451" s="57" t="str">
        <f t="shared" si="43"/>
        <v>NA</v>
      </c>
      <c r="L451" s="57" t="str">
        <f t="shared" si="44"/>
        <v>NA</v>
      </c>
      <c r="M451" s="57" t="str">
        <f t="shared" si="45"/>
        <v>NA</v>
      </c>
      <c r="R451" s="53"/>
      <c r="S451" s="53"/>
      <c r="T451" s="53"/>
      <c r="U451" s="53"/>
      <c r="V451" s="53"/>
    </row>
    <row r="452" spans="2:22" s="51" customFormat="1" x14ac:dyDescent="0.2">
      <c r="B452" s="66" t="s">
        <v>133</v>
      </c>
      <c r="C452" s="51" t="s">
        <v>134</v>
      </c>
      <c r="D452" s="56">
        <v>3278490.53</v>
      </c>
      <c r="E452" s="56">
        <v>3374193.4699999997</v>
      </c>
      <c r="F452" s="56">
        <v>246249.5</v>
      </c>
      <c r="G452" s="56">
        <v>2666471.9</v>
      </c>
      <c r="H452" s="56">
        <v>0</v>
      </c>
      <c r="I452" s="56">
        <f t="shared" si="41"/>
        <v>2666471.9</v>
      </c>
      <c r="J452" s="56">
        <f t="shared" si="42"/>
        <v>707721.56999999983</v>
      </c>
      <c r="K452" s="57">
        <f t="shared" si="43"/>
        <v>0.20974540324743141</v>
      </c>
      <c r="L452" s="57">
        <f t="shared" si="44"/>
        <v>-0.92701974495848927</v>
      </c>
      <c r="M452" s="57">
        <f t="shared" si="45"/>
        <v>-0.13790407626992507</v>
      </c>
      <c r="R452" s="53"/>
      <c r="S452" s="53"/>
      <c r="T452" s="53"/>
      <c r="U452" s="53"/>
      <c r="V452" s="53"/>
    </row>
    <row r="453" spans="2:22" s="51" customFormat="1" x14ac:dyDescent="0.2">
      <c r="B453" s="66" t="s">
        <v>135</v>
      </c>
      <c r="C453" s="51" t="s">
        <v>136</v>
      </c>
      <c r="D453" s="56">
        <v>12540690.380000001</v>
      </c>
      <c r="E453" s="56">
        <v>13529362.41</v>
      </c>
      <c r="F453" s="56">
        <v>1091320.7000000002</v>
      </c>
      <c r="G453" s="56">
        <v>10986808.07</v>
      </c>
      <c r="H453" s="56">
        <v>0</v>
      </c>
      <c r="I453" s="56">
        <f t="shared" si="41"/>
        <v>10986808.07</v>
      </c>
      <c r="J453" s="56">
        <f t="shared" si="42"/>
        <v>2542554.34</v>
      </c>
      <c r="K453" s="57">
        <f t="shared" si="43"/>
        <v>0.18792861503367769</v>
      </c>
      <c r="L453" s="57">
        <f t="shared" si="44"/>
        <v>-0.91933687139658793</v>
      </c>
      <c r="M453" s="57">
        <f t="shared" si="45"/>
        <v>-0.11410394367310282</v>
      </c>
      <c r="R453" s="53"/>
      <c r="S453" s="53"/>
      <c r="T453" s="53"/>
      <c r="U453" s="53"/>
      <c r="V453" s="53"/>
    </row>
    <row r="454" spans="2:22" s="51" customFormat="1" x14ac:dyDescent="0.2">
      <c r="B454" s="66" t="s">
        <v>137</v>
      </c>
      <c r="C454" s="51" t="s">
        <v>138</v>
      </c>
      <c r="D454" s="56">
        <v>611260.42000000004</v>
      </c>
      <c r="E454" s="56">
        <v>611560.42000000004</v>
      </c>
      <c r="F454" s="56">
        <v>13688.75</v>
      </c>
      <c r="G454" s="56">
        <v>867635.14</v>
      </c>
      <c r="H454" s="56">
        <v>0</v>
      </c>
      <c r="I454" s="56">
        <f t="shared" si="41"/>
        <v>867635.14</v>
      </c>
      <c r="J454" s="56">
        <f t="shared" si="42"/>
        <v>-256074.71999999997</v>
      </c>
      <c r="K454" s="57">
        <f t="shared" si="43"/>
        <v>-0.41872350077854931</v>
      </c>
      <c r="L454" s="57">
        <f t="shared" si="44"/>
        <v>-0.97761668421903436</v>
      </c>
      <c r="M454" s="57">
        <f t="shared" si="45"/>
        <v>0.54769836448569009</v>
      </c>
      <c r="R454" s="53"/>
      <c r="S454" s="53"/>
      <c r="T454" s="53"/>
      <c r="U454" s="53"/>
      <c r="V454" s="53"/>
    </row>
    <row r="455" spans="2:22" s="51" customFormat="1" x14ac:dyDescent="0.2">
      <c r="B455" s="66" t="s">
        <v>139</v>
      </c>
      <c r="C455" s="51" t="s">
        <v>140</v>
      </c>
      <c r="D455" s="56">
        <v>0</v>
      </c>
      <c r="E455" s="56">
        <v>10000</v>
      </c>
      <c r="F455" s="56">
        <v>0</v>
      </c>
      <c r="G455" s="56">
        <v>1666.66</v>
      </c>
      <c r="H455" s="56">
        <v>0</v>
      </c>
      <c r="I455" s="56">
        <f t="shared" si="41"/>
        <v>1666.66</v>
      </c>
      <c r="J455" s="56">
        <f t="shared" si="42"/>
        <v>8333.34</v>
      </c>
      <c r="K455" s="57">
        <f t="shared" si="43"/>
        <v>0.83333400000000002</v>
      </c>
      <c r="L455" s="57">
        <f t="shared" si="44"/>
        <v>-1</v>
      </c>
      <c r="M455" s="57">
        <f t="shared" si="45"/>
        <v>-0.8181825454545455</v>
      </c>
      <c r="R455" s="53"/>
      <c r="S455" s="53"/>
      <c r="T455" s="53"/>
      <c r="U455" s="53"/>
      <c r="V455" s="53"/>
    </row>
    <row r="456" spans="2:22" s="51" customFormat="1" x14ac:dyDescent="0.2">
      <c r="B456" s="66" t="s">
        <v>143</v>
      </c>
      <c r="C456" s="51" t="s">
        <v>144</v>
      </c>
      <c r="D456" s="56">
        <v>2614950</v>
      </c>
      <c r="E456" s="56">
        <v>2628450</v>
      </c>
      <c r="F456" s="56">
        <v>201166.39</v>
      </c>
      <c r="G456" s="56">
        <v>1972321.09</v>
      </c>
      <c r="H456" s="56">
        <v>0</v>
      </c>
      <c r="I456" s="56">
        <f t="shared" si="41"/>
        <v>1972321.09</v>
      </c>
      <c r="J456" s="56">
        <f t="shared" si="42"/>
        <v>656128.90999999992</v>
      </c>
      <c r="K456" s="57">
        <f t="shared" si="43"/>
        <v>0.24962579086533884</v>
      </c>
      <c r="L456" s="57">
        <f t="shared" si="44"/>
        <v>-0.92346577260362561</v>
      </c>
      <c r="M456" s="57">
        <f t="shared" si="45"/>
        <v>-0.18140995367127874</v>
      </c>
      <c r="R456" s="53"/>
      <c r="S456" s="53"/>
      <c r="T456" s="53"/>
      <c r="U456" s="53"/>
      <c r="V456" s="53"/>
    </row>
    <row r="457" spans="2:22" s="51" customFormat="1" x14ac:dyDescent="0.2">
      <c r="B457" s="66" t="s">
        <v>145</v>
      </c>
      <c r="C457" s="51" t="s">
        <v>146</v>
      </c>
      <c r="D457" s="56">
        <v>0</v>
      </c>
      <c r="E457" s="56">
        <v>0</v>
      </c>
      <c r="F457" s="56">
        <v>20620.419999999998</v>
      </c>
      <c r="G457" s="56">
        <v>151461.14000000001</v>
      </c>
      <c r="H457" s="56">
        <v>0</v>
      </c>
      <c r="I457" s="56">
        <f t="shared" si="41"/>
        <v>151461.14000000001</v>
      </c>
      <c r="J457" s="56">
        <f t="shared" si="42"/>
        <v>-151461.14000000001</v>
      </c>
      <c r="K457" s="57" t="str">
        <f t="shared" si="43"/>
        <v>NA</v>
      </c>
      <c r="L457" s="57" t="str">
        <f t="shared" si="44"/>
        <v>NA</v>
      </c>
      <c r="M457" s="57" t="str">
        <f t="shared" si="45"/>
        <v>NA</v>
      </c>
      <c r="R457" s="53"/>
      <c r="S457" s="53"/>
      <c r="T457" s="53"/>
      <c r="U457" s="53"/>
      <c r="V457" s="53"/>
    </row>
    <row r="458" spans="2:22" s="51" customFormat="1" x14ac:dyDescent="0.2">
      <c r="B458" s="66" t="s">
        <v>147</v>
      </c>
      <c r="C458" s="51" t="s">
        <v>148</v>
      </c>
      <c r="D458" s="56">
        <v>3519320.8699999996</v>
      </c>
      <c r="E458" s="56">
        <v>3531408.5799999996</v>
      </c>
      <c r="F458" s="56">
        <v>283638.78000000003</v>
      </c>
      <c r="G458" s="56">
        <v>2887091.4899999998</v>
      </c>
      <c r="H458" s="56">
        <v>0</v>
      </c>
      <c r="I458" s="56">
        <f t="shared" si="41"/>
        <v>2887091.4899999998</v>
      </c>
      <c r="J458" s="56">
        <f t="shared" si="42"/>
        <v>644317.08999999985</v>
      </c>
      <c r="K458" s="57">
        <f t="shared" si="43"/>
        <v>0.1824532832731578</v>
      </c>
      <c r="L458" s="57">
        <f t="shared" si="44"/>
        <v>-0.91968112055728202</v>
      </c>
      <c r="M458" s="57">
        <f t="shared" si="45"/>
        <v>-0.1081308544798085</v>
      </c>
      <c r="R458" s="53"/>
      <c r="S458" s="53"/>
      <c r="T458" s="53"/>
      <c r="U458" s="53"/>
      <c r="V458" s="53"/>
    </row>
    <row r="459" spans="2:22" s="51" customFormat="1" x14ac:dyDescent="0.2">
      <c r="B459" s="66" t="s">
        <v>326</v>
      </c>
      <c r="C459" s="51" t="s">
        <v>327</v>
      </c>
      <c r="D459" s="56">
        <v>0</v>
      </c>
      <c r="E459" s="56">
        <v>0</v>
      </c>
      <c r="F459" s="56">
        <v>7330.18</v>
      </c>
      <c r="G459" s="56">
        <v>83692.37</v>
      </c>
      <c r="H459" s="56">
        <v>0</v>
      </c>
      <c r="I459" s="56">
        <f t="shared" si="41"/>
        <v>83692.37</v>
      </c>
      <c r="J459" s="56">
        <f t="shared" si="42"/>
        <v>-83692.37</v>
      </c>
      <c r="K459" s="57" t="str">
        <f t="shared" si="43"/>
        <v>NA</v>
      </c>
      <c r="L459" s="57" t="str">
        <f t="shared" si="44"/>
        <v>NA</v>
      </c>
      <c r="M459" s="57" t="str">
        <f t="shared" si="45"/>
        <v>NA</v>
      </c>
      <c r="R459" s="53"/>
      <c r="S459" s="53"/>
      <c r="T459" s="53"/>
      <c r="U459" s="53"/>
      <c r="V459" s="53"/>
    </row>
    <row r="460" spans="2:22" s="51" customFormat="1" x14ac:dyDescent="0.2">
      <c r="B460" s="66" t="s">
        <v>149</v>
      </c>
      <c r="C460" s="51" t="s">
        <v>150</v>
      </c>
      <c r="D460" s="56">
        <v>6250</v>
      </c>
      <c r="E460" s="56">
        <v>6250</v>
      </c>
      <c r="F460" s="56">
        <v>0</v>
      </c>
      <c r="G460" s="56">
        <v>0</v>
      </c>
      <c r="H460" s="56">
        <v>0</v>
      </c>
      <c r="I460" s="56">
        <f t="shared" si="41"/>
        <v>0</v>
      </c>
      <c r="J460" s="56">
        <f t="shared" si="42"/>
        <v>6250</v>
      </c>
      <c r="K460" s="57">
        <f t="shared" si="43"/>
        <v>1</v>
      </c>
      <c r="L460" s="57">
        <f t="shared" si="44"/>
        <v>-1</v>
      </c>
      <c r="M460" s="57">
        <f t="shared" si="45"/>
        <v>-1</v>
      </c>
      <c r="R460" s="53"/>
      <c r="S460" s="53"/>
      <c r="T460" s="53"/>
      <c r="U460" s="53"/>
      <c r="V460" s="53"/>
    </row>
    <row r="461" spans="2:22" s="51" customFormat="1" x14ac:dyDescent="0.2">
      <c r="B461" s="66" t="s">
        <v>281</v>
      </c>
      <c r="C461" s="51" t="s">
        <v>282</v>
      </c>
      <c r="D461" s="56">
        <v>185000</v>
      </c>
      <c r="E461" s="56">
        <v>185000</v>
      </c>
      <c r="F461" s="56">
        <v>0</v>
      </c>
      <c r="G461" s="56">
        <v>0</v>
      </c>
      <c r="H461" s="56">
        <v>0</v>
      </c>
      <c r="I461" s="56">
        <f t="shared" si="41"/>
        <v>0</v>
      </c>
      <c r="J461" s="56">
        <f t="shared" si="42"/>
        <v>185000</v>
      </c>
      <c r="K461" s="57">
        <f t="shared" si="43"/>
        <v>1</v>
      </c>
      <c r="L461" s="57">
        <f t="shared" si="44"/>
        <v>-1</v>
      </c>
      <c r="M461" s="57">
        <f t="shared" si="45"/>
        <v>-1</v>
      </c>
      <c r="R461" s="53"/>
      <c r="S461" s="53"/>
      <c r="T461" s="53"/>
      <c r="U461" s="53"/>
      <c r="V461" s="53"/>
    </row>
    <row r="462" spans="2:22" s="51" customFormat="1" x14ac:dyDescent="0.2">
      <c r="B462" s="66" t="s">
        <v>161</v>
      </c>
      <c r="C462" s="51" t="s">
        <v>162</v>
      </c>
      <c r="D462" s="56">
        <v>557432.24999999977</v>
      </c>
      <c r="E462" s="56">
        <v>559035.47999999986</v>
      </c>
      <c r="F462" s="56">
        <v>29684.05</v>
      </c>
      <c r="G462" s="56">
        <v>400246.16000000009</v>
      </c>
      <c r="H462" s="56">
        <v>0</v>
      </c>
      <c r="I462" s="56">
        <f t="shared" si="41"/>
        <v>400246.16000000009</v>
      </c>
      <c r="J462" s="56">
        <f t="shared" si="42"/>
        <v>158789.31999999977</v>
      </c>
      <c r="K462" s="57">
        <f t="shared" si="43"/>
        <v>0.28404157818391029</v>
      </c>
      <c r="L462" s="57">
        <f t="shared" si="44"/>
        <v>-0.94690131295423319</v>
      </c>
      <c r="M462" s="57">
        <f t="shared" si="45"/>
        <v>-0.21895444892790206</v>
      </c>
      <c r="R462" s="53"/>
      <c r="S462" s="53"/>
      <c r="T462" s="53"/>
      <c r="U462" s="53"/>
      <c r="V462" s="53"/>
    </row>
    <row r="463" spans="2:22" s="51" customFormat="1" x14ac:dyDescent="0.2">
      <c r="B463" s="66" t="s">
        <v>163</v>
      </c>
      <c r="C463" s="51" t="s">
        <v>164</v>
      </c>
      <c r="D463" s="56">
        <v>1028904.26</v>
      </c>
      <c r="E463" s="56">
        <v>4271530.01</v>
      </c>
      <c r="F463" s="56">
        <v>684293</v>
      </c>
      <c r="G463" s="56">
        <v>3138458.02</v>
      </c>
      <c r="H463" s="56">
        <v>724902.75</v>
      </c>
      <c r="I463" s="56">
        <f t="shared" ref="I463:I491" si="56">SUM(G463:H463)</f>
        <v>3863360.77</v>
      </c>
      <c r="J463" s="56">
        <f t="shared" ref="J463:J491" si="57">E463-I463</f>
        <v>408169.23999999976</v>
      </c>
      <c r="K463" s="57">
        <f t="shared" ref="K463:K491" si="58">IF(E463=0,"NA",J463/E463)</f>
        <v>9.555574678029706E-2</v>
      </c>
      <c r="L463" s="57">
        <f t="shared" ref="L463:L491" si="59">IF(E463=0,"NA",(  ( F463 - (E463/$L$6)) / (E463/$L$6)))</f>
        <v>-0.83980142983942185</v>
      </c>
      <c r="M463" s="57">
        <f t="shared" ref="M463:M491" si="60">IF(E463=0,"NA",(  ( G463 - ($M$6*(E463/12))) / ($M$6*(E463/12))))</f>
        <v>-0.19846697145069442</v>
      </c>
      <c r="R463" s="53"/>
      <c r="S463" s="53"/>
      <c r="T463" s="53"/>
      <c r="U463" s="53"/>
      <c r="V463" s="53"/>
    </row>
    <row r="464" spans="2:22" s="51" customFormat="1" x14ac:dyDescent="0.2">
      <c r="B464" s="66" t="s">
        <v>167</v>
      </c>
      <c r="C464" s="51" t="s">
        <v>168</v>
      </c>
      <c r="D464" s="56">
        <v>54000</v>
      </c>
      <c r="E464" s="56">
        <v>29000</v>
      </c>
      <c r="F464" s="56">
        <v>0</v>
      </c>
      <c r="G464" s="56">
        <v>6330.44</v>
      </c>
      <c r="H464" s="56">
        <v>4245</v>
      </c>
      <c r="I464" s="56">
        <f t="shared" si="56"/>
        <v>10575.439999999999</v>
      </c>
      <c r="J464" s="56">
        <f t="shared" si="57"/>
        <v>18424.560000000001</v>
      </c>
      <c r="K464" s="57">
        <f t="shared" si="58"/>
        <v>0.6353296551724138</v>
      </c>
      <c r="L464" s="57">
        <f t="shared" si="59"/>
        <v>-1</v>
      </c>
      <c r="M464" s="57">
        <f t="shared" si="60"/>
        <v>-0.76186432601880882</v>
      </c>
      <c r="R464" s="53"/>
      <c r="S464" s="53"/>
      <c r="T464" s="53"/>
      <c r="U464" s="53"/>
      <c r="V464" s="53"/>
    </row>
    <row r="465" spans="2:22" s="51" customFormat="1" x14ac:dyDescent="0.2">
      <c r="B465" s="66" t="s">
        <v>171</v>
      </c>
      <c r="C465" s="51" t="s">
        <v>172</v>
      </c>
      <c r="D465" s="56">
        <v>0</v>
      </c>
      <c r="E465" s="56">
        <v>0</v>
      </c>
      <c r="F465" s="56">
        <v>0</v>
      </c>
      <c r="G465" s="56">
        <v>795</v>
      </c>
      <c r="H465" s="56">
        <v>0</v>
      </c>
      <c r="I465" s="56">
        <f t="shared" si="56"/>
        <v>795</v>
      </c>
      <c r="J465" s="56">
        <f t="shared" si="57"/>
        <v>-795</v>
      </c>
      <c r="K465" s="57" t="str">
        <f t="shared" si="58"/>
        <v>NA</v>
      </c>
      <c r="L465" s="57" t="str">
        <f t="shared" si="59"/>
        <v>NA</v>
      </c>
      <c r="M465" s="57" t="str">
        <f t="shared" si="60"/>
        <v>NA</v>
      </c>
      <c r="R465" s="53"/>
      <c r="S465" s="53"/>
      <c r="T465" s="53"/>
      <c r="U465" s="53"/>
      <c r="V465" s="53"/>
    </row>
    <row r="466" spans="2:22" s="51" customFormat="1" x14ac:dyDescent="0.2">
      <c r="B466" s="66" t="s">
        <v>247</v>
      </c>
      <c r="C466" s="51" t="s">
        <v>248</v>
      </c>
      <c r="D466" s="56">
        <v>1811457.27</v>
      </c>
      <c r="E466" s="56">
        <v>2088546.27</v>
      </c>
      <c r="F466" s="56">
        <v>151077.5</v>
      </c>
      <c r="G466" s="56">
        <v>1872975.9</v>
      </c>
      <c r="H466" s="56">
        <v>212462</v>
      </c>
      <c r="I466" s="56">
        <f t="shared" si="56"/>
        <v>2085437.9</v>
      </c>
      <c r="J466" s="56">
        <f t="shared" si="57"/>
        <v>3108.3700000001118</v>
      </c>
      <c r="K466" s="57">
        <f t="shared" si="58"/>
        <v>1.4882935775227578E-3</v>
      </c>
      <c r="L466" s="57">
        <f t="shared" si="59"/>
        <v>-0.9276638003332337</v>
      </c>
      <c r="M466" s="57">
        <f t="shared" si="60"/>
        <v>-2.1689648099758665E-2</v>
      </c>
      <c r="R466" s="53"/>
      <c r="S466" s="53"/>
      <c r="T466" s="53"/>
      <c r="U466" s="53"/>
      <c r="V466" s="53"/>
    </row>
    <row r="467" spans="2:22" s="51" customFormat="1" x14ac:dyDescent="0.2">
      <c r="B467" s="66" t="s">
        <v>173</v>
      </c>
      <c r="C467" s="51" t="s">
        <v>174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f t="shared" si="56"/>
        <v>0</v>
      </c>
      <c r="J467" s="56">
        <f t="shared" si="57"/>
        <v>0</v>
      </c>
      <c r="K467" s="57" t="str">
        <f t="shared" si="58"/>
        <v>NA</v>
      </c>
      <c r="L467" s="57" t="str">
        <f t="shared" si="59"/>
        <v>NA</v>
      </c>
      <c r="M467" s="57" t="str">
        <f t="shared" si="60"/>
        <v>NA</v>
      </c>
      <c r="R467" s="53"/>
      <c r="S467" s="53"/>
      <c r="T467" s="53"/>
      <c r="U467" s="53"/>
      <c r="V467" s="53"/>
    </row>
    <row r="468" spans="2:22" s="51" customFormat="1" x14ac:dyDescent="0.2">
      <c r="B468" s="66" t="s">
        <v>175</v>
      </c>
      <c r="C468" s="51" t="s">
        <v>176</v>
      </c>
      <c r="D468" s="56">
        <v>0</v>
      </c>
      <c r="E468" s="56">
        <v>0</v>
      </c>
      <c r="F468" s="56">
        <v>0</v>
      </c>
      <c r="G468" s="56">
        <v>0</v>
      </c>
      <c r="H468" s="56">
        <v>0</v>
      </c>
      <c r="I468" s="56">
        <f t="shared" si="56"/>
        <v>0</v>
      </c>
      <c r="J468" s="56">
        <f t="shared" si="57"/>
        <v>0</v>
      </c>
      <c r="K468" s="57" t="str">
        <f t="shared" si="58"/>
        <v>NA</v>
      </c>
      <c r="L468" s="57" t="str">
        <f t="shared" si="59"/>
        <v>NA</v>
      </c>
      <c r="M468" s="57" t="str">
        <f t="shared" si="60"/>
        <v>NA</v>
      </c>
      <c r="R468" s="53"/>
      <c r="S468" s="53"/>
      <c r="T468" s="53"/>
      <c r="U468" s="53"/>
      <c r="V468" s="53"/>
    </row>
    <row r="469" spans="2:22" s="51" customFormat="1" x14ac:dyDescent="0.2">
      <c r="B469" s="66" t="s">
        <v>286</v>
      </c>
      <c r="C469" s="51" t="s">
        <v>287</v>
      </c>
      <c r="D469" s="56">
        <v>0</v>
      </c>
      <c r="E469" s="56">
        <v>0</v>
      </c>
      <c r="F469" s="56">
        <v>0</v>
      </c>
      <c r="G469" s="56">
        <v>0</v>
      </c>
      <c r="H469" s="56">
        <v>0</v>
      </c>
      <c r="I469" s="56">
        <f t="shared" si="56"/>
        <v>0</v>
      </c>
      <c r="J469" s="56">
        <f t="shared" si="57"/>
        <v>0</v>
      </c>
      <c r="K469" s="57" t="str">
        <f t="shared" si="58"/>
        <v>NA</v>
      </c>
      <c r="L469" s="57" t="str">
        <f t="shared" si="59"/>
        <v>NA</v>
      </c>
      <c r="M469" s="57" t="str">
        <f t="shared" si="60"/>
        <v>NA</v>
      </c>
      <c r="R469" s="53"/>
      <c r="S469" s="53"/>
      <c r="T469" s="53"/>
      <c r="U469" s="53"/>
      <c r="V469" s="53"/>
    </row>
    <row r="470" spans="2:22" s="51" customFormat="1" x14ac:dyDescent="0.2">
      <c r="B470" s="66" t="s">
        <v>177</v>
      </c>
      <c r="C470" s="51" t="s">
        <v>178</v>
      </c>
      <c r="D470" s="56">
        <v>2676531.5499999998</v>
      </c>
      <c r="E470" s="56">
        <v>1848788.55</v>
      </c>
      <c r="F470" s="56">
        <v>89353</v>
      </c>
      <c r="G470" s="56">
        <v>1664469.6099999999</v>
      </c>
      <c r="H470" s="56">
        <v>115960.9</v>
      </c>
      <c r="I470" s="56">
        <f t="shared" si="56"/>
        <v>1780430.5099999998</v>
      </c>
      <c r="J470" s="56">
        <f t="shared" si="57"/>
        <v>68358.04000000027</v>
      </c>
      <c r="K470" s="57">
        <f t="shared" si="58"/>
        <v>3.697450419627505E-2</v>
      </c>
      <c r="L470" s="57">
        <f t="shared" si="59"/>
        <v>-0.95166943239669022</v>
      </c>
      <c r="M470" s="57">
        <f t="shared" si="60"/>
        <v>-1.7851430824304355E-2</v>
      </c>
      <c r="R470" s="53"/>
      <c r="S470" s="53"/>
      <c r="T470" s="53"/>
      <c r="U470" s="53"/>
      <c r="V470" s="53"/>
    </row>
    <row r="471" spans="2:22" s="51" customFormat="1" x14ac:dyDescent="0.2">
      <c r="B471" s="66" t="s">
        <v>179</v>
      </c>
      <c r="C471" s="51" t="s">
        <v>180</v>
      </c>
      <c r="D471" s="56">
        <v>1134</v>
      </c>
      <c r="E471" s="56">
        <v>100471.4</v>
      </c>
      <c r="F471" s="56">
        <v>11891.99</v>
      </c>
      <c r="G471" s="56">
        <v>35141.040000000001</v>
      </c>
      <c r="H471" s="56">
        <v>1953</v>
      </c>
      <c r="I471" s="56">
        <f t="shared" si="56"/>
        <v>37094.04</v>
      </c>
      <c r="J471" s="56">
        <f t="shared" si="57"/>
        <v>63377.359999999993</v>
      </c>
      <c r="K471" s="57">
        <f t="shared" si="58"/>
        <v>0.63080000875871145</v>
      </c>
      <c r="L471" s="57">
        <f t="shared" si="59"/>
        <v>-0.88163805819367491</v>
      </c>
      <c r="M471" s="57">
        <f t="shared" si="60"/>
        <v>-0.61844186504816301</v>
      </c>
      <c r="R471" s="53"/>
      <c r="S471" s="53"/>
      <c r="T471" s="53"/>
      <c r="U471" s="53"/>
      <c r="V471" s="53"/>
    </row>
    <row r="472" spans="2:22" s="51" customFormat="1" x14ac:dyDescent="0.2">
      <c r="B472" s="66" t="s">
        <v>185</v>
      </c>
      <c r="C472" s="51" t="s">
        <v>186</v>
      </c>
      <c r="D472" s="56">
        <v>189000</v>
      </c>
      <c r="E472" s="56">
        <v>237200</v>
      </c>
      <c r="F472" s="56">
        <v>11289.689999999999</v>
      </c>
      <c r="G472" s="56">
        <v>88876.209999999992</v>
      </c>
      <c r="H472" s="56">
        <v>576.63</v>
      </c>
      <c r="I472" s="56">
        <f t="shared" si="56"/>
        <v>89452.84</v>
      </c>
      <c r="J472" s="56">
        <f t="shared" si="57"/>
        <v>147747.16</v>
      </c>
      <c r="K472" s="57">
        <f t="shared" si="58"/>
        <v>0.62288010118043846</v>
      </c>
      <c r="L472" s="57">
        <f t="shared" si="59"/>
        <v>-0.9524043423271501</v>
      </c>
      <c r="M472" s="57">
        <f t="shared" si="60"/>
        <v>-0.59124845929786918</v>
      </c>
      <c r="R472" s="53"/>
      <c r="S472" s="53"/>
      <c r="T472" s="53"/>
      <c r="U472" s="53"/>
      <c r="V472" s="53"/>
    </row>
    <row r="473" spans="2:22" s="51" customFormat="1" x14ac:dyDescent="0.2">
      <c r="B473" s="66" t="s">
        <v>193</v>
      </c>
      <c r="C473" s="51" t="s">
        <v>194</v>
      </c>
      <c r="D473" s="56">
        <v>588190</v>
      </c>
      <c r="E473" s="56">
        <v>612945.6</v>
      </c>
      <c r="F473" s="56">
        <v>7042.8200000000006</v>
      </c>
      <c r="G473" s="56">
        <v>60919.8</v>
      </c>
      <c r="H473" s="56">
        <v>190550.57</v>
      </c>
      <c r="I473" s="56">
        <f t="shared" si="56"/>
        <v>251470.37</v>
      </c>
      <c r="J473" s="56">
        <f t="shared" si="57"/>
        <v>361475.23</v>
      </c>
      <c r="K473" s="57">
        <f t="shared" si="58"/>
        <v>0.58973460287503487</v>
      </c>
      <c r="L473" s="57">
        <f t="shared" si="59"/>
        <v>-0.98850987754867647</v>
      </c>
      <c r="M473" s="57">
        <f t="shared" si="60"/>
        <v>-0.89157608173325065</v>
      </c>
      <c r="R473" s="53"/>
      <c r="S473" s="53"/>
      <c r="T473" s="53"/>
      <c r="U473" s="53"/>
      <c r="V473" s="53"/>
    </row>
    <row r="474" spans="2:22" s="51" customFormat="1" x14ac:dyDescent="0.2">
      <c r="B474" s="66" t="s">
        <v>195</v>
      </c>
      <c r="C474" s="51" t="s">
        <v>196</v>
      </c>
      <c r="D474" s="56">
        <v>0</v>
      </c>
      <c r="E474" s="56">
        <v>0</v>
      </c>
      <c r="F474" s="56">
        <v>0</v>
      </c>
      <c r="G474" s="56">
        <v>0</v>
      </c>
      <c r="H474" s="56">
        <v>0</v>
      </c>
      <c r="I474" s="56">
        <f t="shared" si="56"/>
        <v>0</v>
      </c>
      <c r="J474" s="56">
        <f t="shared" si="57"/>
        <v>0</v>
      </c>
      <c r="K474" s="57" t="str">
        <f t="shared" si="58"/>
        <v>NA</v>
      </c>
      <c r="L474" s="57" t="str">
        <f t="shared" si="59"/>
        <v>NA</v>
      </c>
      <c r="M474" s="57" t="str">
        <f t="shared" si="60"/>
        <v>NA</v>
      </c>
      <c r="R474" s="53"/>
      <c r="S474" s="53"/>
      <c r="T474" s="53"/>
      <c r="U474" s="53"/>
      <c r="V474" s="53"/>
    </row>
    <row r="475" spans="2:22" s="51" customFormat="1" x14ac:dyDescent="0.2">
      <c r="B475" s="66" t="s">
        <v>197</v>
      </c>
      <c r="C475" s="51" t="s">
        <v>198</v>
      </c>
      <c r="D475" s="56">
        <v>450</v>
      </c>
      <c r="E475" s="56">
        <v>9584</v>
      </c>
      <c r="F475" s="56">
        <v>1057.6400000000001</v>
      </c>
      <c r="G475" s="56">
        <v>7544.8600000000006</v>
      </c>
      <c r="H475" s="56">
        <v>10</v>
      </c>
      <c r="I475" s="56">
        <f t="shared" si="56"/>
        <v>7554.8600000000006</v>
      </c>
      <c r="J475" s="56">
        <f t="shared" si="57"/>
        <v>2029.1399999999994</v>
      </c>
      <c r="K475" s="57">
        <f t="shared" si="58"/>
        <v>0.21172161936560929</v>
      </c>
      <c r="L475" s="57">
        <f t="shared" si="59"/>
        <v>-0.88964524207011697</v>
      </c>
      <c r="M475" s="57">
        <f t="shared" si="60"/>
        <v>-0.14119820913643932</v>
      </c>
      <c r="R475" s="53"/>
      <c r="S475" s="53"/>
      <c r="T475" s="53"/>
      <c r="U475" s="53"/>
      <c r="V475" s="53"/>
    </row>
    <row r="476" spans="2:22" s="51" customFormat="1" x14ac:dyDescent="0.2">
      <c r="B476" s="66" t="s">
        <v>199</v>
      </c>
      <c r="C476" s="51" t="s">
        <v>200</v>
      </c>
      <c r="D476" s="56">
        <v>586459.67000000004</v>
      </c>
      <c r="E476" s="56">
        <v>385005.67</v>
      </c>
      <c r="F476" s="56">
        <v>0</v>
      </c>
      <c r="G476" s="56">
        <v>344542</v>
      </c>
      <c r="H476" s="56">
        <v>0</v>
      </c>
      <c r="I476" s="56">
        <f t="shared" si="56"/>
        <v>344542</v>
      </c>
      <c r="J476" s="56">
        <f t="shared" si="57"/>
        <v>40463.669999999984</v>
      </c>
      <c r="K476" s="57">
        <f t="shared" si="58"/>
        <v>0.1050988937383701</v>
      </c>
      <c r="L476" s="57">
        <f t="shared" si="59"/>
        <v>-1</v>
      </c>
      <c r="M476" s="57">
        <f t="shared" si="60"/>
        <v>-2.3744247714585526E-2</v>
      </c>
      <c r="R476" s="53"/>
      <c r="S476" s="53"/>
      <c r="T476" s="53"/>
      <c r="U476" s="53"/>
      <c r="V476" s="53"/>
    </row>
    <row r="477" spans="2:22" s="51" customFormat="1" x14ac:dyDescent="0.2">
      <c r="B477" s="66" t="s">
        <v>201</v>
      </c>
      <c r="C477" s="51" t="s">
        <v>202</v>
      </c>
      <c r="D477" s="56">
        <v>119700</v>
      </c>
      <c r="E477" s="56">
        <v>110816.56</v>
      </c>
      <c r="F477" s="56">
        <v>2274.17</v>
      </c>
      <c r="G477" s="56">
        <v>27906.230000000003</v>
      </c>
      <c r="H477" s="56">
        <v>941.43000000000006</v>
      </c>
      <c r="I477" s="56">
        <f t="shared" si="56"/>
        <v>28847.660000000003</v>
      </c>
      <c r="J477" s="56">
        <f t="shared" si="57"/>
        <v>81968.899999999994</v>
      </c>
      <c r="K477" s="57">
        <f t="shared" si="58"/>
        <v>0.73968096465004862</v>
      </c>
      <c r="L477" s="57">
        <f t="shared" si="59"/>
        <v>-0.97947806717696351</v>
      </c>
      <c r="M477" s="57">
        <f t="shared" si="60"/>
        <v>-0.72528329700903915</v>
      </c>
      <c r="R477" s="53"/>
      <c r="S477" s="53"/>
      <c r="T477" s="53"/>
      <c r="U477" s="53"/>
      <c r="V477" s="53"/>
    </row>
    <row r="478" spans="2:22" s="51" customFormat="1" x14ac:dyDescent="0.2">
      <c r="B478" s="66" t="s">
        <v>203</v>
      </c>
      <c r="C478" s="51" t="s">
        <v>204</v>
      </c>
      <c r="D478" s="56">
        <v>0</v>
      </c>
      <c r="E478" s="56">
        <v>0</v>
      </c>
      <c r="F478" s="56">
        <v>0</v>
      </c>
      <c r="G478" s="56">
        <v>0</v>
      </c>
      <c r="H478" s="56">
        <v>0</v>
      </c>
      <c r="I478" s="56">
        <f t="shared" si="56"/>
        <v>0</v>
      </c>
      <c r="J478" s="56">
        <f t="shared" si="57"/>
        <v>0</v>
      </c>
      <c r="K478" s="57" t="str">
        <f t="shared" si="58"/>
        <v>NA</v>
      </c>
      <c r="L478" s="57" t="str">
        <f t="shared" si="59"/>
        <v>NA</v>
      </c>
      <c r="M478" s="57" t="str">
        <f t="shared" si="60"/>
        <v>NA</v>
      </c>
      <c r="R478" s="53"/>
      <c r="S478" s="53"/>
      <c r="T478" s="53"/>
      <c r="U478" s="53"/>
      <c r="V478" s="53"/>
    </row>
    <row r="479" spans="2:22" s="51" customFormat="1" x14ac:dyDescent="0.2">
      <c r="B479" s="66" t="s">
        <v>205</v>
      </c>
      <c r="C479" s="51" t="s">
        <v>206</v>
      </c>
      <c r="D479" s="56">
        <v>37620</v>
      </c>
      <c r="E479" s="56">
        <v>70690</v>
      </c>
      <c r="F479" s="56">
        <v>22617.890000000003</v>
      </c>
      <c r="G479" s="56">
        <v>54496.61</v>
      </c>
      <c r="H479" s="56">
        <v>3982.68</v>
      </c>
      <c r="I479" s="56">
        <f t="shared" si="56"/>
        <v>58479.29</v>
      </c>
      <c r="J479" s="56">
        <f t="shared" si="57"/>
        <v>12210.71</v>
      </c>
      <c r="K479" s="57">
        <f t="shared" si="58"/>
        <v>0.17273603055594849</v>
      </c>
      <c r="L479" s="57">
        <f t="shared" si="59"/>
        <v>-0.68004116565285044</v>
      </c>
      <c r="M479" s="57">
        <f t="shared" si="60"/>
        <v>-0.15899211666816698</v>
      </c>
      <c r="R479" s="53"/>
      <c r="S479" s="53"/>
      <c r="T479" s="53"/>
      <c r="U479" s="53"/>
      <c r="V479" s="53"/>
    </row>
    <row r="480" spans="2:22" s="51" customFormat="1" x14ac:dyDescent="0.2">
      <c r="B480" s="66" t="s">
        <v>207</v>
      </c>
      <c r="C480" s="51" t="s">
        <v>208</v>
      </c>
      <c r="D480" s="56">
        <v>0</v>
      </c>
      <c r="E480" s="56">
        <v>0</v>
      </c>
      <c r="F480" s="56">
        <v>0</v>
      </c>
      <c r="G480" s="56">
        <v>0</v>
      </c>
      <c r="H480" s="56">
        <v>0</v>
      </c>
      <c r="I480" s="56">
        <f t="shared" si="56"/>
        <v>0</v>
      </c>
      <c r="J480" s="56">
        <f t="shared" si="57"/>
        <v>0</v>
      </c>
      <c r="K480" s="57" t="str">
        <f t="shared" si="58"/>
        <v>NA</v>
      </c>
      <c r="L480" s="57" t="str">
        <f t="shared" si="59"/>
        <v>NA</v>
      </c>
      <c r="M480" s="57" t="str">
        <f t="shared" si="60"/>
        <v>NA</v>
      </c>
      <c r="R480" s="53"/>
      <c r="S480" s="53"/>
      <c r="T480" s="53"/>
      <c r="U480" s="53"/>
      <c r="V480" s="53"/>
    </row>
    <row r="481" spans="1:22" s="51" customFormat="1" x14ac:dyDescent="0.2">
      <c r="B481" s="66" t="s">
        <v>213</v>
      </c>
      <c r="C481" s="51" t="s">
        <v>214</v>
      </c>
      <c r="D481" s="56">
        <v>2250</v>
      </c>
      <c r="E481" s="56">
        <v>2250</v>
      </c>
      <c r="F481" s="56">
        <v>0</v>
      </c>
      <c r="G481" s="56">
        <v>70.45</v>
      </c>
      <c r="H481" s="56">
        <v>0</v>
      </c>
      <c r="I481" s="56">
        <f t="shared" si="56"/>
        <v>70.45</v>
      </c>
      <c r="J481" s="56">
        <f t="shared" si="57"/>
        <v>2179.5500000000002</v>
      </c>
      <c r="K481" s="57">
        <f t="shared" si="58"/>
        <v>0.96868888888888893</v>
      </c>
      <c r="L481" s="57">
        <f t="shared" si="59"/>
        <v>-1</v>
      </c>
      <c r="M481" s="57">
        <f t="shared" si="60"/>
        <v>-0.96584242424242417</v>
      </c>
      <c r="R481" s="53"/>
      <c r="S481" s="53"/>
      <c r="T481" s="53"/>
      <c r="U481" s="53"/>
      <c r="V481" s="53"/>
    </row>
    <row r="482" spans="1:22" s="51" customFormat="1" x14ac:dyDescent="0.2">
      <c r="B482" s="66" t="s">
        <v>219</v>
      </c>
      <c r="C482" s="51" t="s">
        <v>220</v>
      </c>
      <c r="D482" s="56">
        <v>40500</v>
      </c>
      <c r="E482" s="56">
        <v>54985.4</v>
      </c>
      <c r="F482" s="56">
        <v>0</v>
      </c>
      <c r="G482" s="56">
        <v>29188.81</v>
      </c>
      <c r="H482" s="56">
        <v>0</v>
      </c>
      <c r="I482" s="56">
        <f t="shared" si="56"/>
        <v>29188.81</v>
      </c>
      <c r="J482" s="56">
        <f t="shared" si="57"/>
        <v>25796.59</v>
      </c>
      <c r="K482" s="57">
        <f t="shared" si="58"/>
        <v>0.46915344800619802</v>
      </c>
      <c r="L482" s="57">
        <f t="shared" si="59"/>
        <v>-1</v>
      </c>
      <c r="M482" s="57">
        <f t="shared" si="60"/>
        <v>-0.42089467055221597</v>
      </c>
      <c r="R482" s="53"/>
      <c r="S482" s="53"/>
      <c r="T482" s="53"/>
      <c r="U482" s="53"/>
      <c r="V482" s="53"/>
    </row>
    <row r="483" spans="1:22" s="51" customFormat="1" x14ac:dyDescent="0.2">
      <c r="B483" s="66" t="s">
        <v>253</v>
      </c>
      <c r="C483" s="51" t="s">
        <v>254</v>
      </c>
      <c r="D483" s="56">
        <v>0</v>
      </c>
      <c r="E483" s="56">
        <v>0</v>
      </c>
      <c r="F483" s="56">
        <v>0</v>
      </c>
      <c r="G483" s="56">
        <v>0</v>
      </c>
      <c r="H483" s="56">
        <v>0</v>
      </c>
      <c r="I483" s="56">
        <f t="shared" si="56"/>
        <v>0</v>
      </c>
      <c r="J483" s="56">
        <f t="shared" si="57"/>
        <v>0</v>
      </c>
      <c r="K483" s="57" t="str">
        <f t="shared" si="58"/>
        <v>NA</v>
      </c>
      <c r="L483" s="57" t="str">
        <f t="shared" si="59"/>
        <v>NA</v>
      </c>
      <c r="M483" s="57" t="str">
        <f t="shared" si="60"/>
        <v>NA</v>
      </c>
      <c r="R483" s="53"/>
      <c r="S483" s="53"/>
      <c r="T483" s="53"/>
      <c r="U483" s="53"/>
      <c r="V483" s="53"/>
    </row>
    <row r="484" spans="1:22" s="51" customFormat="1" x14ac:dyDescent="0.2">
      <c r="B484" s="66" t="s">
        <v>223</v>
      </c>
      <c r="C484" s="51" t="s">
        <v>224</v>
      </c>
      <c r="D484" s="56">
        <v>279782.08999999997</v>
      </c>
      <c r="E484" s="56">
        <v>303132.08999999997</v>
      </c>
      <c r="F484" s="56">
        <v>1157</v>
      </c>
      <c r="G484" s="56">
        <v>63246.89</v>
      </c>
      <c r="H484" s="56">
        <v>11242.5</v>
      </c>
      <c r="I484" s="56">
        <f t="shared" si="56"/>
        <v>74489.39</v>
      </c>
      <c r="J484" s="56">
        <f t="shared" si="57"/>
        <v>228642.69999999995</v>
      </c>
      <c r="K484" s="57">
        <f t="shared" si="58"/>
        <v>0.75426755379148402</v>
      </c>
      <c r="L484" s="57">
        <f t="shared" si="59"/>
        <v>-0.9961831820576964</v>
      </c>
      <c r="M484" s="57">
        <f t="shared" si="60"/>
        <v>-0.77238765030542522</v>
      </c>
      <c r="R484" s="53"/>
      <c r="S484" s="53"/>
      <c r="T484" s="53"/>
      <c r="U484" s="53"/>
      <c r="V484" s="53"/>
    </row>
    <row r="485" spans="1:22" s="51" customFormat="1" x14ac:dyDescent="0.2">
      <c r="B485" s="66" t="s">
        <v>225</v>
      </c>
      <c r="C485" s="51" t="s">
        <v>226</v>
      </c>
      <c r="D485" s="56">
        <v>0</v>
      </c>
      <c r="E485" s="56">
        <v>0</v>
      </c>
      <c r="F485" s="56">
        <v>0</v>
      </c>
      <c r="G485" s="56">
        <v>0</v>
      </c>
      <c r="H485" s="56">
        <v>0</v>
      </c>
      <c r="I485" s="56">
        <f t="shared" si="56"/>
        <v>0</v>
      </c>
      <c r="J485" s="56">
        <f t="shared" si="57"/>
        <v>0</v>
      </c>
      <c r="K485" s="57" t="str">
        <f t="shared" si="58"/>
        <v>NA</v>
      </c>
      <c r="L485" s="57" t="str">
        <f t="shared" si="59"/>
        <v>NA</v>
      </c>
      <c r="M485" s="57" t="str">
        <f t="shared" si="60"/>
        <v>NA</v>
      </c>
      <c r="R485" s="53"/>
      <c r="S485" s="53"/>
      <c r="T485" s="53"/>
      <c r="U485" s="53"/>
      <c r="V485" s="53"/>
    </row>
    <row r="486" spans="1:22" s="51" customFormat="1" x14ac:dyDescent="0.2">
      <c r="A486" s="63" t="s">
        <v>402</v>
      </c>
      <c r="B486" s="71"/>
      <c r="C486" s="63"/>
      <c r="D486" s="64">
        <v>33141661.300000008</v>
      </c>
      <c r="E486" s="64">
        <v>36975643.920000009</v>
      </c>
      <c r="F486" s="64">
        <v>3113420.8600000003</v>
      </c>
      <c r="G486" s="64">
        <v>29748541.309999999</v>
      </c>
      <c r="H486" s="64">
        <v>1266827.4599999997</v>
      </c>
      <c r="I486" s="64">
        <f t="shared" si="56"/>
        <v>31015368.77</v>
      </c>
      <c r="J486" s="64">
        <f t="shared" si="57"/>
        <v>5960275.1500000097</v>
      </c>
      <c r="K486" s="65">
        <f t="shared" si="58"/>
        <v>0.16119462754713829</v>
      </c>
      <c r="L486" s="65">
        <f t="shared" si="59"/>
        <v>-0.91579806245602768</v>
      </c>
      <c r="M486" s="65">
        <f t="shared" si="60"/>
        <v>-0.122315375316292</v>
      </c>
      <c r="R486" s="53"/>
      <c r="S486" s="53"/>
      <c r="T486" s="53"/>
      <c r="U486" s="53"/>
      <c r="V486" s="53"/>
    </row>
    <row r="487" spans="1:22" s="51" customFormat="1" x14ac:dyDescent="0.2">
      <c r="A487" s="51" t="s">
        <v>403</v>
      </c>
      <c r="B487" s="66" t="s">
        <v>121</v>
      </c>
      <c r="C487" s="51" t="s">
        <v>122</v>
      </c>
      <c r="D487" s="56">
        <v>38508.870000000003</v>
      </c>
      <c r="E487" s="56">
        <v>38508.870000000003</v>
      </c>
      <c r="F487" s="56">
        <v>0</v>
      </c>
      <c r="G487" s="56">
        <v>0</v>
      </c>
      <c r="H487" s="56">
        <v>0</v>
      </c>
      <c r="I487" s="56">
        <f t="shared" si="56"/>
        <v>0</v>
      </c>
      <c r="J487" s="56">
        <f t="shared" si="57"/>
        <v>38508.870000000003</v>
      </c>
      <c r="K487" s="57">
        <f t="shared" si="58"/>
        <v>1</v>
      </c>
      <c r="L487" s="57">
        <f t="shared" si="59"/>
        <v>-1</v>
      </c>
      <c r="M487" s="57">
        <f t="shared" si="60"/>
        <v>-1</v>
      </c>
      <c r="R487" s="53"/>
      <c r="S487" s="53"/>
      <c r="T487" s="53"/>
      <c r="U487" s="53"/>
      <c r="V487" s="53"/>
    </row>
    <row r="488" spans="1:22" s="51" customFormat="1" x14ac:dyDescent="0.2">
      <c r="B488" s="66" t="s">
        <v>239</v>
      </c>
      <c r="C488" s="51" t="s">
        <v>240</v>
      </c>
      <c r="D488" s="56">
        <v>0</v>
      </c>
      <c r="E488" s="56">
        <v>0</v>
      </c>
      <c r="F488" s="56">
        <v>0</v>
      </c>
      <c r="G488" s="56">
        <v>22010.51</v>
      </c>
      <c r="H488" s="56">
        <v>0</v>
      </c>
      <c r="I488" s="56">
        <f t="shared" si="56"/>
        <v>22010.51</v>
      </c>
      <c r="J488" s="56">
        <f t="shared" si="57"/>
        <v>-22010.51</v>
      </c>
      <c r="K488" s="57" t="str">
        <f t="shared" si="58"/>
        <v>NA</v>
      </c>
      <c r="L488" s="57" t="str">
        <f t="shared" si="59"/>
        <v>NA</v>
      </c>
      <c r="M488" s="57" t="str">
        <f t="shared" si="60"/>
        <v>NA</v>
      </c>
      <c r="R488" s="53"/>
      <c r="S488" s="53"/>
      <c r="T488" s="53"/>
      <c r="U488" s="53"/>
      <c r="V488" s="53"/>
    </row>
    <row r="489" spans="1:22" s="51" customFormat="1" x14ac:dyDescent="0.2">
      <c r="B489" s="66" t="s">
        <v>133</v>
      </c>
      <c r="C489" s="51" t="s">
        <v>134</v>
      </c>
      <c r="D489" s="56">
        <v>1013901.27</v>
      </c>
      <c r="E489" s="56">
        <v>1013901.27</v>
      </c>
      <c r="F489" s="56">
        <v>0</v>
      </c>
      <c r="G489" s="56">
        <v>0</v>
      </c>
      <c r="H489" s="56">
        <v>0</v>
      </c>
      <c r="I489" s="56">
        <f t="shared" si="56"/>
        <v>0</v>
      </c>
      <c r="J489" s="56">
        <f t="shared" si="57"/>
        <v>1013901.27</v>
      </c>
      <c r="K489" s="57">
        <f t="shared" si="58"/>
        <v>1</v>
      </c>
      <c r="L489" s="57">
        <f t="shared" si="59"/>
        <v>-1</v>
      </c>
      <c r="M489" s="57">
        <f t="shared" si="60"/>
        <v>-1</v>
      </c>
      <c r="R489" s="53"/>
      <c r="S489" s="53"/>
      <c r="T489" s="53"/>
      <c r="U489" s="53"/>
      <c r="V489" s="53"/>
    </row>
    <row r="490" spans="1:22" s="51" customFormat="1" x14ac:dyDescent="0.2">
      <c r="B490" s="66" t="s">
        <v>137</v>
      </c>
      <c r="C490" s="51" t="s">
        <v>138</v>
      </c>
      <c r="D490" s="56">
        <v>1261655.8599999999</v>
      </c>
      <c r="E490" s="56">
        <v>1201030.1099999999</v>
      </c>
      <c r="F490" s="56">
        <v>129488.48</v>
      </c>
      <c r="G490" s="56">
        <v>1092314.23</v>
      </c>
      <c r="H490" s="56">
        <v>0</v>
      </c>
      <c r="I490" s="56">
        <f t="shared" si="56"/>
        <v>1092314.23</v>
      </c>
      <c r="J490" s="56">
        <f t="shared" si="57"/>
        <v>108715.87999999989</v>
      </c>
      <c r="K490" s="57">
        <f t="shared" si="58"/>
        <v>9.0518863011685782E-2</v>
      </c>
      <c r="L490" s="57">
        <f t="shared" si="59"/>
        <v>-0.89218548400922271</v>
      </c>
      <c r="M490" s="57">
        <f t="shared" si="60"/>
        <v>-7.8387596491117217E-3</v>
      </c>
      <c r="R490" s="53"/>
      <c r="S490" s="53"/>
      <c r="T490" s="53"/>
      <c r="U490" s="53"/>
      <c r="V490" s="53"/>
    </row>
    <row r="491" spans="1:22" s="51" customFormat="1" x14ac:dyDescent="0.2">
      <c r="B491" s="66" t="s">
        <v>139</v>
      </c>
      <c r="C491" s="51" t="s">
        <v>140</v>
      </c>
      <c r="D491" s="56">
        <v>0</v>
      </c>
      <c r="E491" s="56">
        <v>30000</v>
      </c>
      <c r="F491" s="56">
        <v>0</v>
      </c>
      <c r="G491" s="56">
        <v>24888</v>
      </c>
      <c r="H491" s="56">
        <v>0</v>
      </c>
      <c r="I491" s="56">
        <f t="shared" si="56"/>
        <v>24888</v>
      </c>
      <c r="J491" s="56">
        <f t="shared" si="57"/>
        <v>5112</v>
      </c>
      <c r="K491" s="57">
        <f t="shared" si="58"/>
        <v>0.1704</v>
      </c>
      <c r="L491" s="57">
        <f t="shared" si="59"/>
        <v>-1</v>
      </c>
      <c r="M491" s="57">
        <f t="shared" si="60"/>
        <v>-9.4981818181818181E-2</v>
      </c>
      <c r="R491" s="53"/>
      <c r="S491" s="53"/>
      <c r="T491" s="53"/>
      <c r="U491" s="53"/>
      <c r="V491" s="53"/>
    </row>
    <row r="492" spans="1:22" s="51" customFormat="1" x14ac:dyDescent="0.2">
      <c r="B492" s="66" t="s">
        <v>143</v>
      </c>
      <c r="C492" s="51" t="s">
        <v>144</v>
      </c>
      <c r="D492" s="56">
        <v>13500</v>
      </c>
      <c r="E492" s="56">
        <v>13500</v>
      </c>
      <c r="F492" s="56">
        <v>877.37</v>
      </c>
      <c r="G492" s="56">
        <v>13518.65</v>
      </c>
      <c r="H492" s="56">
        <v>0</v>
      </c>
      <c r="I492" s="56">
        <f t="shared" si="41"/>
        <v>13518.65</v>
      </c>
      <c r="J492" s="56">
        <f t="shared" si="42"/>
        <v>-18.649999999999636</v>
      </c>
      <c r="K492" s="57">
        <f t="shared" si="43"/>
        <v>-1.3814814814814545E-3</v>
      </c>
      <c r="L492" s="57">
        <f t="shared" si="44"/>
        <v>-0.93500962962962952</v>
      </c>
      <c r="M492" s="57">
        <f t="shared" si="45"/>
        <v>9.2416161616161591E-2</v>
      </c>
      <c r="R492" s="53"/>
      <c r="S492" s="53"/>
      <c r="T492" s="53"/>
      <c r="U492" s="53"/>
      <c r="V492" s="53"/>
    </row>
    <row r="493" spans="1:22" s="51" customFormat="1" x14ac:dyDescent="0.2">
      <c r="B493" s="66" t="s">
        <v>145</v>
      </c>
      <c r="C493" s="51" t="s">
        <v>146</v>
      </c>
      <c r="D493" s="56">
        <v>0</v>
      </c>
      <c r="E493" s="56">
        <v>0</v>
      </c>
      <c r="F493" s="56">
        <v>275.10000000000002</v>
      </c>
      <c r="G493" s="56">
        <v>2378.4499999999998</v>
      </c>
      <c r="H493" s="56">
        <v>0</v>
      </c>
      <c r="I493" s="56">
        <f t="shared" si="41"/>
        <v>2378.4499999999998</v>
      </c>
      <c r="J493" s="56">
        <f t="shared" si="42"/>
        <v>-2378.4499999999998</v>
      </c>
      <c r="K493" s="57" t="str">
        <f t="shared" si="43"/>
        <v>NA</v>
      </c>
      <c r="L493" s="57" t="str">
        <f t="shared" si="44"/>
        <v>NA</v>
      </c>
      <c r="M493" s="57" t="str">
        <f t="shared" si="45"/>
        <v>NA</v>
      </c>
      <c r="R493" s="53"/>
      <c r="S493" s="53"/>
      <c r="T493" s="53"/>
      <c r="U493" s="53"/>
      <c r="V493" s="53"/>
    </row>
    <row r="494" spans="1:22" s="51" customFormat="1" x14ac:dyDescent="0.2">
      <c r="B494" s="66" t="s">
        <v>147</v>
      </c>
      <c r="C494" s="51" t="s">
        <v>148</v>
      </c>
      <c r="D494" s="56">
        <v>7962.75</v>
      </c>
      <c r="E494" s="56">
        <v>7962.75</v>
      </c>
      <c r="F494" s="56">
        <v>2676.53</v>
      </c>
      <c r="G494" s="56">
        <v>35386.589999999997</v>
      </c>
      <c r="H494" s="56">
        <v>0</v>
      </c>
      <c r="I494" s="56">
        <f t="shared" si="41"/>
        <v>35386.589999999997</v>
      </c>
      <c r="J494" s="56">
        <f t="shared" si="42"/>
        <v>-27423.839999999997</v>
      </c>
      <c r="K494" s="57">
        <f t="shared" si="43"/>
        <v>-3.4440162004332668</v>
      </c>
      <c r="L494" s="57">
        <f t="shared" si="44"/>
        <v>-0.66386863834730458</v>
      </c>
      <c r="M494" s="57">
        <f t="shared" si="45"/>
        <v>3.8480176731999274</v>
      </c>
      <c r="R494" s="53"/>
      <c r="S494" s="53"/>
      <c r="T494" s="53"/>
      <c r="U494" s="53"/>
      <c r="V494" s="53"/>
    </row>
    <row r="495" spans="1:22" s="51" customFormat="1" x14ac:dyDescent="0.2">
      <c r="B495" s="66" t="s">
        <v>281</v>
      </c>
      <c r="C495" s="51" t="s">
        <v>282</v>
      </c>
      <c r="D495" s="56">
        <v>14000</v>
      </c>
      <c r="E495" s="56">
        <v>14000</v>
      </c>
      <c r="F495" s="56">
        <v>0</v>
      </c>
      <c r="G495" s="56">
        <v>0</v>
      </c>
      <c r="H495" s="56">
        <v>0</v>
      </c>
      <c r="I495" s="56">
        <f t="shared" si="41"/>
        <v>0</v>
      </c>
      <c r="J495" s="56">
        <f t="shared" si="42"/>
        <v>14000</v>
      </c>
      <c r="K495" s="57">
        <f t="shared" si="43"/>
        <v>1</v>
      </c>
      <c r="L495" s="57">
        <f t="shared" si="44"/>
        <v>-1</v>
      </c>
      <c r="M495" s="57">
        <f t="shared" si="45"/>
        <v>-1</v>
      </c>
      <c r="R495" s="53"/>
      <c r="S495" s="53"/>
      <c r="T495" s="53"/>
      <c r="U495" s="53"/>
      <c r="V495" s="53"/>
    </row>
    <row r="496" spans="1:22" s="51" customFormat="1" x14ac:dyDescent="0.2">
      <c r="B496" s="66" t="s">
        <v>161</v>
      </c>
      <c r="C496" s="51" t="s">
        <v>162</v>
      </c>
      <c r="D496" s="56">
        <v>127887.72</v>
      </c>
      <c r="E496" s="56">
        <v>127887.72</v>
      </c>
      <c r="F496" s="56">
        <v>8839.06</v>
      </c>
      <c r="G496" s="56">
        <v>74540.740000000005</v>
      </c>
      <c r="H496" s="56">
        <v>0</v>
      </c>
      <c r="I496" s="56">
        <f t="shared" si="41"/>
        <v>74540.740000000005</v>
      </c>
      <c r="J496" s="56">
        <f t="shared" si="42"/>
        <v>53346.979999999996</v>
      </c>
      <c r="K496" s="57">
        <f t="shared" si="43"/>
        <v>0.41713919053369625</v>
      </c>
      <c r="L496" s="57">
        <f t="shared" si="44"/>
        <v>-0.93088421624844042</v>
      </c>
      <c r="M496" s="57">
        <f t="shared" si="45"/>
        <v>-0.36415184421857766</v>
      </c>
      <c r="R496" s="53"/>
      <c r="S496" s="53"/>
      <c r="T496" s="53"/>
      <c r="U496" s="53"/>
      <c r="V496" s="53"/>
    </row>
    <row r="497" spans="1:22" s="51" customFormat="1" x14ac:dyDescent="0.2">
      <c r="B497" s="66" t="s">
        <v>163</v>
      </c>
      <c r="C497" s="51" t="s">
        <v>164</v>
      </c>
      <c r="D497" s="56">
        <v>0</v>
      </c>
      <c r="E497" s="56">
        <v>0</v>
      </c>
      <c r="F497" s="56">
        <v>0</v>
      </c>
      <c r="G497" s="56">
        <v>0</v>
      </c>
      <c r="H497" s="56">
        <v>0</v>
      </c>
      <c r="I497" s="56">
        <f t="shared" si="41"/>
        <v>0</v>
      </c>
      <c r="J497" s="56">
        <f t="shared" si="42"/>
        <v>0</v>
      </c>
      <c r="K497" s="57" t="str">
        <f t="shared" si="43"/>
        <v>NA</v>
      </c>
      <c r="L497" s="57" t="str">
        <f t="shared" si="44"/>
        <v>NA</v>
      </c>
      <c r="M497" s="57" t="str">
        <f t="shared" si="45"/>
        <v>NA</v>
      </c>
      <c r="R497" s="53"/>
      <c r="S497" s="53"/>
      <c r="T497" s="53"/>
      <c r="U497" s="53"/>
      <c r="V497" s="53"/>
    </row>
    <row r="498" spans="1:22" s="51" customFormat="1" x14ac:dyDescent="0.2">
      <c r="B498" s="66" t="s">
        <v>193</v>
      </c>
      <c r="C498" s="51" t="s">
        <v>194</v>
      </c>
      <c r="D498" s="56">
        <v>54000</v>
      </c>
      <c r="E498" s="56">
        <v>54000</v>
      </c>
      <c r="F498" s="56">
        <v>0</v>
      </c>
      <c r="G498" s="56">
        <v>0</v>
      </c>
      <c r="H498" s="56">
        <v>0</v>
      </c>
      <c r="I498" s="56">
        <f t="shared" si="41"/>
        <v>0</v>
      </c>
      <c r="J498" s="56">
        <f t="shared" si="42"/>
        <v>54000</v>
      </c>
      <c r="K498" s="57">
        <f t="shared" si="43"/>
        <v>1</v>
      </c>
      <c r="L498" s="57">
        <f t="shared" si="44"/>
        <v>-1</v>
      </c>
      <c r="M498" s="57">
        <f t="shared" si="45"/>
        <v>-1</v>
      </c>
      <c r="R498" s="53"/>
      <c r="S498" s="53"/>
      <c r="T498" s="53"/>
      <c r="U498" s="53"/>
      <c r="V498" s="53"/>
    </row>
    <row r="499" spans="1:22" s="51" customFormat="1" x14ac:dyDescent="0.2">
      <c r="B499" s="66" t="s">
        <v>225</v>
      </c>
      <c r="C499" s="51" t="s">
        <v>226</v>
      </c>
      <c r="D499" s="56">
        <v>900000</v>
      </c>
      <c r="E499" s="56">
        <v>789000</v>
      </c>
      <c r="F499" s="56">
        <v>0</v>
      </c>
      <c r="G499" s="56">
        <v>0</v>
      </c>
      <c r="H499" s="56">
        <v>0</v>
      </c>
      <c r="I499" s="56">
        <f t="shared" si="41"/>
        <v>0</v>
      </c>
      <c r="J499" s="56">
        <f t="shared" si="42"/>
        <v>789000</v>
      </c>
      <c r="K499" s="57">
        <f t="shared" si="43"/>
        <v>1</v>
      </c>
      <c r="L499" s="57">
        <f t="shared" si="44"/>
        <v>-1</v>
      </c>
      <c r="M499" s="57">
        <f t="shared" si="45"/>
        <v>-1</v>
      </c>
      <c r="R499" s="53"/>
      <c r="S499" s="53"/>
      <c r="T499" s="53"/>
      <c r="U499" s="53"/>
      <c r="V499" s="53"/>
    </row>
    <row r="500" spans="1:22" s="51" customFormat="1" x14ac:dyDescent="0.2">
      <c r="A500" s="63" t="s">
        <v>404</v>
      </c>
      <c r="B500" s="71"/>
      <c r="C500" s="63"/>
      <c r="D500" s="64">
        <v>3431416.47</v>
      </c>
      <c r="E500" s="64">
        <v>3289790.72</v>
      </c>
      <c r="F500" s="64">
        <v>142156.54</v>
      </c>
      <c r="G500" s="64">
        <v>1265037.17</v>
      </c>
      <c r="H500" s="64">
        <v>0</v>
      </c>
      <c r="I500" s="64">
        <f t="shared" si="41"/>
        <v>1265037.17</v>
      </c>
      <c r="J500" s="64">
        <f t="shared" si="42"/>
        <v>2024753.5500000003</v>
      </c>
      <c r="K500" s="65">
        <f t="shared" si="43"/>
        <v>0.61546576129924768</v>
      </c>
      <c r="L500" s="65">
        <f t="shared" si="44"/>
        <v>-0.95678857650859928</v>
      </c>
      <c r="M500" s="65">
        <f t="shared" si="45"/>
        <v>-0.58050810323554292</v>
      </c>
      <c r="R500" s="53"/>
      <c r="S500" s="53"/>
      <c r="T500" s="53"/>
      <c r="U500" s="53"/>
      <c r="V500" s="53"/>
    </row>
    <row r="501" spans="1:22" s="51" customFormat="1" x14ac:dyDescent="0.2">
      <c r="A501" s="51" t="s">
        <v>405</v>
      </c>
      <c r="B501" s="66" t="s">
        <v>137</v>
      </c>
      <c r="C501" s="51" t="s">
        <v>138</v>
      </c>
      <c r="D501" s="56">
        <v>0</v>
      </c>
      <c r="E501" s="56">
        <v>0</v>
      </c>
      <c r="F501" s="56">
        <v>0</v>
      </c>
      <c r="G501" s="56">
        <v>4500</v>
      </c>
      <c r="H501" s="56">
        <v>0</v>
      </c>
      <c r="I501" s="56">
        <f t="shared" si="41"/>
        <v>4500</v>
      </c>
      <c r="J501" s="56">
        <f t="shared" si="42"/>
        <v>-4500</v>
      </c>
      <c r="K501" s="57" t="str">
        <f t="shared" si="43"/>
        <v>NA</v>
      </c>
      <c r="L501" s="57" t="str">
        <f t="shared" si="44"/>
        <v>NA</v>
      </c>
      <c r="M501" s="57" t="str">
        <f t="shared" si="45"/>
        <v>NA</v>
      </c>
      <c r="R501" s="53"/>
      <c r="S501" s="53"/>
      <c r="T501" s="53"/>
      <c r="U501" s="53"/>
      <c r="V501" s="53"/>
    </row>
    <row r="502" spans="1:22" s="51" customFormat="1" x14ac:dyDescent="0.2">
      <c r="B502" s="66" t="s">
        <v>281</v>
      </c>
      <c r="C502" s="51" t="s">
        <v>282</v>
      </c>
      <c r="D502" s="56">
        <v>335000</v>
      </c>
      <c r="E502" s="56">
        <v>335000</v>
      </c>
      <c r="F502" s="56">
        <v>0</v>
      </c>
      <c r="G502" s="56">
        <v>0</v>
      </c>
      <c r="H502" s="56">
        <v>0</v>
      </c>
      <c r="I502" s="56">
        <f t="shared" si="41"/>
        <v>0</v>
      </c>
      <c r="J502" s="56">
        <f t="shared" si="42"/>
        <v>335000</v>
      </c>
      <c r="K502" s="57">
        <f t="shared" si="43"/>
        <v>1</v>
      </c>
      <c r="L502" s="57">
        <f t="shared" si="44"/>
        <v>-1</v>
      </c>
      <c r="M502" s="57">
        <f t="shared" si="45"/>
        <v>-1</v>
      </c>
      <c r="R502" s="53"/>
      <c r="S502" s="53"/>
      <c r="T502" s="53"/>
      <c r="U502" s="53"/>
      <c r="V502" s="53"/>
    </row>
    <row r="503" spans="1:22" s="51" customFormat="1" x14ac:dyDescent="0.2">
      <c r="B503" s="66" t="s">
        <v>161</v>
      </c>
      <c r="C503" s="51" t="s">
        <v>162</v>
      </c>
      <c r="D503" s="56">
        <v>0</v>
      </c>
      <c r="E503" s="56">
        <v>0</v>
      </c>
      <c r="F503" s="56">
        <v>0</v>
      </c>
      <c r="G503" s="56">
        <v>299.24999999999994</v>
      </c>
      <c r="H503" s="56">
        <v>0</v>
      </c>
      <c r="I503" s="56">
        <f t="shared" si="41"/>
        <v>299.24999999999994</v>
      </c>
      <c r="J503" s="56">
        <f t="shared" si="42"/>
        <v>-299.24999999999994</v>
      </c>
      <c r="K503" s="57" t="str">
        <f t="shared" si="43"/>
        <v>NA</v>
      </c>
      <c r="L503" s="57" t="str">
        <f t="shared" si="44"/>
        <v>NA</v>
      </c>
      <c r="M503" s="57" t="str">
        <f t="shared" si="45"/>
        <v>NA</v>
      </c>
      <c r="R503" s="53"/>
      <c r="S503" s="53"/>
      <c r="T503" s="53"/>
      <c r="U503" s="53"/>
      <c r="V503" s="53"/>
    </row>
    <row r="504" spans="1:22" s="51" customFormat="1" x14ac:dyDescent="0.2">
      <c r="B504" s="66" t="s">
        <v>219</v>
      </c>
      <c r="C504" s="51" t="s">
        <v>220</v>
      </c>
      <c r="D504" s="56">
        <v>0</v>
      </c>
      <c r="E504" s="56">
        <v>0</v>
      </c>
      <c r="F504" s="56">
        <v>0</v>
      </c>
      <c r="G504" s="56">
        <v>0</v>
      </c>
      <c r="H504" s="56">
        <v>0</v>
      </c>
      <c r="I504" s="56">
        <f t="shared" si="41"/>
        <v>0</v>
      </c>
      <c r="J504" s="56">
        <f t="shared" si="42"/>
        <v>0</v>
      </c>
      <c r="K504" s="57" t="str">
        <f t="shared" si="43"/>
        <v>NA</v>
      </c>
      <c r="L504" s="57" t="str">
        <f t="shared" si="44"/>
        <v>NA</v>
      </c>
      <c r="M504" s="57" t="str">
        <f t="shared" si="45"/>
        <v>NA</v>
      </c>
      <c r="R504" s="53"/>
      <c r="S504" s="53"/>
      <c r="T504" s="53"/>
      <c r="U504" s="53"/>
      <c r="V504" s="53"/>
    </row>
    <row r="505" spans="1:22" s="51" customFormat="1" x14ac:dyDescent="0.2">
      <c r="A505" s="63" t="s">
        <v>406</v>
      </c>
      <c r="B505" s="71"/>
      <c r="C505" s="63"/>
      <c r="D505" s="64">
        <v>335000</v>
      </c>
      <c r="E505" s="64">
        <v>335000</v>
      </c>
      <c r="F505" s="64">
        <v>0</v>
      </c>
      <c r="G505" s="64">
        <v>4799.25</v>
      </c>
      <c r="H505" s="64">
        <v>0</v>
      </c>
      <c r="I505" s="64">
        <f t="shared" ref="I505:I526" si="61">SUM(G505:H505)</f>
        <v>4799.25</v>
      </c>
      <c r="J505" s="64">
        <f t="shared" ref="J505:J526" si="62">E505-I505</f>
        <v>330200.75</v>
      </c>
      <c r="K505" s="65">
        <f t="shared" ref="K505:K526" si="63">IF(E505=0,"NA",J505/E505)</f>
        <v>0.98567388059701488</v>
      </c>
      <c r="L505" s="65">
        <f t="shared" ref="L505:L526" si="64">IF(E505=0,"NA",(  ( F505 - (E505/$L$6)) / (E505/$L$6)))</f>
        <v>-1</v>
      </c>
      <c r="M505" s="65">
        <f t="shared" ref="M505:M526" si="65">IF(E505=0,"NA",(  ( G505 - ($M$6*(E505/12))) / ($M$6*(E505/12))))</f>
        <v>-0.98437150610583446</v>
      </c>
      <c r="R505" s="53"/>
      <c r="S505" s="53"/>
      <c r="T505" s="53"/>
      <c r="U505" s="53"/>
      <c r="V505" s="53"/>
    </row>
    <row r="506" spans="1:22" s="51" customFormat="1" x14ac:dyDescent="0.2">
      <c r="A506" s="51" t="s">
        <v>407</v>
      </c>
      <c r="B506" s="66" t="s">
        <v>324</v>
      </c>
      <c r="C506" s="51" t="s">
        <v>325</v>
      </c>
      <c r="D506" s="56">
        <v>39282.44</v>
      </c>
      <c r="E506" s="56">
        <v>39282.44</v>
      </c>
      <c r="F506" s="56">
        <v>0</v>
      </c>
      <c r="G506" s="56">
        <v>0</v>
      </c>
      <c r="H506" s="56">
        <v>0</v>
      </c>
      <c r="I506" s="56">
        <f t="shared" si="61"/>
        <v>0</v>
      </c>
      <c r="J506" s="56">
        <f t="shared" si="62"/>
        <v>39282.44</v>
      </c>
      <c r="K506" s="57">
        <f t="shared" si="63"/>
        <v>1</v>
      </c>
      <c r="L506" s="57">
        <f t="shared" si="64"/>
        <v>-1</v>
      </c>
      <c r="M506" s="57">
        <f t="shared" si="65"/>
        <v>-1</v>
      </c>
      <c r="R506" s="53"/>
      <c r="S506" s="53"/>
      <c r="T506" s="53"/>
      <c r="U506" s="53"/>
      <c r="V506" s="53"/>
    </row>
    <row r="507" spans="1:22" s="51" customFormat="1" x14ac:dyDescent="0.2">
      <c r="B507" s="66" t="s">
        <v>137</v>
      </c>
      <c r="C507" s="51" t="s">
        <v>138</v>
      </c>
      <c r="D507" s="56">
        <v>0</v>
      </c>
      <c r="E507" s="56">
        <v>0</v>
      </c>
      <c r="F507" s="56">
        <v>20198.75</v>
      </c>
      <c r="G507" s="56">
        <v>475660.93</v>
      </c>
      <c r="H507" s="56">
        <v>0</v>
      </c>
      <c r="I507" s="56">
        <f t="shared" si="61"/>
        <v>475660.93</v>
      </c>
      <c r="J507" s="56">
        <f t="shared" si="62"/>
        <v>-475660.93</v>
      </c>
      <c r="K507" s="57" t="str">
        <f t="shared" si="63"/>
        <v>NA</v>
      </c>
      <c r="L507" s="57" t="str">
        <f t="shared" si="64"/>
        <v>NA</v>
      </c>
      <c r="M507" s="57" t="str">
        <f t="shared" si="65"/>
        <v>NA</v>
      </c>
      <c r="R507" s="53"/>
      <c r="S507" s="53"/>
      <c r="T507" s="53"/>
      <c r="U507" s="53"/>
      <c r="V507" s="53"/>
    </row>
    <row r="508" spans="1:22" s="51" customFormat="1" x14ac:dyDescent="0.2">
      <c r="B508" s="66" t="s">
        <v>143</v>
      </c>
      <c r="C508" s="51" t="s">
        <v>144</v>
      </c>
      <c r="D508" s="56">
        <v>13500</v>
      </c>
      <c r="E508" s="56">
        <v>13500</v>
      </c>
      <c r="F508" s="56">
        <v>5025.17</v>
      </c>
      <c r="G508" s="56">
        <v>56308.68</v>
      </c>
      <c r="H508" s="56">
        <v>0</v>
      </c>
      <c r="I508" s="56">
        <f t="shared" si="61"/>
        <v>56308.68</v>
      </c>
      <c r="J508" s="56">
        <f t="shared" si="62"/>
        <v>-42808.68</v>
      </c>
      <c r="K508" s="57">
        <f t="shared" si="63"/>
        <v>-3.1710133333333332</v>
      </c>
      <c r="L508" s="57">
        <f t="shared" si="64"/>
        <v>-0.6277651851851852</v>
      </c>
      <c r="M508" s="57">
        <f t="shared" si="65"/>
        <v>3.5501963636363638</v>
      </c>
      <c r="R508" s="53"/>
      <c r="S508" s="53"/>
      <c r="T508" s="53"/>
      <c r="U508" s="53"/>
      <c r="V508" s="53"/>
    </row>
    <row r="509" spans="1:22" s="51" customFormat="1" x14ac:dyDescent="0.2">
      <c r="B509" s="66" t="s">
        <v>145</v>
      </c>
      <c r="C509" s="51" t="s">
        <v>146</v>
      </c>
      <c r="D509" s="56">
        <v>0</v>
      </c>
      <c r="E509" s="56">
        <v>0</v>
      </c>
      <c r="F509" s="56">
        <v>273.49</v>
      </c>
      <c r="G509" s="56">
        <v>6638.1</v>
      </c>
      <c r="H509" s="56">
        <v>0</v>
      </c>
      <c r="I509" s="56">
        <f t="shared" si="61"/>
        <v>6638.1</v>
      </c>
      <c r="J509" s="56">
        <f t="shared" si="62"/>
        <v>-6638.1</v>
      </c>
      <c r="K509" s="57" t="str">
        <f t="shared" si="63"/>
        <v>NA</v>
      </c>
      <c r="L509" s="57" t="str">
        <f t="shared" si="64"/>
        <v>NA</v>
      </c>
      <c r="M509" s="57" t="str">
        <f t="shared" si="65"/>
        <v>NA</v>
      </c>
      <c r="R509" s="53"/>
      <c r="S509" s="53"/>
      <c r="T509" s="53"/>
      <c r="U509" s="53"/>
      <c r="V509" s="53"/>
    </row>
    <row r="510" spans="1:22" s="51" customFormat="1" x14ac:dyDescent="0.2">
      <c r="B510" s="66" t="s">
        <v>147</v>
      </c>
      <c r="C510" s="51" t="s">
        <v>148</v>
      </c>
      <c r="D510" s="56">
        <v>7848.63</v>
      </c>
      <c r="E510" s="56">
        <v>7848.63</v>
      </c>
      <c r="F510" s="56">
        <v>0</v>
      </c>
      <c r="G510" s="56">
        <v>5061.18</v>
      </c>
      <c r="H510" s="56">
        <v>0</v>
      </c>
      <c r="I510" s="56">
        <f t="shared" si="61"/>
        <v>5061.18</v>
      </c>
      <c r="J510" s="56">
        <f t="shared" si="62"/>
        <v>2787.45</v>
      </c>
      <c r="K510" s="57">
        <f t="shared" si="63"/>
        <v>0.35515115376823725</v>
      </c>
      <c r="L510" s="57">
        <f t="shared" si="64"/>
        <v>-1</v>
      </c>
      <c r="M510" s="57">
        <f t="shared" si="65"/>
        <v>-0.29652853138353152</v>
      </c>
      <c r="R510" s="53"/>
      <c r="S510" s="53"/>
      <c r="T510" s="53"/>
      <c r="U510" s="53"/>
      <c r="V510" s="53"/>
    </row>
    <row r="511" spans="1:22" s="51" customFormat="1" x14ac:dyDescent="0.2">
      <c r="B511" s="66" t="s">
        <v>161</v>
      </c>
      <c r="C511" s="51" t="s">
        <v>162</v>
      </c>
      <c r="D511" s="56">
        <v>1040.98</v>
      </c>
      <c r="E511" s="56">
        <v>1040.98</v>
      </c>
      <c r="F511" s="56">
        <v>43.37</v>
      </c>
      <c r="G511" s="56">
        <v>1842.08</v>
      </c>
      <c r="H511" s="56">
        <v>0</v>
      </c>
      <c r="I511" s="56">
        <f t="shared" si="61"/>
        <v>1842.08</v>
      </c>
      <c r="J511" s="56">
        <f t="shared" si="62"/>
        <v>-801.09999999999991</v>
      </c>
      <c r="K511" s="57">
        <f t="shared" si="63"/>
        <v>-0.76956329612480534</v>
      </c>
      <c r="L511" s="57">
        <f t="shared" si="64"/>
        <v>-0.95833733597187265</v>
      </c>
      <c r="M511" s="57">
        <f t="shared" si="65"/>
        <v>0.93043268668160584</v>
      </c>
      <c r="R511" s="53"/>
      <c r="S511" s="53"/>
      <c r="T511" s="53"/>
      <c r="U511" s="53"/>
      <c r="V511" s="53"/>
    </row>
    <row r="512" spans="1:22" s="51" customFormat="1" x14ac:dyDescent="0.2">
      <c r="A512" s="63" t="s">
        <v>408</v>
      </c>
      <c r="B512" s="71"/>
      <c r="C512" s="63"/>
      <c r="D512" s="64">
        <v>61672.05</v>
      </c>
      <c r="E512" s="64">
        <v>61672.05</v>
      </c>
      <c r="F512" s="64">
        <v>25540.78</v>
      </c>
      <c r="G512" s="64">
        <v>545510.97</v>
      </c>
      <c r="H512" s="64">
        <v>0</v>
      </c>
      <c r="I512" s="64">
        <f t="shared" si="61"/>
        <v>545510.97</v>
      </c>
      <c r="J512" s="64">
        <f t="shared" si="62"/>
        <v>-483838.92</v>
      </c>
      <c r="K512" s="65">
        <f t="shared" si="63"/>
        <v>-7.8453516625440534</v>
      </c>
      <c r="L512" s="65">
        <f t="shared" si="64"/>
        <v>-0.58586134237470622</v>
      </c>
      <c r="M512" s="65">
        <f t="shared" si="65"/>
        <v>8.6494745409571472</v>
      </c>
      <c r="R512" s="53"/>
      <c r="S512" s="53"/>
      <c r="T512" s="53"/>
      <c r="U512" s="53"/>
      <c r="V512" s="53"/>
    </row>
    <row r="513" spans="1:25" s="51" customFormat="1" x14ac:dyDescent="0.2">
      <c r="A513" s="51" t="s">
        <v>409</v>
      </c>
      <c r="B513" s="66" t="s">
        <v>137</v>
      </c>
      <c r="C513" s="51" t="s">
        <v>138</v>
      </c>
      <c r="D513" s="56">
        <v>0</v>
      </c>
      <c r="E513" s="56">
        <v>0</v>
      </c>
      <c r="F513" s="56">
        <v>0</v>
      </c>
      <c r="G513" s="56">
        <v>0</v>
      </c>
      <c r="H513" s="56">
        <v>0</v>
      </c>
      <c r="I513" s="56">
        <f t="shared" si="61"/>
        <v>0</v>
      </c>
      <c r="J513" s="56">
        <f t="shared" si="62"/>
        <v>0</v>
      </c>
      <c r="K513" s="57" t="str">
        <f t="shared" si="63"/>
        <v>NA</v>
      </c>
      <c r="L513" s="57" t="str">
        <f t="shared" si="64"/>
        <v>NA</v>
      </c>
      <c r="M513" s="57" t="str">
        <f t="shared" si="65"/>
        <v>NA</v>
      </c>
      <c r="R513" s="53"/>
      <c r="S513" s="53"/>
      <c r="T513" s="53"/>
      <c r="U513" s="53"/>
      <c r="V513" s="53"/>
    </row>
    <row r="514" spans="1:25" s="51" customFormat="1" x14ac:dyDescent="0.2">
      <c r="B514" s="66" t="s">
        <v>161</v>
      </c>
      <c r="C514" s="51" t="s">
        <v>162</v>
      </c>
      <c r="D514" s="56">
        <v>0</v>
      </c>
      <c r="E514" s="56">
        <v>0</v>
      </c>
      <c r="F514" s="56">
        <v>0</v>
      </c>
      <c r="G514" s="56">
        <v>0</v>
      </c>
      <c r="H514" s="56">
        <v>0</v>
      </c>
      <c r="I514" s="56">
        <f t="shared" si="61"/>
        <v>0</v>
      </c>
      <c r="J514" s="56">
        <f t="shared" si="62"/>
        <v>0</v>
      </c>
      <c r="K514" s="57" t="str">
        <f t="shared" si="63"/>
        <v>NA</v>
      </c>
      <c r="L514" s="57" t="str">
        <f t="shared" si="64"/>
        <v>NA</v>
      </c>
      <c r="M514" s="57" t="str">
        <f t="shared" si="65"/>
        <v>NA</v>
      </c>
      <c r="R514" s="53"/>
      <c r="S514" s="53"/>
      <c r="T514" s="53"/>
      <c r="U514" s="53"/>
      <c r="V514" s="53"/>
    </row>
    <row r="515" spans="1:25" s="51" customFormat="1" x14ac:dyDescent="0.2">
      <c r="B515" s="66" t="s">
        <v>410</v>
      </c>
      <c r="C515" s="51" t="s">
        <v>411</v>
      </c>
      <c r="D515" s="56">
        <v>0</v>
      </c>
      <c r="E515" s="56">
        <v>0</v>
      </c>
      <c r="F515" s="56">
        <v>0</v>
      </c>
      <c r="G515" s="56">
        <v>0</v>
      </c>
      <c r="H515" s="56">
        <v>0</v>
      </c>
      <c r="I515" s="56">
        <f t="shared" si="61"/>
        <v>0</v>
      </c>
      <c r="J515" s="56">
        <f t="shared" si="62"/>
        <v>0</v>
      </c>
      <c r="K515" s="57" t="str">
        <f t="shared" si="63"/>
        <v>NA</v>
      </c>
      <c r="L515" s="57" t="str">
        <f t="shared" si="64"/>
        <v>NA</v>
      </c>
      <c r="M515" s="57" t="str">
        <f t="shared" si="65"/>
        <v>NA</v>
      </c>
      <c r="R515" s="53"/>
      <c r="S515" s="53"/>
      <c r="T515" s="53"/>
      <c r="U515" s="53"/>
      <c r="V515" s="53"/>
    </row>
    <row r="516" spans="1:25" s="51" customFormat="1" x14ac:dyDescent="0.2">
      <c r="B516" s="66" t="s">
        <v>215</v>
      </c>
      <c r="C516" s="51" t="s">
        <v>216</v>
      </c>
      <c r="D516" s="56">
        <v>0</v>
      </c>
      <c r="E516" s="56">
        <v>0</v>
      </c>
      <c r="F516" s="56">
        <v>0</v>
      </c>
      <c r="G516" s="56">
        <v>0</v>
      </c>
      <c r="H516" s="56">
        <v>0</v>
      </c>
      <c r="I516" s="56">
        <f t="shared" si="61"/>
        <v>0</v>
      </c>
      <c r="J516" s="56">
        <f t="shared" si="62"/>
        <v>0</v>
      </c>
      <c r="K516" s="57" t="str">
        <f t="shared" si="63"/>
        <v>NA</v>
      </c>
      <c r="L516" s="57" t="str">
        <f t="shared" si="64"/>
        <v>NA</v>
      </c>
      <c r="M516" s="57" t="str">
        <f t="shared" si="65"/>
        <v>NA</v>
      </c>
      <c r="R516" s="53"/>
      <c r="S516" s="53"/>
      <c r="T516" s="53"/>
      <c r="U516" s="53"/>
      <c r="V516" s="53"/>
    </row>
    <row r="517" spans="1:25" s="51" customFormat="1" x14ac:dyDescent="0.2">
      <c r="B517" s="66" t="s">
        <v>217</v>
      </c>
      <c r="C517" s="51" t="s">
        <v>218</v>
      </c>
      <c r="D517" s="56">
        <v>0</v>
      </c>
      <c r="E517" s="56">
        <v>0</v>
      </c>
      <c r="F517" s="56">
        <v>0</v>
      </c>
      <c r="G517" s="56">
        <v>0</v>
      </c>
      <c r="H517" s="56">
        <v>0</v>
      </c>
      <c r="I517" s="56">
        <f t="shared" si="61"/>
        <v>0</v>
      </c>
      <c r="J517" s="56">
        <f t="shared" si="62"/>
        <v>0</v>
      </c>
      <c r="K517" s="57" t="str">
        <f t="shared" si="63"/>
        <v>NA</v>
      </c>
      <c r="L517" s="57" t="str">
        <f t="shared" si="64"/>
        <v>NA</v>
      </c>
      <c r="M517" s="57" t="str">
        <f t="shared" si="65"/>
        <v>NA</v>
      </c>
      <c r="R517" s="53"/>
      <c r="S517" s="53"/>
      <c r="T517" s="53"/>
      <c r="U517" s="53"/>
      <c r="V517" s="53"/>
    </row>
    <row r="518" spans="1:25" s="51" customFormat="1" x14ac:dyDescent="0.2">
      <c r="B518" s="66" t="s">
        <v>219</v>
      </c>
      <c r="C518" s="51" t="s">
        <v>220</v>
      </c>
      <c r="D518" s="56">
        <v>0</v>
      </c>
      <c r="E518" s="56">
        <v>0</v>
      </c>
      <c r="F518" s="56">
        <v>0</v>
      </c>
      <c r="G518" s="56">
        <v>0</v>
      </c>
      <c r="H518" s="56">
        <v>0</v>
      </c>
      <c r="I518" s="56">
        <f t="shared" si="61"/>
        <v>0</v>
      </c>
      <c r="J518" s="56">
        <f t="shared" si="62"/>
        <v>0</v>
      </c>
      <c r="K518" s="57" t="str">
        <f t="shared" si="63"/>
        <v>NA</v>
      </c>
      <c r="L518" s="57" t="str">
        <f t="shared" si="64"/>
        <v>NA</v>
      </c>
      <c r="M518" s="57" t="str">
        <f t="shared" si="65"/>
        <v>NA</v>
      </c>
      <c r="R518" s="53"/>
      <c r="S518" s="53"/>
      <c r="T518" s="53"/>
      <c r="U518" s="53"/>
      <c r="V518" s="53"/>
    </row>
    <row r="519" spans="1:25" s="51" customFormat="1" x14ac:dyDescent="0.2">
      <c r="A519" s="63" t="s">
        <v>412</v>
      </c>
      <c r="B519" s="71"/>
      <c r="C519" s="63"/>
      <c r="D519" s="64">
        <v>0</v>
      </c>
      <c r="E519" s="64">
        <v>0</v>
      </c>
      <c r="F519" s="64">
        <v>0</v>
      </c>
      <c r="G519" s="64">
        <v>0</v>
      </c>
      <c r="H519" s="64">
        <v>0</v>
      </c>
      <c r="I519" s="64">
        <f t="shared" si="61"/>
        <v>0</v>
      </c>
      <c r="J519" s="64">
        <f t="shared" si="62"/>
        <v>0</v>
      </c>
      <c r="K519" s="65" t="str">
        <f t="shared" si="63"/>
        <v>NA</v>
      </c>
      <c r="L519" s="65" t="str">
        <f t="shared" si="64"/>
        <v>NA</v>
      </c>
      <c r="M519" s="65" t="str">
        <f t="shared" si="65"/>
        <v>NA</v>
      </c>
      <c r="R519" s="53"/>
      <c r="S519" s="53"/>
      <c r="T519" s="53"/>
      <c r="U519" s="53"/>
      <c r="V519" s="53"/>
    </row>
    <row r="520" spans="1:25" s="51" customFormat="1" x14ac:dyDescent="0.2">
      <c r="A520" s="51" t="s">
        <v>32</v>
      </c>
      <c r="B520" s="66" t="s">
        <v>225</v>
      </c>
      <c r="C520" s="51" t="s">
        <v>226</v>
      </c>
      <c r="D520" s="56">
        <v>0</v>
      </c>
      <c r="E520" s="56">
        <v>0</v>
      </c>
      <c r="F520" s="56">
        <v>0</v>
      </c>
      <c r="G520" s="56">
        <v>0</v>
      </c>
      <c r="H520" s="56">
        <v>0</v>
      </c>
      <c r="I520" s="56">
        <f t="shared" si="61"/>
        <v>0</v>
      </c>
      <c r="J520" s="56">
        <f t="shared" si="62"/>
        <v>0</v>
      </c>
      <c r="K520" s="57" t="str">
        <f t="shared" si="63"/>
        <v>NA</v>
      </c>
      <c r="L520" s="57" t="str">
        <f t="shared" si="64"/>
        <v>NA</v>
      </c>
      <c r="M520" s="57" t="str">
        <f t="shared" si="65"/>
        <v>NA</v>
      </c>
      <c r="R520" s="53"/>
      <c r="S520" s="53"/>
      <c r="T520" s="53"/>
      <c r="U520" s="53"/>
      <c r="V520" s="53"/>
    </row>
    <row r="521" spans="1:25" s="51" customFormat="1" x14ac:dyDescent="0.2">
      <c r="B521" s="66" t="s">
        <v>33</v>
      </c>
      <c r="C521" s="51" t="s">
        <v>34</v>
      </c>
      <c r="D521" s="56">
        <v>8341293.6000000006</v>
      </c>
      <c r="E521" s="56">
        <v>7871293.6000000006</v>
      </c>
      <c r="F521" s="56">
        <v>30000</v>
      </c>
      <c r="G521" s="56">
        <v>1530000</v>
      </c>
      <c r="H521" s="56">
        <v>0</v>
      </c>
      <c r="I521" s="56">
        <f t="shared" si="61"/>
        <v>1530000</v>
      </c>
      <c r="J521" s="56">
        <f t="shared" si="62"/>
        <v>6341293.6000000006</v>
      </c>
      <c r="K521" s="57">
        <f t="shared" si="63"/>
        <v>0.80562280131438624</v>
      </c>
      <c r="L521" s="57">
        <f t="shared" si="64"/>
        <v>-0.9961886823787135</v>
      </c>
      <c r="M521" s="57">
        <f t="shared" si="65"/>
        <v>-0.78795214688842141</v>
      </c>
      <c r="R521" s="53"/>
      <c r="S521" s="53"/>
      <c r="T521" s="53"/>
      <c r="U521" s="53"/>
      <c r="V521" s="53"/>
    </row>
    <row r="522" spans="1:25" s="51" customFormat="1" x14ac:dyDescent="0.2">
      <c r="B522" s="66" t="s">
        <v>396</v>
      </c>
      <c r="C522" s="51" t="s">
        <v>397</v>
      </c>
      <c r="D522" s="56">
        <v>0</v>
      </c>
      <c r="E522" s="56">
        <v>0</v>
      </c>
      <c r="F522" s="56">
        <v>0</v>
      </c>
      <c r="G522" s="56">
        <v>0</v>
      </c>
      <c r="H522" s="56">
        <v>0</v>
      </c>
      <c r="I522" s="56">
        <f t="shared" si="61"/>
        <v>0</v>
      </c>
      <c r="J522" s="56">
        <f t="shared" si="62"/>
        <v>0</v>
      </c>
      <c r="K522" s="57" t="str">
        <f t="shared" si="63"/>
        <v>NA</v>
      </c>
      <c r="L522" s="57" t="str">
        <f t="shared" si="64"/>
        <v>NA</v>
      </c>
      <c r="M522" s="57" t="str">
        <f t="shared" si="65"/>
        <v>NA</v>
      </c>
      <c r="R522" s="53"/>
      <c r="S522" s="53"/>
      <c r="T522" s="53"/>
      <c r="U522" s="53"/>
      <c r="V522" s="53"/>
    </row>
    <row r="523" spans="1:25" s="51" customFormat="1" x14ac:dyDescent="0.2">
      <c r="A523" s="63" t="s">
        <v>35</v>
      </c>
      <c r="B523" s="71"/>
      <c r="C523" s="63"/>
      <c r="D523" s="64">
        <v>8341293.6000000006</v>
      </c>
      <c r="E523" s="64">
        <v>7871293.6000000006</v>
      </c>
      <c r="F523" s="64">
        <v>30000</v>
      </c>
      <c r="G523" s="64">
        <v>1530000</v>
      </c>
      <c r="H523" s="64">
        <v>0</v>
      </c>
      <c r="I523" s="64">
        <f t="shared" si="61"/>
        <v>1530000</v>
      </c>
      <c r="J523" s="64">
        <f t="shared" si="62"/>
        <v>6341293.6000000006</v>
      </c>
      <c r="K523" s="65">
        <f t="shared" si="63"/>
        <v>0.80562280131438624</v>
      </c>
      <c r="L523" s="65">
        <f t="shared" si="64"/>
        <v>-0.9961886823787135</v>
      </c>
      <c r="M523" s="65">
        <f t="shared" si="65"/>
        <v>-0.78795214688842141</v>
      </c>
      <c r="R523" s="53"/>
      <c r="S523" s="53"/>
      <c r="T523" s="53"/>
      <c r="U523" s="53"/>
      <c r="V523" s="53"/>
    </row>
    <row r="524" spans="1:25" s="51" customFormat="1" x14ac:dyDescent="0.2">
      <c r="A524" s="51" t="s">
        <v>36</v>
      </c>
      <c r="B524" s="66" t="s">
        <v>30</v>
      </c>
      <c r="C524" s="51" t="s">
        <v>31</v>
      </c>
      <c r="D524" s="56">
        <v>0</v>
      </c>
      <c r="E524" s="56">
        <v>0</v>
      </c>
      <c r="F524" s="56">
        <v>0</v>
      </c>
      <c r="G524" s="56">
        <v>0</v>
      </c>
      <c r="H524" s="56">
        <v>0</v>
      </c>
      <c r="I524" s="56">
        <f t="shared" si="61"/>
        <v>0</v>
      </c>
      <c r="J524" s="56">
        <f t="shared" si="62"/>
        <v>0</v>
      </c>
      <c r="K524" s="57" t="str">
        <f t="shared" si="63"/>
        <v>NA</v>
      </c>
      <c r="L524" s="57" t="str">
        <f t="shared" si="64"/>
        <v>NA</v>
      </c>
      <c r="M524" s="57" t="str">
        <f t="shared" si="65"/>
        <v>NA</v>
      </c>
      <c r="R524" s="53"/>
      <c r="S524" s="53"/>
      <c r="T524" s="53"/>
      <c r="U524" s="53"/>
      <c r="V524" s="53"/>
    </row>
    <row r="525" spans="1:25" s="51" customFormat="1" x14ac:dyDescent="0.2">
      <c r="B525" s="66" t="s">
        <v>37</v>
      </c>
      <c r="C525" s="51" t="s">
        <v>38</v>
      </c>
      <c r="D525" s="56">
        <v>0</v>
      </c>
      <c r="E525" s="56">
        <v>0</v>
      </c>
      <c r="F525" s="56">
        <v>0</v>
      </c>
      <c r="G525" s="56">
        <v>0</v>
      </c>
      <c r="H525" s="56">
        <v>0</v>
      </c>
      <c r="I525" s="56">
        <f t="shared" si="61"/>
        <v>0</v>
      </c>
      <c r="J525" s="56">
        <f t="shared" si="62"/>
        <v>0</v>
      </c>
      <c r="K525" s="57" t="str">
        <f t="shared" si="63"/>
        <v>NA</v>
      </c>
      <c r="L525" s="57" t="str">
        <f t="shared" si="64"/>
        <v>NA</v>
      </c>
      <c r="M525" s="57" t="str">
        <f t="shared" si="65"/>
        <v>NA</v>
      </c>
      <c r="R525" s="53"/>
      <c r="S525" s="53"/>
      <c r="T525" s="53"/>
      <c r="U525" s="53"/>
      <c r="V525" s="53"/>
    </row>
    <row r="526" spans="1:25" s="51" customFormat="1" x14ac:dyDescent="0.2">
      <c r="A526" s="63" t="s">
        <v>39</v>
      </c>
      <c r="B526" s="71"/>
      <c r="C526" s="63"/>
      <c r="D526" s="64">
        <v>0</v>
      </c>
      <c r="E526" s="64">
        <v>0</v>
      </c>
      <c r="F526" s="64">
        <v>0</v>
      </c>
      <c r="G526" s="64">
        <v>0</v>
      </c>
      <c r="H526" s="64">
        <v>0</v>
      </c>
      <c r="I526" s="64">
        <f t="shared" si="61"/>
        <v>0</v>
      </c>
      <c r="J526" s="64">
        <f t="shared" si="62"/>
        <v>0</v>
      </c>
      <c r="K526" s="65" t="str">
        <f t="shared" si="63"/>
        <v>NA</v>
      </c>
      <c r="L526" s="65" t="str">
        <f t="shared" si="64"/>
        <v>NA</v>
      </c>
      <c r="M526" s="65" t="str">
        <f t="shared" si="65"/>
        <v>NA</v>
      </c>
      <c r="R526" s="53"/>
      <c r="S526" s="53"/>
      <c r="T526" s="53"/>
      <c r="U526" s="53"/>
      <c r="V526" s="53"/>
    </row>
    <row r="527" spans="1:25" s="17" customFormat="1" x14ac:dyDescent="0.2">
      <c r="A527" s="23"/>
      <c r="B527" s="31"/>
      <c r="C527" s="23"/>
      <c r="D527" s="18"/>
      <c r="E527" s="18"/>
      <c r="F527" s="18"/>
      <c r="G527" s="18"/>
      <c r="H527" s="18"/>
      <c r="I527" s="18"/>
      <c r="J527" s="18"/>
      <c r="K527" s="37"/>
      <c r="L527" s="37"/>
      <c r="M527" s="37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</row>
    <row r="528" spans="1:25" ht="15.75" x14ac:dyDescent="0.25">
      <c r="A528" s="25" t="s">
        <v>11</v>
      </c>
      <c r="B528" s="32"/>
      <c r="C528" s="25"/>
      <c r="D528" s="6">
        <f>+D106+D157+D195+D209+D231+D281+D301+D333+D405+D446+D486+D500+D505+D512+D519+D523+D526</f>
        <v>1474367167.4399989</v>
      </c>
      <c r="E528" s="6">
        <f t="shared" ref="E528:J528" si="66">+E106+E157+E195+E209+E231+E281+E301+E333+E405+E446+E486+E500+E505+E512+E519+E523+E526</f>
        <v>1483111561.3599994</v>
      </c>
      <c r="F528" s="6">
        <f t="shared" si="66"/>
        <v>124252987.91999984</v>
      </c>
      <c r="G528" s="6">
        <f t="shared" si="66"/>
        <v>1232395423.4199998</v>
      </c>
      <c r="H528" s="6">
        <f t="shared" si="66"/>
        <v>31310650.090000004</v>
      </c>
      <c r="I528" s="6">
        <f t="shared" si="66"/>
        <v>1263706073.51</v>
      </c>
      <c r="J528" s="6">
        <f t="shared" si="66"/>
        <v>219405487.84999949</v>
      </c>
      <c r="K528" s="38">
        <f>IF(E528=0,"NA",J528/E528)</f>
        <v>0.14793592981556067</v>
      </c>
      <c r="L528" s="38">
        <f>IF(E528=0,"NA",(  ( F528 - (E528/$L$6)) / (E528/$L$6)))</f>
        <v>-0.91622141505925492</v>
      </c>
      <c r="M528" s="38">
        <f>IF(E528=0,"NA",(  ( G528 - ($M$6*(E528/12))) / ($M$6*(E528/12))))</f>
        <v>-9.3506243204789563E-2</v>
      </c>
    </row>
    <row r="530" spans="1:25" x14ac:dyDescent="0.2">
      <c r="B530" s="67" t="s">
        <v>20</v>
      </c>
      <c r="C530" s="52" t="s">
        <v>21</v>
      </c>
    </row>
    <row r="533" spans="1:25" s="19" customFormat="1" x14ac:dyDescent="0.2">
      <c r="A533" s="24"/>
      <c r="B533" s="33"/>
      <c r="D533" s="33"/>
      <c r="L533" s="68"/>
      <c r="M533" s="68"/>
      <c r="O533" s="53"/>
      <c r="P533" s="53"/>
      <c r="Q533" s="53"/>
      <c r="R533" s="53"/>
      <c r="S533" s="53"/>
      <c r="T533" s="53"/>
      <c r="U533" s="53"/>
      <c r="V533" s="53"/>
      <c r="W533" s="69"/>
      <c r="X533" s="69"/>
      <c r="Y533" s="69"/>
    </row>
    <row r="534" spans="1:25" s="19" customFormat="1" x14ac:dyDescent="0.2">
      <c r="A534" s="24"/>
      <c r="B534" s="33"/>
      <c r="D534" s="33"/>
      <c r="L534" s="68"/>
      <c r="M534" s="68"/>
      <c r="O534" s="53"/>
      <c r="P534" s="53"/>
      <c r="Q534" s="53"/>
      <c r="R534" s="53"/>
      <c r="S534" s="53"/>
      <c r="T534" s="53"/>
      <c r="U534" s="53"/>
      <c r="V534" s="53"/>
      <c r="W534" s="69"/>
      <c r="X534" s="69"/>
      <c r="Y534" s="69"/>
    </row>
    <row r="535" spans="1:25" s="19" customFormat="1" x14ac:dyDescent="0.2">
      <c r="A535" s="24"/>
      <c r="B535" s="33"/>
      <c r="K535" s="70"/>
      <c r="L535" s="68"/>
      <c r="M535" s="68"/>
      <c r="O535" s="53"/>
      <c r="P535" s="53"/>
      <c r="Q535" s="53"/>
      <c r="R535" s="53"/>
      <c r="S535" s="53"/>
      <c r="T535" s="53"/>
      <c r="U535" s="53"/>
      <c r="V535" s="53"/>
      <c r="W535" s="69"/>
      <c r="X535" s="69"/>
      <c r="Y535" s="69"/>
    </row>
    <row r="536" spans="1:25" s="19" customFormat="1" x14ac:dyDescent="0.2">
      <c r="A536" s="24"/>
      <c r="B536" s="33"/>
      <c r="K536" s="70"/>
      <c r="L536" s="68"/>
      <c r="M536" s="68"/>
      <c r="O536" s="53"/>
      <c r="P536" s="53"/>
      <c r="Q536" s="53"/>
      <c r="R536" s="53"/>
      <c r="S536" s="53"/>
      <c r="T536" s="53"/>
      <c r="U536" s="53"/>
      <c r="V536" s="53"/>
      <c r="W536" s="69"/>
      <c r="X536" s="69"/>
      <c r="Y536" s="69"/>
    </row>
    <row r="537" spans="1:25" s="19" customFormat="1" x14ac:dyDescent="0.2">
      <c r="A537" s="24"/>
      <c r="B537" s="33"/>
      <c r="K537" s="70"/>
      <c r="L537" s="68"/>
      <c r="M537" s="68"/>
      <c r="O537" s="53"/>
      <c r="P537" s="53"/>
      <c r="Q537" s="53"/>
      <c r="R537" s="53"/>
      <c r="S537" s="53"/>
      <c r="T537" s="53"/>
      <c r="U537" s="53"/>
      <c r="V537" s="53"/>
      <c r="W537" s="69"/>
      <c r="X537" s="69"/>
      <c r="Y537" s="69"/>
    </row>
    <row r="538" spans="1:25" s="19" customFormat="1" x14ac:dyDescent="0.2">
      <c r="A538" s="24"/>
      <c r="B538" s="33"/>
      <c r="K538" s="70"/>
      <c r="L538" s="68"/>
      <c r="M538" s="68"/>
      <c r="O538" s="53"/>
      <c r="P538" s="53"/>
      <c r="Q538" s="53"/>
      <c r="R538" s="53"/>
      <c r="S538" s="53"/>
      <c r="T538" s="53"/>
      <c r="U538" s="53"/>
      <c r="V538" s="53"/>
      <c r="W538" s="69"/>
      <c r="X538" s="69"/>
      <c r="Y538" s="69"/>
    </row>
    <row r="539" spans="1:25" x14ac:dyDescent="0.2">
      <c r="K539" s="14"/>
    </row>
    <row r="540" spans="1:25" x14ac:dyDescent="0.2">
      <c r="K540" s="14"/>
    </row>
  </sheetData>
  <autoFilter ref="A7:M528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V511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3" t="s">
        <v>44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4">
        <v>45443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11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45</v>
      </c>
      <c r="B8" s="51" t="s">
        <v>413</v>
      </c>
      <c r="C8" s="51" t="s">
        <v>414</v>
      </c>
      <c r="D8" s="56">
        <v>0</v>
      </c>
      <c r="E8" s="56">
        <v>0</v>
      </c>
      <c r="F8" s="56">
        <v>52252.66</v>
      </c>
      <c r="G8" s="56">
        <v>227661.4</v>
      </c>
      <c r="H8" s="56">
        <v>0</v>
      </c>
      <c r="I8" s="56">
        <f t="shared" ref="I8" si="0">SUM(G8:H8)</f>
        <v>227661.4</v>
      </c>
      <c r="J8" s="56">
        <f t="shared" ref="J8" si="1">E8-I8</f>
        <v>-227661.4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B9" s="51" t="s">
        <v>415</v>
      </c>
      <c r="C9" s="51" t="s">
        <v>416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:I39" si="2">SUM(G9:H9)</f>
        <v>0</v>
      </c>
      <c r="J9" s="56">
        <f t="shared" ref="J9:J39" si="3">E9-I9</f>
        <v>0</v>
      </c>
      <c r="K9" s="57" t="str">
        <f t="shared" ref="K9:K39" si="4">IF(E9=0,"NA",J9/E9)</f>
        <v>NA</v>
      </c>
      <c r="L9" s="57" t="str">
        <f t="shared" ref="L9:L39" si="5">IF(E9=0,"NA",(  ( F9 - (E9/$L$6)) / (E9/$L$6)))</f>
        <v>NA</v>
      </c>
      <c r="M9" s="57" t="str">
        <f t="shared" ref="M9:M39" si="6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54</v>
      </c>
      <c r="C10" s="51" t="s">
        <v>55</v>
      </c>
      <c r="D10" s="56">
        <v>58038.68</v>
      </c>
      <c r="E10" s="56">
        <v>122682.41</v>
      </c>
      <c r="F10" s="56">
        <v>96292.6</v>
      </c>
      <c r="G10" s="56">
        <v>440784.31000000006</v>
      </c>
      <c r="H10" s="56">
        <v>0</v>
      </c>
      <c r="I10" s="56">
        <f t="shared" si="2"/>
        <v>440784.31000000006</v>
      </c>
      <c r="J10" s="56">
        <f t="shared" si="3"/>
        <v>-318101.90000000002</v>
      </c>
      <c r="K10" s="57">
        <f t="shared" si="4"/>
        <v>-2.5928892332649807</v>
      </c>
      <c r="L10" s="57">
        <f t="shared" si="5"/>
        <v>-0.21510671334219794</v>
      </c>
      <c r="M10" s="57">
        <f t="shared" si="6"/>
        <v>2.9195155271981612</v>
      </c>
      <c r="R10" s="53"/>
      <c r="S10" s="53"/>
      <c r="T10" s="53"/>
      <c r="U10" s="53"/>
      <c r="V10" s="53"/>
    </row>
    <row r="11" spans="1:22" s="51" customFormat="1" x14ac:dyDescent="0.2">
      <c r="B11" s="51" t="s">
        <v>417</v>
      </c>
      <c r="C11" s="51" t="s">
        <v>418</v>
      </c>
      <c r="D11" s="56">
        <v>0</v>
      </c>
      <c r="E11" s="56">
        <v>0</v>
      </c>
      <c r="F11" s="56">
        <v>113667.74</v>
      </c>
      <c r="G11" s="56">
        <v>749477.11</v>
      </c>
      <c r="H11" s="56">
        <v>0</v>
      </c>
      <c r="I11" s="56">
        <f t="shared" si="2"/>
        <v>749477.11</v>
      </c>
      <c r="J11" s="56">
        <f t="shared" si="3"/>
        <v>-749477.11</v>
      </c>
      <c r="K11" s="57" t="str">
        <f t="shared" si="4"/>
        <v>NA</v>
      </c>
      <c r="L11" s="57" t="str">
        <f t="shared" si="5"/>
        <v>NA</v>
      </c>
      <c r="M11" s="57" t="str">
        <f t="shared" si="6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419</v>
      </c>
      <c r="C12" s="51" t="s">
        <v>420</v>
      </c>
      <c r="D12" s="56">
        <v>0</v>
      </c>
      <c r="E12" s="56">
        <v>0</v>
      </c>
      <c r="F12" s="56">
        <v>15684.86</v>
      </c>
      <c r="G12" s="56">
        <v>99372.06</v>
      </c>
      <c r="H12" s="56">
        <v>0</v>
      </c>
      <c r="I12" s="56">
        <f t="shared" si="2"/>
        <v>99372.06</v>
      </c>
      <c r="J12" s="56">
        <f t="shared" si="3"/>
        <v>-99372.06</v>
      </c>
      <c r="K12" s="57" t="str">
        <f t="shared" si="4"/>
        <v>NA</v>
      </c>
      <c r="L12" s="57" t="str">
        <f t="shared" si="5"/>
        <v>NA</v>
      </c>
      <c r="M12" s="57" t="str">
        <f t="shared" si="6"/>
        <v>NA</v>
      </c>
      <c r="R12" s="53"/>
      <c r="S12" s="53"/>
      <c r="T12" s="53"/>
      <c r="U12" s="53"/>
      <c r="V12" s="53"/>
    </row>
    <row r="13" spans="1:22" s="51" customFormat="1" x14ac:dyDescent="0.2">
      <c r="B13" s="51" t="s">
        <v>56</v>
      </c>
      <c r="C13" s="51" t="s">
        <v>57</v>
      </c>
      <c r="D13" s="56">
        <v>0</v>
      </c>
      <c r="E13" s="56">
        <v>0</v>
      </c>
      <c r="F13" s="56">
        <v>46981</v>
      </c>
      <c r="G13" s="56">
        <v>280906.15999999997</v>
      </c>
      <c r="H13" s="56">
        <v>0</v>
      </c>
      <c r="I13" s="56">
        <f t="shared" si="2"/>
        <v>280906.15999999997</v>
      </c>
      <c r="J13" s="56">
        <f t="shared" si="3"/>
        <v>-280906.15999999997</v>
      </c>
      <c r="K13" s="57" t="str">
        <f t="shared" si="4"/>
        <v>NA</v>
      </c>
      <c r="L13" s="57" t="str">
        <f t="shared" si="5"/>
        <v>NA</v>
      </c>
      <c r="M13" s="57" t="str">
        <f t="shared" si="6"/>
        <v>NA</v>
      </c>
      <c r="R13" s="53"/>
      <c r="S13" s="53"/>
      <c r="T13" s="53"/>
      <c r="U13" s="53"/>
      <c r="V13" s="53"/>
    </row>
    <row r="14" spans="1:22" s="51" customFormat="1" x14ac:dyDescent="0.2">
      <c r="B14" s="51" t="s">
        <v>421</v>
      </c>
      <c r="C14" s="51" t="s">
        <v>422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2"/>
        <v>0</v>
      </c>
      <c r="J14" s="56">
        <f t="shared" si="3"/>
        <v>0</v>
      </c>
      <c r="K14" s="57" t="str">
        <f t="shared" si="4"/>
        <v>NA</v>
      </c>
      <c r="L14" s="57" t="str">
        <f t="shared" si="5"/>
        <v>NA</v>
      </c>
      <c r="M14" s="57" t="str">
        <f t="shared" si="6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423</v>
      </c>
      <c r="C15" s="51" t="s">
        <v>424</v>
      </c>
      <c r="D15" s="56">
        <v>5650</v>
      </c>
      <c r="E15" s="56">
        <v>5650</v>
      </c>
      <c r="F15" s="56">
        <v>0</v>
      </c>
      <c r="G15" s="56">
        <v>0</v>
      </c>
      <c r="H15" s="56">
        <v>0</v>
      </c>
      <c r="I15" s="56">
        <f t="shared" si="2"/>
        <v>0</v>
      </c>
      <c r="J15" s="56">
        <f t="shared" si="3"/>
        <v>5650</v>
      </c>
      <c r="K15" s="57">
        <f t="shared" si="4"/>
        <v>1</v>
      </c>
      <c r="L15" s="57">
        <f t="shared" si="5"/>
        <v>-1</v>
      </c>
      <c r="M15" s="57">
        <f t="shared" si="6"/>
        <v>-1</v>
      </c>
      <c r="R15" s="53"/>
      <c r="S15" s="53"/>
      <c r="T15" s="53"/>
      <c r="U15" s="53"/>
      <c r="V15" s="53"/>
    </row>
    <row r="16" spans="1:22" s="51" customFormat="1" x14ac:dyDescent="0.2">
      <c r="B16" s="51" t="s">
        <v>58</v>
      </c>
      <c r="C16" s="51" t="s">
        <v>59</v>
      </c>
      <c r="D16" s="56">
        <v>0</v>
      </c>
      <c r="E16" s="56">
        <v>0</v>
      </c>
      <c r="F16" s="56">
        <v>1442.4</v>
      </c>
      <c r="G16" s="56">
        <v>28759.1</v>
      </c>
      <c r="H16" s="56">
        <v>0</v>
      </c>
      <c r="I16" s="56">
        <f t="shared" si="2"/>
        <v>28759.1</v>
      </c>
      <c r="J16" s="56">
        <f t="shared" si="3"/>
        <v>-28759.1</v>
      </c>
      <c r="K16" s="57" t="str">
        <f t="shared" si="4"/>
        <v>NA</v>
      </c>
      <c r="L16" s="57" t="str">
        <f t="shared" si="5"/>
        <v>NA</v>
      </c>
      <c r="M16" s="57" t="str">
        <f t="shared" si="6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425</v>
      </c>
      <c r="C17" s="51" t="s">
        <v>426</v>
      </c>
      <c r="D17" s="56">
        <v>0</v>
      </c>
      <c r="E17" s="56">
        <v>0</v>
      </c>
      <c r="F17" s="56">
        <v>7503.2</v>
      </c>
      <c r="G17" s="56">
        <v>148285.6</v>
      </c>
      <c r="H17" s="56">
        <v>0</v>
      </c>
      <c r="I17" s="56">
        <f t="shared" si="2"/>
        <v>148285.6</v>
      </c>
      <c r="J17" s="56">
        <f t="shared" si="3"/>
        <v>-148285.6</v>
      </c>
      <c r="K17" s="57" t="str">
        <f t="shared" si="4"/>
        <v>NA</v>
      </c>
      <c r="L17" s="57" t="str">
        <f t="shared" si="5"/>
        <v>NA</v>
      </c>
      <c r="M17" s="57" t="str">
        <f t="shared" si="6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427</v>
      </c>
      <c r="C18" s="51" t="s">
        <v>428</v>
      </c>
      <c r="D18" s="56">
        <v>0</v>
      </c>
      <c r="E18" s="56">
        <v>0</v>
      </c>
      <c r="F18" s="56">
        <v>0</v>
      </c>
      <c r="G18" s="56">
        <v>925</v>
      </c>
      <c r="H18" s="56">
        <v>0</v>
      </c>
      <c r="I18" s="56">
        <f t="shared" si="2"/>
        <v>925</v>
      </c>
      <c r="J18" s="56">
        <f t="shared" si="3"/>
        <v>-925</v>
      </c>
      <c r="K18" s="57" t="str">
        <f t="shared" si="4"/>
        <v>NA</v>
      </c>
      <c r="L18" s="57" t="str">
        <f t="shared" si="5"/>
        <v>NA</v>
      </c>
      <c r="M18" s="57" t="str">
        <f t="shared" si="6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429</v>
      </c>
      <c r="C19" s="51" t="s">
        <v>430</v>
      </c>
      <c r="D19" s="56">
        <v>0</v>
      </c>
      <c r="E19" s="56">
        <v>0</v>
      </c>
      <c r="F19" s="56">
        <v>25</v>
      </c>
      <c r="G19" s="56">
        <v>25</v>
      </c>
      <c r="H19" s="56">
        <v>0</v>
      </c>
      <c r="I19" s="56">
        <f t="shared" si="2"/>
        <v>25</v>
      </c>
      <c r="J19" s="56">
        <f t="shared" si="3"/>
        <v>-25</v>
      </c>
      <c r="K19" s="57" t="str">
        <f t="shared" si="4"/>
        <v>NA</v>
      </c>
      <c r="L19" s="57" t="str">
        <f t="shared" si="5"/>
        <v>NA</v>
      </c>
      <c r="M19" s="57" t="str">
        <f t="shared" si="6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60</v>
      </c>
      <c r="C20" s="51" t="s">
        <v>61</v>
      </c>
      <c r="D20" s="56">
        <v>1800</v>
      </c>
      <c r="E20" s="56">
        <v>16800</v>
      </c>
      <c r="F20" s="56">
        <v>0</v>
      </c>
      <c r="G20" s="56">
        <v>0</v>
      </c>
      <c r="H20" s="56">
        <v>0</v>
      </c>
      <c r="I20" s="56">
        <f t="shared" si="2"/>
        <v>0</v>
      </c>
      <c r="J20" s="56">
        <f t="shared" si="3"/>
        <v>16800</v>
      </c>
      <c r="K20" s="57">
        <f t="shared" si="4"/>
        <v>1</v>
      </c>
      <c r="L20" s="57">
        <f t="shared" si="5"/>
        <v>-1</v>
      </c>
      <c r="M20" s="57">
        <f t="shared" si="6"/>
        <v>-1</v>
      </c>
      <c r="R20" s="53"/>
      <c r="S20" s="53"/>
      <c r="T20" s="53"/>
      <c r="U20" s="53"/>
      <c r="V20" s="53"/>
    </row>
    <row r="21" spans="1:22" s="51" customFormat="1" x14ac:dyDescent="0.2">
      <c r="B21" s="51" t="s">
        <v>431</v>
      </c>
      <c r="C21" s="51" t="s">
        <v>432</v>
      </c>
      <c r="D21" s="56">
        <v>0</v>
      </c>
      <c r="E21" s="56">
        <v>0</v>
      </c>
      <c r="F21" s="56">
        <v>59747.42</v>
      </c>
      <c r="G21" s="56">
        <v>108989.41</v>
      </c>
      <c r="H21" s="56">
        <v>0</v>
      </c>
      <c r="I21" s="56">
        <f t="shared" si="2"/>
        <v>108989.41</v>
      </c>
      <c r="J21" s="56">
        <f t="shared" si="3"/>
        <v>-108989.41</v>
      </c>
      <c r="K21" s="57" t="str">
        <f t="shared" si="4"/>
        <v>NA</v>
      </c>
      <c r="L21" s="57" t="str">
        <f t="shared" si="5"/>
        <v>NA</v>
      </c>
      <c r="M21" s="57" t="str">
        <f t="shared" si="6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68</v>
      </c>
      <c r="C22" s="51" t="s">
        <v>69</v>
      </c>
      <c r="D22" s="56">
        <v>10355671.550000001</v>
      </c>
      <c r="E22" s="56">
        <v>11726285.25</v>
      </c>
      <c r="F22" s="56">
        <v>476769.91999999993</v>
      </c>
      <c r="G22" s="56">
        <v>29086961.279999997</v>
      </c>
      <c r="H22" s="56">
        <v>0</v>
      </c>
      <c r="I22" s="56">
        <f t="shared" si="2"/>
        <v>29086961.279999997</v>
      </c>
      <c r="J22" s="56">
        <f t="shared" si="3"/>
        <v>-17360676.029999997</v>
      </c>
      <c r="K22" s="57">
        <f t="shared" si="4"/>
        <v>-1.4804923861117909</v>
      </c>
      <c r="L22" s="57">
        <f t="shared" si="5"/>
        <v>-0.95934177705595214</v>
      </c>
      <c r="M22" s="57">
        <f t="shared" si="6"/>
        <v>1.7059916939401354</v>
      </c>
      <c r="R22" s="53"/>
      <c r="S22" s="53"/>
      <c r="T22" s="53"/>
      <c r="U22" s="53"/>
      <c r="V22" s="53"/>
    </row>
    <row r="23" spans="1:22" s="51" customFormat="1" x14ac:dyDescent="0.2">
      <c r="B23" s="51" t="s">
        <v>433</v>
      </c>
      <c r="C23" s="51" t="s">
        <v>434</v>
      </c>
      <c r="D23" s="56">
        <v>412268</v>
      </c>
      <c r="E23" s="56">
        <v>403010</v>
      </c>
      <c r="F23" s="56">
        <v>37369.879999999997</v>
      </c>
      <c r="G23" s="56">
        <v>490316.22</v>
      </c>
      <c r="H23" s="56">
        <v>0</v>
      </c>
      <c r="I23" s="56">
        <f t="shared" si="2"/>
        <v>490316.22</v>
      </c>
      <c r="J23" s="56">
        <f t="shared" si="3"/>
        <v>-87306.219999999972</v>
      </c>
      <c r="K23" s="57">
        <f t="shared" si="4"/>
        <v>-0.21663536884940812</v>
      </c>
      <c r="L23" s="57">
        <f t="shared" si="5"/>
        <v>-0.90727307014714276</v>
      </c>
      <c r="M23" s="57">
        <f t="shared" si="6"/>
        <v>0.32723858419935442</v>
      </c>
      <c r="R23" s="53"/>
      <c r="S23" s="53"/>
      <c r="T23" s="53"/>
      <c r="U23" s="53"/>
      <c r="V23" s="53"/>
    </row>
    <row r="24" spans="1:22" s="51" customFormat="1" x14ac:dyDescent="0.2">
      <c r="A24" s="63" t="s">
        <v>72</v>
      </c>
      <c r="B24" s="63"/>
      <c r="C24" s="63"/>
      <c r="D24" s="64">
        <v>10833428.23</v>
      </c>
      <c r="E24" s="64">
        <v>12274427.66</v>
      </c>
      <c r="F24" s="64">
        <v>907736.67999999993</v>
      </c>
      <c r="G24" s="64">
        <v>31662462.649999995</v>
      </c>
      <c r="H24" s="64">
        <v>0</v>
      </c>
      <c r="I24" s="64">
        <f t="shared" si="2"/>
        <v>31662462.649999995</v>
      </c>
      <c r="J24" s="64">
        <f t="shared" si="3"/>
        <v>-19388034.989999995</v>
      </c>
      <c r="K24" s="65">
        <f t="shared" si="4"/>
        <v>-1.579546967650628</v>
      </c>
      <c r="L24" s="65">
        <f t="shared" si="5"/>
        <v>-0.92604651677909688</v>
      </c>
      <c r="M24" s="65">
        <f t="shared" si="6"/>
        <v>1.814051237437049</v>
      </c>
      <c r="R24" s="53"/>
      <c r="S24" s="53"/>
      <c r="T24" s="53"/>
      <c r="U24" s="53"/>
      <c r="V24" s="53"/>
    </row>
    <row r="25" spans="1:22" s="51" customFormat="1" x14ac:dyDescent="0.2">
      <c r="A25" s="51" t="s">
        <v>22</v>
      </c>
      <c r="B25" s="51" t="s">
        <v>23</v>
      </c>
      <c r="C25" s="51" t="s">
        <v>24</v>
      </c>
      <c r="D25" s="56">
        <v>0</v>
      </c>
      <c r="E25" s="56">
        <v>0</v>
      </c>
      <c r="F25" s="56">
        <v>1409.86</v>
      </c>
      <c r="G25" s="56">
        <v>14891.59</v>
      </c>
      <c r="H25" s="56">
        <v>0</v>
      </c>
      <c r="I25" s="56">
        <f t="shared" ref="I25:I37" si="7">SUM(G25:H25)</f>
        <v>14891.59</v>
      </c>
      <c r="J25" s="56">
        <f t="shared" ref="J25:J37" si="8">E25-I25</f>
        <v>-14891.59</v>
      </c>
      <c r="K25" s="57" t="str">
        <f t="shared" ref="K25:K37" si="9">IF(E25=0,"NA",J25/E25)</f>
        <v>NA</v>
      </c>
      <c r="L25" s="57" t="str">
        <f t="shared" ref="L25:L37" si="10">IF(E25=0,"NA",(  ( F25 - (E25/$L$6)) / (E25/$L$6)))</f>
        <v>NA</v>
      </c>
      <c r="M25" s="57" t="str">
        <f t="shared" ref="M25:M37" si="11">IF(E25=0,"NA",(  ( G25 - ($M$6*(E25/12))) / ($M$6*(E25/12))))</f>
        <v>NA</v>
      </c>
      <c r="R25" s="53"/>
      <c r="S25" s="53"/>
      <c r="T25" s="53"/>
      <c r="U25" s="53"/>
      <c r="V25" s="53"/>
    </row>
    <row r="26" spans="1:22" s="51" customFormat="1" x14ac:dyDescent="0.2">
      <c r="A26" s="63" t="s">
        <v>25</v>
      </c>
      <c r="B26" s="63"/>
      <c r="C26" s="63"/>
      <c r="D26" s="64">
        <v>0</v>
      </c>
      <c r="E26" s="64">
        <v>0</v>
      </c>
      <c r="F26" s="64">
        <v>1409.86</v>
      </c>
      <c r="G26" s="64">
        <v>14891.59</v>
      </c>
      <c r="H26" s="64">
        <v>0</v>
      </c>
      <c r="I26" s="64">
        <f t="shared" si="7"/>
        <v>14891.59</v>
      </c>
      <c r="J26" s="64">
        <f t="shared" si="8"/>
        <v>-14891.59</v>
      </c>
      <c r="K26" s="65" t="str">
        <f t="shared" si="9"/>
        <v>NA</v>
      </c>
      <c r="L26" s="65" t="str">
        <f t="shared" si="10"/>
        <v>NA</v>
      </c>
      <c r="M26" s="65" t="str">
        <f t="shared" si="11"/>
        <v>NA</v>
      </c>
      <c r="R26" s="53"/>
      <c r="S26" s="53"/>
      <c r="T26" s="53"/>
      <c r="U26" s="53"/>
      <c r="V26" s="53"/>
    </row>
    <row r="27" spans="1:22" s="51" customFormat="1" x14ac:dyDescent="0.2">
      <c r="A27" s="51" t="s">
        <v>73</v>
      </c>
      <c r="B27" s="51" t="s">
        <v>435</v>
      </c>
      <c r="C27" s="51" t="s">
        <v>436</v>
      </c>
      <c r="D27" s="56">
        <v>13479840</v>
      </c>
      <c r="E27" s="56">
        <v>13599840</v>
      </c>
      <c r="F27" s="56">
        <v>1557936.89</v>
      </c>
      <c r="G27" s="56">
        <v>14940642.74</v>
      </c>
      <c r="H27" s="56">
        <v>0</v>
      </c>
      <c r="I27" s="56">
        <f t="shared" si="7"/>
        <v>14940642.74</v>
      </c>
      <c r="J27" s="56">
        <f t="shared" si="8"/>
        <v>-1340802.7400000002</v>
      </c>
      <c r="K27" s="57">
        <f t="shared" si="9"/>
        <v>-9.8589596642313454E-2</v>
      </c>
      <c r="L27" s="57">
        <f t="shared" si="10"/>
        <v>-0.8854444691996376</v>
      </c>
      <c r="M27" s="57">
        <f t="shared" si="11"/>
        <v>0.19846137815525106</v>
      </c>
      <c r="R27" s="53"/>
      <c r="S27" s="53"/>
      <c r="T27" s="53"/>
      <c r="U27" s="53"/>
      <c r="V27" s="53"/>
    </row>
    <row r="28" spans="1:22" s="51" customFormat="1" x14ac:dyDescent="0.2">
      <c r="B28" s="51" t="s">
        <v>84</v>
      </c>
      <c r="C28" s="51" t="s">
        <v>85</v>
      </c>
      <c r="D28" s="56">
        <v>1648756</v>
      </c>
      <c r="E28" s="56">
        <v>9136117</v>
      </c>
      <c r="F28" s="56">
        <v>373846.59</v>
      </c>
      <c r="G28" s="56">
        <v>2626530.65</v>
      </c>
      <c r="H28" s="56">
        <v>0</v>
      </c>
      <c r="I28" s="56">
        <f t="shared" si="7"/>
        <v>2626530.65</v>
      </c>
      <c r="J28" s="56">
        <f t="shared" si="8"/>
        <v>6509586.3499999996</v>
      </c>
      <c r="K28" s="57">
        <f t="shared" si="9"/>
        <v>0.71251127256798485</v>
      </c>
      <c r="L28" s="57">
        <f t="shared" si="10"/>
        <v>-0.95908036313457901</v>
      </c>
      <c r="M28" s="57">
        <f t="shared" si="11"/>
        <v>-0.68637593371052896</v>
      </c>
      <c r="R28" s="53"/>
      <c r="S28" s="53"/>
      <c r="T28" s="53"/>
      <c r="U28" s="53"/>
      <c r="V28" s="53"/>
    </row>
    <row r="29" spans="1:22" s="51" customFormat="1" x14ac:dyDescent="0.2">
      <c r="B29" s="51" t="s">
        <v>90</v>
      </c>
      <c r="C29" s="51" t="s">
        <v>91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7"/>
        <v>0</v>
      </c>
      <c r="J29" s="56">
        <f t="shared" si="8"/>
        <v>0</v>
      </c>
      <c r="K29" s="57" t="str">
        <f t="shared" si="9"/>
        <v>NA</v>
      </c>
      <c r="L29" s="57" t="str">
        <f t="shared" si="10"/>
        <v>NA</v>
      </c>
      <c r="M29" s="57" t="str">
        <f t="shared" si="11"/>
        <v>NA</v>
      </c>
      <c r="R29" s="53"/>
      <c r="S29" s="53"/>
      <c r="T29" s="53"/>
      <c r="U29" s="53"/>
      <c r="V29" s="53"/>
    </row>
    <row r="30" spans="1:22" s="51" customFormat="1" x14ac:dyDescent="0.2">
      <c r="A30" s="63" t="s">
        <v>92</v>
      </c>
      <c r="B30" s="63"/>
      <c r="C30" s="63"/>
      <c r="D30" s="64">
        <v>15128596</v>
      </c>
      <c r="E30" s="64">
        <v>22735957</v>
      </c>
      <c r="F30" s="64">
        <v>1931783.48</v>
      </c>
      <c r="G30" s="64">
        <v>17567173.390000001</v>
      </c>
      <c r="H30" s="64">
        <v>0</v>
      </c>
      <c r="I30" s="64">
        <f t="shared" si="7"/>
        <v>17567173.390000001</v>
      </c>
      <c r="J30" s="64">
        <f t="shared" si="8"/>
        <v>5168783.6099999994</v>
      </c>
      <c r="K30" s="65">
        <f t="shared" si="9"/>
        <v>0.22733961055608962</v>
      </c>
      <c r="L30" s="65">
        <f t="shared" si="10"/>
        <v>-0.91503399307097566</v>
      </c>
      <c r="M30" s="65">
        <f t="shared" si="11"/>
        <v>-0.15709775697027947</v>
      </c>
      <c r="R30" s="53"/>
      <c r="S30" s="53"/>
      <c r="T30" s="53"/>
      <c r="U30" s="53"/>
      <c r="V30" s="53"/>
    </row>
    <row r="31" spans="1:22" s="51" customFormat="1" x14ac:dyDescent="0.2">
      <c r="A31" s="51" t="s">
        <v>93</v>
      </c>
      <c r="B31" s="51" t="s">
        <v>437</v>
      </c>
      <c r="C31" s="51" t="s">
        <v>438</v>
      </c>
      <c r="D31" s="56">
        <v>0</v>
      </c>
      <c r="E31" s="56">
        <v>548976</v>
      </c>
      <c r="F31" s="56">
        <v>237122.73</v>
      </c>
      <c r="G31" s="56">
        <v>237122.73</v>
      </c>
      <c r="H31" s="56">
        <v>0</v>
      </c>
      <c r="I31" s="56">
        <f t="shared" si="7"/>
        <v>237122.73</v>
      </c>
      <c r="J31" s="56">
        <f t="shared" si="8"/>
        <v>311853.27</v>
      </c>
      <c r="K31" s="57">
        <f t="shared" si="9"/>
        <v>0.56806357654979456</v>
      </c>
      <c r="L31" s="57">
        <f t="shared" si="10"/>
        <v>-0.56806357654979456</v>
      </c>
      <c r="M31" s="57">
        <f t="shared" si="11"/>
        <v>-0.52879662896341229</v>
      </c>
      <c r="R31" s="53"/>
      <c r="S31" s="53"/>
      <c r="T31" s="53"/>
      <c r="U31" s="53"/>
      <c r="V31" s="53"/>
    </row>
    <row r="32" spans="1:22" s="51" customFormat="1" x14ac:dyDescent="0.2">
      <c r="B32" s="51" t="s">
        <v>439</v>
      </c>
      <c r="C32" s="51" t="s">
        <v>440</v>
      </c>
      <c r="D32" s="56">
        <v>78283360.379999995</v>
      </c>
      <c r="E32" s="56">
        <v>153325636.81999999</v>
      </c>
      <c r="F32" s="56">
        <v>9377734.4800000004</v>
      </c>
      <c r="G32" s="56">
        <v>74190059.079999998</v>
      </c>
      <c r="H32" s="56">
        <v>0</v>
      </c>
      <c r="I32" s="56">
        <f t="shared" si="7"/>
        <v>74190059.079999998</v>
      </c>
      <c r="J32" s="56">
        <f t="shared" si="8"/>
        <v>79135577.739999995</v>
      </c>
      <c r="K32" s="57">
        <f t="shared" si="9"/>
        <v>0.51612750079690162</v>
      </c>
      <c r="L32" s="57">
        <f t="shared" si="10"/>
        <v>-0.93883779207120344</v>
      </c>
      <c r="M32" s="57">
        <f t="shared" si="11"/>
        <v>-0.4721390917784381</v>
      </c>
      <c r="R32" s="53"/>
      <c r="S32" s="53"/>
      <c r="T32" s="53"/>
      <c r="U32" s="53"/>
      <c r="V32" s="53"/>
    </row>
    <row r="33" spans="1:22" s="51" customFormat="1" x14ac:dyDescent="0.2">
      <c r="B33" s="51" t="s">
        <v>441</v>
      </c>
      <c r="C33" s="51" t="s">
        <v>442</v>
      </c>
      <c r="D33" s="56">
        <v>2941518.77</v>
      </c>
      <c r="E33" s="56">
        <v>3298073.9699999997</v>
      </c>
      <c r="F33" s="56">
        <v>96879.319999999992</v>
      </c>
      <c r="G33" s="56">
        <v>1749047.83</v>
      </c>
      <c r="H33" s="56">
        <v>0</v>
      </c>
      <c r="I33" s="56">
        <f t="shared" si="7"/>
        <v>1749047.83</v>
      </c>
      <c r="J33" s="56">
        <f t="shared" si="8"/>
        <v>1549026.1399999997</v>
      </c>
      <c r="K33" s="57">
        <f t="shared" si="9"/>
        <v>0.46967598485973311</v>
      </c>
      <c r="L33" s="57">
        <f t="shared" si="10"/>
        <v>-0.9706254860014556</v>
      </c>
      <c r="M33" s="57">
        <f t="shared" si="11"/>
        <v>-0.4214647107560725</v>
      </c>
      <c r="R33" s="53"/>
      <c r="S33" s="53"/>
      <c r="T33" s="53"/>
      <c r="U33" s="53"/>
      <c r="V33" s="53"/>
    </row>
    <row r="34" spans="1:22" s="51" customFormat="1" x14ac:dyDescent="0.2">
      <c r="B34" s="51" t="s">
        <v>94</v>
      </c>
      <c r="C34" s="51" t="s">
        <v>95</v>
      </c>
      <c r="D34" s="56">
        <v>351554915</v>
      </c>
      <c r="E34" s="56">
        <v>543300777.29999995</v>
      </c>
      <c r="F34" s="56">
        <v>99514.209999999992</v>
      </c>
      <c r="G34" s="56">
        <v>81096917.819999993</v>
      </c>
      <c r="H34" s="56">
        <v>0</v>
      </c>
      <c r="I34" s="56">
        <f t="shared" si="7"/>
        <v>81096917.819999993</v>
      </c>
      <c r="J34" s="56">
        <f t="shared" si="8"/>
        <v>462203859.47999996</v>
      </c>
      <c r="K34" s="57">
        <f t="shared" si="9"/>
        <v>0.8507329250971789</v>
      </c>
      <c r="L34" s="57">
        <f t="shared" si="10"/>
        <v>-0.99981683403713395</v>
      </c>
      <c r="M34" s="57">
        <f t="shared" si="11"/>
        <v>-0.83716319101510428</v>
      </c>
      <c r="R34" s="53"/>
      <c r="S34" s="53"/>
      <c r="T34" s="53"/>
      <c r="U34" s="53"/>
      <c r="V34" s="53"/>
    </row>
    <row r="35" spans="1:22" s="51" customFormat="1" x14ac:dyDescent="0.2">
      <c r="B35" s="51" t="s">
        <v>443</v>
      </c>
      <c r="C35" s="51" t="s">
        <v>444</v>
      </c>
      <c r="D35" s="56">
        <v>332967.62</v>
      </c>
      <c r="E35" s="56">
        <v>1107150.6200000001</v>
      </c>
      <c r="F35" s="56">
        <v>0</v>
      </c>
      <c r="G35" s="56">
        <v>0</v>
      </c>
      <c r="H35" s="56">
        <v>0</v>
      </c>
      <c r="I35" s="56">
        <f t="shared" si="7"/>
        <v>0</v>
      </c>
      <c r="J35" s="56">
        <f t="shared" si="8"/>
        <v>1107150.6200000001</v>
      </c>
      <c r="K35" s="57">
        <f t="shared" si="9"/>
        <v>1</v>
      </c>
      <c r="L35" s="57">
        <f t="shared" si="10"/>
        <v>-1</v>
      </c>
      <c r="M35" s="57">
        <f t="shared" si="11"/>
        <v>-1</v>
      </c>
      <c r="R35" s="53"/>
      <c r="S35" s="53"/>
      <c r="T35" s="53"/>
      <c r="U35" s="53"/>
      <c r="V35" s="53"/>
    </row>
    <row r="36" spans="1:22" s="51" customFormat="1" x14ac:dyDescent="0.2">
      <c r="A36" s="63" t="s">
        <v>96</v>
      </c>
      <c r="B36" s="63"/>
      <c r="C36" s="63"/>
      <c r="D36" s="64">
        <v>433112761.76999998</v>
      </c>
      <c r="E36" s="64">
        <v>701580614.70999992</v>
      </c>
      <c r="F36" s="64">
        <v>9811250.7400000021</v>
      </c>
      <c r="G36" s="64">
        <v>157273147.45999998</v>
      </c>
      <c r="H36" s="64">
        <v>0</v>
      </c>
      <c r="I36" s="64">
        <f t="shared" si="7"/>
        <v>157273147.45999998</v>
      </c>
      <c r="J36" s="64">
        <f t="shared" si="8"/>
        <v>544307467.25</v>
      </c>
      <c r="K36" s="65">
        <f t="shared" si="9"/>
        <v>0.77583025505200265</v>
      </c>
      <c r="L36" s="65">
        <f t="shared" si="10"/>
        <v>-0.98601550479832523</v>
      </c>
      <c r="M36" s="65">
        <f t="shared" si="11"/>
        <v>-0.75545118732945726</v>
      </c>
      <c r="R36" s="53"/>
      <c r="S36" s="53"/>
      <c r="T36" s="53"/>
      <c r="U36" s="53"/>
      <c r="V36" s="53"/>
    </row>
    <row r="37" spans="1:22" s="51" customFormat="1" x14ac:dyDescent="0.2">
      <c r="A37" s="51" t="s">
        <v>26</v>
      </c>
      <c r="B37" s="51" t="s">
        <v>27</v>
      </c>
      <c r="C37" s="51" t="s">
        <v>28</v>
      </c>
      <c r="D37" s="56">
        <v>4998766</v>
      </c>
      <c r="E37" s="56">
        <v>5468766</v>
      </c>
      <c r="F37" s="56">
        <v>78390.880000000005</v>
      </c>
      <c r="G37" s="56">
        <v>2037190.25</v>
      </c>
      <c r="H37" s="56">
        <v>0</v>
      </c>
      <c r="I37" s="56">
        <f t="shared" si="7"/>
        <v>2037190.25</v>
      </c>
      <c r="J37" s="56">
        <f t="shared" si="8"/>
        <v>3431575.75</v>
      </c>
      <c r="K37" s="57">
        <f t="shared" si="9"/>
        <v>0.62748630129722138</v>
      </c>
      <c r="L37" s="57">
        <f t="shared" si="10"/>
        <v>-0.98566570959518107</v>
      </c>
      <c r="M37" s="57">
        <f t="shared" si="11"/>
        <v>-0.59362141959696879</v>
      </c>
      <c r="R37" s="53"/>
      <c r="S37" s="53"/>
      <c r="T37" s="53"/>
      <c r="U37" s="53"/>
      <c r="V37" s="53"/>
    </row>
    <row r="38" spans="1:22" s="51" customFormat="1" x14ac:dyDescent="0.2">
      <c r="B38" s="51" t="s">
        <v>99</v>
      </c>
      <c r="C38" s="51" t="s">
        <v>100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2"/>
        <v>0</v>
      </c>
      <c r="J38" s="56">
        <f t="shared" si="3"/>
        <v>0</v>
      </c>
      <c r="K38" s="57" t="str">
        <f t="shared" si="4"/>
        <v>NA</v>
      </c>
      <c r="L38" s="57" t="str">
        <f t="shared" si="5"/>
        <v>NA</v>
      </c>
      <c r="M38" s="57" t="str">
        <f t="shared" si="6"/>
        <v>NA</v>
      </c>
      <c r="R38" s="53"/>
      <c r="S38" s="53"/>
      <c r="T38" s="53"/>
      <c r="U38" s="53"/>
      <c r="V38" s="53"/>
    </row>
    <row r="39" spans="1:22" s="51" customFormat="1" x14ac:dyDescent="0.2">
      <c r="A39" s="63" t="s">
        <v>29</v>
      </c>
      <c r="B39" s="63"/>
      <c r="C39" s="63"/>
      <c r="D39" s="64">
        <v>4998766</v>
      </c>
      <c r="E39" s="64">
        <v>5468766</v>
      </c>
      <c r="F39" s="64">
        <v>78390.880000000005</v>
      </c>
      <c r="G39" s="64">
        <v>2037190.25</v>
      </c>
      <c r="H39" s="64">
        <v>0</v>
      </c>
      <c r="I39" s="64">
        <f t="shared" si="2"/>
        <v>2037190.25</v>
      </c>
      <c r="J39" s="64">
        <f t="shared" si="3"/>
        <v>3431575.75</v>
      </c>
      <c r="K39" s="65">
        <f t="shared" si="4"/>
        <v>0.62748630129722138</v>
      </c>
      <c r="L39" s="65">
        <f t="shared" si="5"/>
        <v>-0.98566570959518107</v>
      </c>
      <c r="M39" s="65">
        <f t="shared" si="6"/>
        <v>-0.59362141959696879</v>
      </c>
      <c r="R39" s="53"/>
      <c r="S39" s="53"/>
      <c r="T39" s="53"/>
      <c r="U39" s="53"/>
      <c r="V39" s="53"/>
    </row>
    <row r="40" spans="1:22" s="13" customFormat="1" ht="15.75" x14ac:dyDescent="0.25">
      <c r="A40" s="23"/>
      <c r="B40" s="31"/>
      <c r="C40" s="23"/>
      <c r="D40" s="18"/>
      <c r="E40" s="18"/>
      <c r="F40" s="18"/>
      <c r="G40" s="18"/>
      <c r="H40" s="18"/>
      <c r="I40" s="18"/>
      <c r="J40" s="18"/>
      <c r="K40" s="37"/>
      <c r="L40" s="37"/>
      <c r="M40" s="37"/>
      <c r="N40" s="17"/>
    </row>
    <row r="41" spans="1:22" customFormat="1" ht="15.75" x14ac:dyDescent="0.25">
      <c r="A41" s="25" t="s">
        <v>12</v>
      </c>
      <c r="B41" s="32"/>
      <c r="C41" s="25"/>
      <c r="D41" s="6">
        <f>+D24+D26+D30+D36+D39</f>
        <v>464073552</v>
      </c>
      <c r="E41" s="6">
        <f t="shared" ref="E41:J41" si="12">+E24+E26+E30+E36+E39</f>
        <v>742059765.36999989</v>
      </c>
      <c r="F41" s="6">
        <f t="shared" si="12"/>
        <v>12730571.640000002</v>
      </c>
      <c r="G41" s="6">
        <f t="shared" si="12"/>
        <v>208554865.33999997</v>
      </c>
      <c r="H41" s="6">
        <f t="shared" si="12"/>
        <v>0</v>
      </c>
      <c r="I41" s="6">
        <f t="shared" si="12"/>
        <v>208554865.33999997</v>
      </c>
      <c r="J41" s="6">
        <f t="shared" si="12"/>
        <v>533504900.03000003</v>
      </c>
      <c r="K41" s="38">
        <f t="shared" ref="K41" si="13">IF(E41=0,"NA",J41/E41)</f>
        <v>0.71895139034251254</v>
      </c>
      <c r="L41" s="38">
        <f t="shared" ref="L41" si="14">IF(E41=0,"NA",(  ( F41 - (E41/$L$6)) / (E41/$L$6)))</f>
        <v>-0.98284427719423328</v>
      </c>
      <c r="M41" s="38">
        <f t="shared" ref="M41" si="15">IF(E41=0,"NA",(  ( G41 - ($M$6*(E41/12))) / ($M$6*(E41/12))))</f>
        <v>-0.69340151673728623</v>
      </c>
      <c r="N41" s="13"/>
      <c r="O41" s="17"/>
      <c r="P41" s="17"/>
      <c r="Q41" s="17"/>
      <c r="R41" s="17"/>
      <c r="S41" s="17"/>
      <c r="T41" s="17"/>
      <c r="U41" s="17"/>
      <c r="V41" s="17"/>
    </row>
    <row r="42" spans="1:22" x14ac:dyDescent="0.2">
      <c r="A42" s="21"/>
      <c r="B42" s="34"/>
      <c r="C42" s="21"/>
      <c r="D42" s="5"/>
      <c r="E42" s="5"/>
      <c r="F42" s="5"/>
      <c r="G42" s="5"/>
      <c r="H42" s="5"/>
      <c r="I42" s="5"/>
      <c r="J42" s="5"/>
      <c r="K42" s="40"/>
      <c r="L42" s="40"/>
      <c r="M42" s="40"/>
      <c r="N42"/>
    </row>
    <row r="43" spans="1:22" s="51" customFormat="1" x14ac:dyDescent="0.2">
      <c r="A43" s="51" t="s">
        <v>103</v>
      </c>
      <c r="B43" s="51" t="s">
        <v>104</v>
      </c>
      <c r="C43" s="51" t="s">
        <v>105</v>
      </c>
      <c r="D43" s="56">
        <v>15983462.780000001</v>
      </c>
      <c r="E43" s="56">
        <v>22701441.680000003</v>
      </c>
      <c r="F43" s="56">
        <v>2626304.2000000002</v>
      </c>
      <c r="G43" s="56">
        <v>13983456.720000003</v>
      </c>
      <c r="H43" s="56">
        <v>0</v>
      </c>
      <c r="I43" s="56">
        <f t="shared" ref="I43" si="16">SUM(G43:H43)</f>
        <v>13983456.720000003</v>
      </c>
      <c r="J43" s="56">
        <f t="shared" ref="J43" si="17">E43-I43</f>
        <v>8717984.9600000009</v>
      </c>
      <c r="K43" s="57">
        <f t="shared" ref="K43" si="18">IF(E43=0,"NA",J43/E43)</f>
        <v>0.38402781122401386</v>
      </c>
      <c r="L43" s="57">
        <f t="shared" ref="L43" si="19">IF(E43=0,"NA",(  ( F43 - (E43/$L$6)) / (E43/$L$6)))</f>
        <v>-0.88431112715128679</v>
      </c>
      <c r="M43" s="57">
        <f t="shared" ref="M43" si="20">IF(E43=0,"NA",(  ( G43 - ($M$6*(E43/12))) / ($M$6*(E43/12))))</f>
        <v>-0.32803033951710597</v>
      </c>
      <c r="R43" s="53"/>
      <c r="S43" s="53"/>
      <c r="T43" s="53"/>
      <c r="U43" s="53"/>
      <c r="V43" s="53"/>
    </row>
    <row r="44" spans="1:22" s="51" customFormat="1" x14ac:dyDescent="0.2">
      <c r="B44" s="51" t="s">
        <v>445</v>
      </c>
      <c r="C44" s="51" t="s">
        <v>446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f t="shared" ref="I44:I90" si="21">SUM(G44:H44)</f>
        <v>0</v>
      </c>
      <c r="J44" s="56">
        <f t="shared" ref="J44:J90" si="22">E44-I44</f>
        <v>0</v>
      </c>
      <c r="K44" s="57" t="str">
        <f t="shared" ref="K44:K90" si="23">IF(E44=0,"NA",J44/E44)</f>
        <v>NA</v>
      </c>
      <c r="L44" s="57" t="str">
        <f t="shared" ref="L44:L90" si="24">IF(E44=0,"NA",(  ( F44 - (E44/$L$6)) / (E44/$L$6)))</f>
        <v>NA</v>
      </c>
      <c r="M44" s="57" t="str">
        <f t="shared" ref="M44:M90" si="25">IF(E44=0,"NA",(  ( G44 - ($M$6*(E44/12))) / ($M$6*(E44/12))))</f>
        <v>NA</v>
      </c>
      <c r="R44" s="53"/>
      <c r="S44" s="53"/>
      <c r="T44" s="53"/>
      <c r="U44" s="53"/>
      <c r="V44" s="53"/>
    </row>
    <row r="45" spans="1:22" s="51" customFormat="1" x14ac:dyDescent="0.2">
      <c r="B45" s="51" t="s">
        <v>106</v>
      </c>
      <c r="C45" s="51" t="s">
        <v>107</v>
      </c>
      <c r="D45" s="56">
        <v>76000</v>
      </c>
      <c r="E45" s="56">
        <v>17695.75</v>
      </c>
      <c r="F45" s="56">
        <v>125282.46</v>
      </c>
      <c r="G45" s="56">
        <v>309469.5</v>
      </c>
      <c r="H45" s="56">
        <v>0</v>
      </c>
      <c r="I45" s="56">
        <f t="shared" si="21"/>
        <v>309469.5</v>
      </c>
      <c r="J45" s="56">
        <f t="shared" si="22"/>
        <v>-291773.75</v>
      </c>
      <c r="K45" s="57">
        <f t="shared" si="23"/>
        <v>-16.488351722871311</v>
      </c>
      <c r="L45" s="57">
        <f t="shared" si="24"/>
        <v>6.0798050379328377</v>
      </c>
      <c r="M45" s="57">
        <f t="shared" si="25"/>
        <v>18.078201879495975</v>
      </c>
      <c r="R45" s="53"/>
      <c r="S45" s="53"/>
      <c r="T45" s="53"/>
      <c r="U45" s="53"/>
      <c r="V45" s="53"/>
    </row>
    <row r="46" spans="1:22" s="51" customFormat="1" x14ac:dyDescent="0.2">
      <c r="B46" s="51" t="s">
        <v>108</v>
      </c>
      <c r="C46" s="51" t="s">
        <v>107</v>
      </c>
      <c r="D46" s="56">
        <v>0</v>
      </c>
      <c r="E46" s="56">
        <v>0</v>
      </c>
      <c r="F46" s="56">
        <v>17500</v>
      </c>
      <c r="G46" s="56">
        <v>17500</v>
      </c>
      <c r="H46" s="56">
        <v>0</v>
      </c>
      <c r="I46" s="56">
        <f t="shared" si="21"/>
        <v>17500</v>
      </c>
      <c r="J46" s="56">
        <f t="shared" si="22"/>
        <v>-17500</v>
      </c>
      <c r="K46" s="57" t="str">
        <f t="shared" si="23"/>
        <v>NA</v>
      </c>
      <c r="L46" s="57" t="str">
        <f t="shared" si="24"/>
        <v>NA</v>
      </c>
      <c r="M46" s="57" t="str">
        <f t="shared" si="25"/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109</v>
      </c>
      <c r="C47" s="51" t="s">
        <v>110</v>
      </c>
      <c r="D47" s="56">
        <v>0</v>
      </c>
      <c r="E47" s="56">
        <v>66705</v>
      </c>
      <c r="F47" s="56">
        <v>0</v>
      </c>
      <c r="G47" s="56">
        <v>0</v>
      </c>
      <c r="H47" s="56">
        <v>0</v>
      </c>
      <c r="I47" s="56">
        <f t="shared" si="21"/>
        <v>0</v>
      </c>
      <c r="J47" s="56">
        <f t="shared" si="22"/>
        <v>66705</v>
      </c>
      <c r="K47" s="57">
        <f t="shared" si="23"/>
        <v>1</v>
      </c>
      <c r="L47" s="57">
        <f t="shared" si="24"/>
        <v>-1</v>
      </c>
      <c r="M47" s="57">
        <f t="shared" si="25"/>
        <v>-1</v>
      </c>
      <c r="R47" s="53"/>
      <c r="S47" s="53"/>
      <c r="T47" s="53"/>
      <c r="U47" s="53"/>
      <c r="V47" s="53"/>
    </row>
    <row r="48" spans="1:22" s="51" customFormat="1" x14ac:dyDescent="0.2">
      <c r="B48" s="51" t="s">
        <v>111</v>
      </c>
      <c r="C48" s="51" t="s">
        <v>112</v>
      </c>
      <c r="D48" s="56">
        <v>153500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21"/>
        <v>0</v>
      </c>
      <c r="J48" s="56">
        <f t="shared" si="22"/>
        <v>0</v>
      </c>
      <c r="K48" s="57" t="str">
        <f t="shared" si="23"/>
        <v>NA</v>
      </c>
      <c r="L48" s="57" t="str">
        <f t="shared" si="24"/>
        <v>NA</v>
      </c>
      <c r="M48" s="57" t="str">
        <f t="shared" si="25"/>
        <v>NA</v>
      </c>
      <c r="R48" s="53"/>
      <c r="S48" s="53"/>
      <c r="T48" s="53"/>
      <c r="U48" s="53"/>
      <c r="V48" s="53"/>
    </row>
    <row r="49" spans="2:22" s="51" customFormat="1" x14ac:dyDescent="0.2">
      <c r="B49" s="51" t="s">
        <v>113</v>
      </c>
      <c r="C49" s="51" t="s">
        <v>114</v>
      </c>
      <c r="D49" s="56">
        <v>450000</v>
      </c>
      <c r="E49" s="56">
        <v>2705341</v>
      </c>
      <c r="F49" s="56">
        <v>493</v>
      </c>
      <c r="G49" s="56">
        <v>336088.56</v>
      </c>
      <c r="H49" s="56">
        <v>0</v>
      </c>
      <c r="I49" s="56">
        <f t="shared" ref="I49:I65" si="26">SUM(G49:H49)</f>
        <v>336088.56</v>
      </c>
      <c r="J49" s="56">
        <f t="shared" ref="J49:J65" si="27">E49-I49</f>
        <v>2369252.44</v>
      </c>
      <c r="K49" s="57">
        <f t="shared" ref="K49:K65" si="28">IF(E49=0,"NA",J49/E49)</f>
        <v>0.87576850385958738</v>
      </c>
      <c r="L49" s="57">
        <f t="shared" ref="L49:L65" si="29">IF(E49=0,"NA",(  ( F49 - (E49/$L$6)) / (E49/$L$6)))</f>
        <v>-0.99981776788951926</v>
      </c>
      <c r="M49" s="57">
        <f t="shared" ref="M49:M65" si="30">IF(E49=0,"NA",(  ( G49 - ($M$6*(E49/12))) / ($M$6*(E49/12))))</f>
        <v>-0.86447473148318621</v>
      </c>
      <c r="R49" s="53"/>
      <c r="S49" s="53"/>
      <c r="T49" s="53"/>
      <c r="U49" s="53"/>
      <c r="V49" s="53"/>
    </row>
    <row r="50" spans="2:22" s="51" customFormat="1" x14ac:dyDescent="0.2">
      <c r="B50" s="51" t="s">
        <v>115</v>
      </c>
      <c r="C50" s="51" t="s">
        <v>116</v>
      </c>
      <c r="D50" s="56">
        <v>36978.629999999997</v>
      </c>
      <c r="E50" s="56">
        <v>65652</v>
      </c>
      <c r="F50" s="56">
        <v>112616.92</v>
      </c>
      <c r="G50" s="56">
        <v>139052.28</v>
      </c>
      <c r="H50" s="56">
        <v>0</v>
      </c>
      <c r="I50" s="56">
        <f t="shared" si="26"/>
        <v>139052.28</v>
      </c>
      <c r="J50" s="56">
        <f t="shared" si="27"/>
        <v>-73400.28</v>
      </c>
      <c r="K50" s="57">
        <f t="shared" si="28"/>
        <v>-1.118020471577408</v>
      </c>
      <c r="L50" s="57">
        <f t="shared" si="29"/>
        <v>0.71536160360689693</v>
      </c>
      <c r="M50" s="57">
        <f t="shared" si="30"/>
        <v>1.3105677871753543</v>
      </c>
      <c r="R50" s="53"/>
      <c r="S50" s="53"/>
      <c r="T50" s="53"/>
      <c r="U50" s="53"/>
      <c r="V50" s="53"/>
    </row>
    <row r="51" spans="2:22" s="51" customFormat="1" x14ac:dyDescent="0.2">
      <c r="B51" s="51" t="s">
        <v>117</v>
      </c>
      <c r="C51" s="51" t="s">
        <v>118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26"/>
        <v>0</v>
      </c>
      <c r="J51" s="56">
        <f t="shared" si="27"/>
        <v>0</v>
      </c>
      <c r="K51" s="57" t="str">
        <f t="shared" si="28"/>
        <v>NA</v>
      </c>
      <c r="L51" s="57" t="str">
        <f t="shared" si="29"/>
        <v>NA</v>
      </c>
      <c r="M51" s="57" t="str">
        <f t="shared" si="30"/>
        <v>NA</v>
      </c>
      <c r="R51" s="53"/>
      <c r="S51" s="53"/>
      <c r="T51" s="53"/>
      <c r="U51" s="53"/>
      <c r="V51" s="53"/>
    </row>
    <row r="52" spans="2:22" s="51" customFormat="1" x14ac:dyDescent="0.2">
      <c r="B52" s="51" t="s">
        <v>119</v>
      </c>
      <c r="C52" s="51" t="s">
        <v>120</v>
      </c>
      <c r="D52" s="56">
        <v>5135538.8300000057</v>
      </c>
      <c r="E52" s="56">
        <v>6476072.1500000013</v>
      </c>
      <c r="F52" s="56">
        <v>602313.73999999953</v>
      </c>
      <c r="G52" s="56">
        <v>4393499.2299999911</v>
      </c>
      <c r="H52" s="56">
        <v>0</v>
      </c>
      <c r="I52" s="56">
        <f t="shared" si="26"/>
        <v>4393499.2299999911</v>
      </c>
      <c r="J52" s="56">
        <f t="shared" si="27"/>
        <v>2082572.9200000102</v>
      </c>
      <c r="K52" s="57">
        <f t="shared" si="28"/>
        <v>0.32157963527321259</v>
      </c>
      <c r="L52" s="57">
        <f t="shared" si="29"/>
        <v>-0.90699397319098751</v>
      </c>
      <c r="M52" s="57">
        <f t="shared" si="30"/>
        <v>-0.25990505666168656</v>
      </c>
      <c r="R52" s="53"/>
      <c r="S52" s="53"/>
      <c r="T52" s="53"/>
      <c r="U52" s="53"/>
      <c r="V52" s="53"/>
    </row>
    <row r="53" spans="2:22" s="51" customFormat="1" x14ac:dyDescent="0.2">
      <c r="B53" s="51" t="s">
        <v>123</v>
      </c>
      <c r="C53" s="51" t="s">
        <v>124</v>
      </c>
      <c r="D53" s="56">
        <v>396898.78</v>
      </c>
      <c r="E53" s="56">
        <v>329734</v>
      </c>
      <c r="F53" s="56">
        <v>35798.94</v>
      </c>
      <c r="G53" s="56">
        <v>316499.65000000002</v>
      </c>
      <c r="H53" s="56">
        <v>0</v>
      </c>
      <c r="I53" s="56">
        <f t="shared" si="26"/>
        <v>316499.65000000002</v>
      </c>
      <c r="J53" s="56">
        <f t="shared" si="27"/>
        <v>13234.349999999977</v>
      </c>
      <c r="K53" s="57">
        <f t="shared" si="28"/>
        <v>4.0136443314914373E-2</v>
      </c>
      <c r="L53" s="57">
        <f t="shared" si="29"/>
        <v>-0.89143085032177449</v>
      </c>
      <c r="M53" s="57">
        <f t="shared" si="30"/>
        <v>4.7123880020093545E-2</v>
      </c>
      <c r="R53" s="53"/>
      <c r="S53" s="53"/>
      <c r="T53" s="53"/>
      <c r="U53" s="53"/>
      <c r="V53" s="53"/>
    </row>
    <row r="54" spans="2:22" s="51" customFormat="1" x14ac:dyDescent="0.2">
      <c r="B54" s="51" t="s">
        <v>125</v>
      </c>
      <c r="C54" s="51" t="s">
        <v>126</v>
      </c>
      <c r="D54" s="56">
        <v>181519.54</v>
      </c>
      <c r="E54" s="56">
        <v>181520</v>
      </c>
      <c r="F54" s="56">
        <v>15825.82</v>
      </c>
      <c r="G54" s="56">
        <v>140932.38999999998</v>
      </c>
      <c r="H54" s="56">
        <v>0</v>
      </c>
      <c r="I54" s="56">
        <f t="shared" si="26"/>
        <v>140932.38999999998</v>
      </c>
      <c r="J54" s="56">
        <f t="shared" si="27"/>
        <v>40587.610000000015</v>
      </c>
      <c r="K54" s="57">
        <f t="shared" si="28"/>
        <v>0.223598556632878</v>
      </c>
      <c r="L54" s="57">
        <f t="shared" si="29"/>
        <v>-0.91281500661084169</v>
      </c>
      <c r="M54" s="57">
        <f t="shared" si="30"/>
        <v>-0.15301660723586682</v>
      </c>
      <c r="R54" s="53"/>
      <c r="S54" s="53"/>
      <c r="T54" s="53"/>
      <c r="U54" s="53"/>
      <c r="V54" s="53"/>
    </row>
    <row r="55" spans="2:22" s="51" customFormat="1" x14ac:dyDescent="0.2">
      <c r="B55" s="51" t="s">
        <v>231</v>
      </c>
      <c r="C55" s="51" t="s">
        <v>232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26"/>
        <v>0</v>
      </c>
      <c r="J55" s="56">
        <f t="shared" si="27"/>
        <v>0</v>
      </c>
      <c r="K55" s="57" t="str">
        <f t="shared" si="28"/>
        <v>NA</v>
      </c>
      <c r="L55" s="57" t="str">
        <f t="shared" si="29"/>
        <v>NA</v>
      </c>
      <c r="M55" s="57" t="str">
        <f t="shared" si="30"/>
        <v>NA</v>
      </c>
      <c r="R55" s="53"/>
      <c r="S55" s="53"/>
      <c r="T55" s="53"/>
      <c r="U55" s="53"/>
      <c r="V55" s="53"/>
    </row>
    <row r="56" spans="2:22" s="51" customFormat="1" x14ac:dyDescent="0.2">
      <c r="B56" s="51" t="s">
        <v>127</v>
      </c>
      <c r="C56" s="51" t="s">
        <v>128</v>
      </c>
      <c r="D56" s="56">
        <v>126712</v>
      </c>
      <c r="E56" s="56">
        <v>126712</v>
      </c>
      <c r="F56" s="56">
        <v>19500</v>
      </c>
      <c r="G56" s="56">
        <v>19500</v>
      </c>
      <c r="H56" s="56">
        <v>0</v>
      </c>
      <c r="I56" s="56">
        <f t="shared" si="26"/>
        <v>19500</v>
      </c>
      <c r="J56" s="56">
        <f t="shared" si="27"/>
        <v>107212</v>
      </c>
      <c r="K56" s="57">
        <f t="shared" si="28"/>
        <v>0.8461077088200013</v>
      </c>
      <c r="L56" s="57">
        <f t="shared" si="29"/>
        <v>-0.8461077088200013</v>
      </c>
      <c r="M56" s="57">
        <f t="shared" si="30"/>
        <v>-0.83211750053091049</v>
      </c>
      <c r="R56" s="53"/>
      <c r="S56" s="53"/>
      <c r="T56" s="53"/>
      <c r="U56" s="53"/>
      <c r="V56" s="53"/>
    </row>
    <row r="57" spans="2:22" s="51" customFormat="1" x14ac:dyDescent="0.2">
      <c r="B57" s="51" t="s">
        <v>129</v>
      </c>
      <c r="C57" s="51" t="s">
        <v>130</v>
      </c>
      <c r="D57" s="56">
        <v>0</v>
      </c>
      <c r="E57" s="56">
        <v>0</v>
      </c>
      <c r="F57" s="56">
        <v>1500</v>
      </c>
      <c r="G57" s="56">
        <v>1500</v>
      </c>
      <c r="H57" s="56">
        <v>0</v>
      </c>
      <c r="I57" s="56">
        <f t="shared" si="26"/>
        <v>1500</v>
      </c>
      <c r="J57" s="56">
        <f t="shared" si="27"/>
        <v>-1500</v>
      </c>
      <c r="K57" s="57" t="str">
        <f t="shared" si="28"/>
        <v>NA</v>
      </c>
      <c r="L57" s="57" t="str">
        <f t="shared" si="29"/>
        <v>NA</v>
      </c>
      <c r="M57" s="57" t="str">
        <f t="shared" si="30"/>
        <v>NA</v>
      </c>
      <c r="R57" s="53"/>
      <c r="S57" s="53"/>
      <c r="T57" s="53"/>
      <c r="U57" s="53"/>
      <c r="V57" s="53"/>
    </row>
    <row r="58" spans="2:22" s="51" customFormat="1" x14ac:dyDescent="0.2">
      <c r="B58" s="51" t="s">
        <v>131</v>
      </c>
      <c r="C58" s="51" t="s">
        <v>132</v>
      </c>
      <c r="D58" s="56">
        <v>0</v>
      </c>
      <c r="E58" s="56">
        <v>0</v>
      </c>
      <c r="F58" s="56">
        <v>1000</v>
      </c>
      <c r="G58" s="56">
        <v>1000</v>
      </c>
      <c r="H58" s="56">
        <v>0</v>
      </c>
      <c r="I58" s="56">
        <f t="shared" si="26"/>
        <v>1000</v>
      </c>
      <c r="J58" s="56">
        <f t="shared" si="27"/>
        <v>-1000</v>
      </c>
      <c r="K58" s="57" t="str">
        <f t="shared" si="28"/>
        <v>NA</v>
      </c>
      <c r="L58" s="57" t="str">
        <f t="shared" si="29"/>
        <v>NA</v>
      </c>
      <c r="M58" s="57" t="str">
        <f t="shared" si="30"/>
        <v>NA</v>
      </c>
      <c r="R58" s="53"/>
      <c r="S58" s="53"/>
      <c r="T58" s="53"/>
      <c r="U58" s="53"/>
      <c r="V58" s="53"/>
    </row>
    <row r="59" spans="2:22" s="51" customFormat="1" x14ac:dyDescent="0.2">
      <c r="B59" s="51" t="s">
        <v>133</v>
      </c>
      <c r="C59" s="51" t="s">
        <v>134</v>
      </c>
      <c r="D59" s="56">
        <v>0</v>
      </c>
      <c r="E59" s="56">
        <v>8000</v>
      </c>
      <c r="F59" s="56">
        <v>0</v>
      </c>
      <c r="G59" s="56">
        <v>0</v>
      </c>
      <c r="H59" s="56">
        <v>0</v>
      </c>
      <c r="I59" s="56">
        <f t="shared" si="26"/>
        <v>0</v>
      </c>
      <c r="J59" s="56">
        <f t="shared" si="27"/>
        <v>8000</v>
      </c>
      <c r="K59" s="57">
        <f t="shared" si="28"/>
        <v>1</v>
      </c>
      <c r="L59" s="57">
        <f t="shared" si="29"/>
        <v>-1</v>
      </c>
      <c r="M59" s="57">
        <f t="shared" si="30"/>
        <v>-1</v>
      </c>
      <c r="R59" s="53"/>
      <c r="S59" s="53"/>
      <c r="T59" s="53"/>
      <c r="U59" s="53"/>
      <c r="V59" s="53"/>
    </row>
    <row r="60" spans="2:22" s="51" customFormat="1" x14ac:dyDescent="0.2">
      <c r="B60" s="51" t="s">
        <v>135</v>
      </c>
      <c r="C60" s="51" t="s">
        <v>136</v>
      </c>
      <c r="D60" s="56">
        <v>0</v>
      </c>
      <c r="E60" s="56">
        <v>3783114</v>
      </c>
      <c r="F60" s="56">
        <v>457294.89999999991</v>
      </c>
      <c r="G60" s="56">
        <v>3730607.2200000011</v>
      </c>
      <c r="H60" s="56">
        <v>0</v>
      </c>
      <c r="I60" s="56">
        <f t="shared" si="26"/>
        <v>3730607.2200000011</v>
      </c>
      <c r="J60" s="56">
        <f t="shared" si="27"/>
        <v>52506.779999998864</v>
      </c>
      <c r="K60" s="57">
        <f t="shared" si="28"/>
        <v>1.3879248682434328E-2</v>
      </c>
      <c r="L60" s="57">
        <f t="shared" si="29"/>
        <v>-0.8791220935980254</v>
      </c>
      <c r="M60" s="57">
        <f t="shared" si="30"/>
        <v>7.5768092346435278E-2</v>
      </c>
      <c r="R60" s="53"/>
      <c r="S60" s="53"/>
      <c r="T60" s="53"/>
      <c r="U60" s="53"/>
      <c r="V60" s="53"/>
    </row>
    <row r="61" spans="2:22" s="51" customFormat="1" x14ac:dyDescent="0.2">
      <c r="B61" s="51" t="s">
        <v>137</v>
      </c>
      <c r="C61" s="51" t="s">
        <v>138</v>
      </c>
      <c r="D61" s="56">
        <v>22451966</v>
      </c>
      <c r="E61" s="56">
        <v>69119055.090000004</v>
      </c>
      <c r="F61" s="56">
        <v>345299.58</v>
      </c>
      <c r="G61" s="56">
        <v>18858467.16</v>
      </c>
      <c r="H61" s="56">
        <v>0</v>
      </c>
      <c r="I61" s="56">
        <f t="shared" si="26"/>
        <v>18858467.16</v>
      </c>
      <c r="J61" s="56">
        <f t="shared" si="27"/>
        <v>50260587.930000007</v>
      </c>
      <c r="K61" s="57">
        <f t="shared" si="28"/>
        <v>0.72715965032443852</v>
      </c>
      <c r="L61" s="57">
        <f t="shared" si="29"/>
        <v>-0.99500427805978564</v>
      </c>
      <c r="M61" s="57">
        <f t="shared" si="30"/>
        <v>-0.7023559821721147</v>
      </c>
      <c r="R61" s="53"/>
      <c r="S61" s="53"/>
      <c r="T61" s="53"/>
      <c r="U61" s="53"/>
      <c r="V61" s="53"/>
    </row>
    <row r="62" spans="2:22" s="51" customFormat="1" x14ac:dyDescent="0.2">
      <c r="B62" s="51" t="s">
        <v>139</v>
      </c>
      <c r="C62" s="51" t="s">
        <v>140</v>
      </c>
      <c r="D62" s="56">
        <v>183922.75</v>
      </c>
      <c r="E62" s="56">
        <v>183922.75</v>
      </c>
      <c r="F62" s="56">
        <v>0</v>
      </c>
      <c r="G62" s="56">
        <v>62432.649999999994</v>
      </c>
      <c r="H62" s="56">
        <v>0</v>
      </c>
      <c r="I62" s="56">
        <f t="shared" si="26"/>
        <v>62432.649999999994</v>
      </c>
      <c r="J62" s="56">
        <f t="shared" si="27"/>
        <v>121490.1</v>
      </c>
      <c r="K62" s="57">
        <f t="shared" si="28"/>
        <v>0.66054960574480326</v>
      </c>
      <c r="L62" s="57">
        <f t="shared" si="29"/>
        <v>-1</v>
      </c>
      <c r="M62" s="57">
        <f t="shared" si="30"/>
        <v>-0.62969047899433084</v>
      </c>
      <c r="R62" s="53"/>
      <c r="S62" s="53"/>
      <c r="T62" s="53"/>
      <c r="U62" s="53"/>
      <c r="V62" s="53"/>
    </row>
    <row r="63" spans="2:22" s="51" customFormat="1" x14ac:dyDescent="0.2">
      <c r="B63" s="51" t="s">
        <v>141</v>
      </c>
      <c r="C63" s="51" t="s">
        <v>142</v>
      </c>
      <c r="D63" s="56">
        <v>0</v>
      </c>
      <c r="E63" s="56">
        <v>150200</v>
      </c>
      <c r="F63" s="56">
        <v>0</v>
      </c>
      <c r="G63" s="56">
        <v>0</v>
      </c>
      <c r="H63" s="56">
        <v>0</v>
      </c>
      <c r="I63" s="56">
        <f t="shared" si="26"/>
        <v>0</v>
      </c>
      <c r="J63" s="56">
        <f t="shared" si="27"/>
        <v>150200</v>
      </c>
      <c r="K63" s="57">
        <f t="shared" si="28"/>
        <v>1</v>
      </c>
      <c r="L63" s="57">
        <f t="shared" si="29"/>
        <v>-1</v>
      </c>
      <c r="M63" s="57">
        <f t="shared" si="30"/>
        <v>-1</v>
      </c>
      <c r="R63" s="53"/>
      <c r="S63" s="53"/>
      <c r="T63" s="53"/>
      <c r="U63" s="53"/>
      <c r="V63" s="53"/>
    </row>
    <row r="64" spans="2:22" s="51" customFormat="1" x14ac:dyDescent="0.2">
      <c r="B64" s="51" t="s">
        <v>143</v>
      </c>
      <c r="C64" s="51" t="s">
        <v>144</v>
      </c>
      <c r="D64" s="56">
        <v>5435997.75</v>
      </c>
      <c r="E64" s="56">
        <v>12258835</v>
      </c>
      <c r="F64" s="56">
        <v>433134.57</v>
      </c>
      <c r="G64" s="56">
        <v>3722517.2500000014</v>
      </c>
      <c r="H64" s="56">
        <v>0</v>
      </c>
      <c r="I64" s="56">
        <f t="shared" si="26"/>
        <v>3722517.2500000014</v>
      </c>
      <c r="J64" s="56">
        <f t="shared" si="27"/>
        <v>8536317.7499999981</v>
      </c>
      <c r="K64" s="57">
        <f t="shared" si="28"/>
        <v>0.69634004781041581</v>
      </c>
      <c r="L64" s="57">
        <f t="shared" si="29"/>
        <v>-0.96466755854043229</v>
      </c>
      <c r="M64" s="57">
        <f t="shared" si="30"/>
        <v>-0.66873459761136267</v>
      </c>
      <c r="R64" s="53"/>
      <c r="S64" s="53"/>
      <c r="T64" s="53"/>
      <c r="U64" s="53"/>
      <c r="V64" s="53"/>
    </row>
    <row r="65" spans="2:22" s="51" customFormat="1" x14ac:dyDescent="0.2">
      <c r="B65" s="51" t="s">
        <v>145</v>
      </c>
      <c r="C65" s="51" t="s">
        <v>146</v>
      </c>
      <c r="D65" s="56">
        <v>0</v>
      </c>
      <c r="E65" s="56">
        <v>0</v>
      </c>
      <c r="F65" s="56">
        <v>923.81000000000006</v>
      </c>
      <c r="G65" s="56">
        <v>4916.7</v>
      </c>
      <c r="H65" s="56">
        <v>0</v>
      </c>
      <c r="I65" s="56">
        <f t="shared" si="26"/>
        <v>4916.7</v>
      </c>
      <c r="J65" s="56">
        <f t="shared" si="27"/>
        <v>-4916.7</v>
      </c>
      <c r="K65" s="57" t="str">
        <f t="shared" si="28"/>
        <v>NA</v>
      </c>
      <c r="L65" s="57" t="str">
        <f t="shared" si="29"/>
        <v>NA</v>
      </c>
      <c r="M65" s="57" t="str">
        <f t="shared" si="30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147</v>
      </c>
      <c r="C66" s="51" t="s">
        <v>148</v>
      </c>
      <c r="D66" s="56">
        <v>4033819.31</v>
      </c>
      <c r="E66" s="56">
        <v>14947932.759999998</v>
      </c>
      <c r="F66" s="56">
        <v>351662.22</v>
      </c>
      <c r="G66" s="56">
        <v>3556608.7599999965</v>
      </c>
      <c r="H66" s="56">
        <v>0</v>
      </c>
      <c r="I66" s="56">
        <f t="shared" si="21"/>
        <v>3556608.7599999965</v>
      </c>
      <c r="J66" s="56">
        <f t="shared" si="22"/>
        <v>11391324.000000002</v>
      </c>
      <c r="K66" s="57">
        <f t="shared" si="23"/>
        <v>0.76206684783080358</v>
      </c>
      <c r="L66" s="57">
        <f t="shared" si="24"/>
        <v>-0.9764741904016967</v>
      </c>
      <c r="M66" s="57">
        <f t="shared" si="25"/>
        <v>-0.74043656126996749</v>
      </c>
      <c r="R66" s="53"/>
      <c r="S66" s="53"/>
      <c r="T66" s="53"/>
      <c r="U66" s="53"/>
      <c r="V66" s="53"/>
    </row>
    <row r="67" spans="2:22" s="51" customFormat="1" x14ac:dyDescent="0.2">
      <c r="B67" s="51" t="s">
        <v>161</v>
      </c>
      <c r="C67" s="51" t="s">
        <v>162</v>
      </c>
      <c r="D67" s="56">
        <v>1198734.9400000004</v>
      </c>
      <c r="E67" s="56">
        <v>4593622.5100000016</v>
      </c>
      <c r="F67" s="56">
        <v>139902.19000000006</v>
      </c>
      <c r="G67" s="56">
        <v>1277940.7000000002</v>
      </c>
      <c r="H67" s="56">
        <v>0</v>
      </c>
      <c r="I67" s="56">
        <f t="shared" si="21"/>
        <v>1277940.7000000002</v>
      </c>
      <c r="J67" s="56">
        <f t="shared" si="22"/>
        <v>3315681.8100000015</v>
      </c>
      <c r="K67" s="57">
        <f t="shared" si="23"/>
        <v>0.72180110637780737</v>
      </c>
      <c r="L67" s="57">
        <f t="shared" si="24"/>
        <v>-0.96954425626062157</v>
      </c>
      <c r="M67" s="57">
        <f t="shared" si="25"/>
        <v>-0.69651029786669894</v>
      </c>
      <c r="R67" s="53"/>
      <c r="S67" s="53"/>
      <c r="T67" s="53"/>
      <c r="U67" s="53"/>
      <c r="V67" s="53"/>
    </row>
    <row r="68" spans="2:22" s="51" customFormat="1" x14ac:dyDescent="0.2">
      <c r="B68" s="51" t="s">
        <v>163</v>
      </c>
      <c r="C68" s="51" t="s">
        <v>164</v>
      </c>
      <c r="D68" s="56">
        <v>36225844.060000002</v>
      </c>
      <c r="E68" s="56">
        <v>5881296.29</v>
      </c>
      <c r="F68" s="56">
        <v>206121.58000000002</v>
      </c>
      <c r="G68" s="56">
        <v>1085538.8900000001</v>
      </c>
      <c r="H68" s="56">
        <v>346479.73</v>
      </c>
      <c r="I68" s="56">
        <f t="shared" si="21"/>
        <v>1432018.62</v>
      </c>
      <c r="J68" s="56">
        <f t="shared" si="22"/>
        <v>4449277.67</v>
      </c>
      <c r="K68" s="57">
        <f t="shared" si="23"/>
        <v>0.75651309687715118</v>
      </c>
      <c r="L68" s="57">
        <f t="shared" si="24"/>
        <v>-0.96495303588930392</v>
      </c>
      <c r="M68" s="57">
        <f t="shared" si="25"/>
        <v>-0.7986457091696082</v>
      </c>
      <c r="R68" s="53"/>
      <c r="S68" s="53"/>
      <c r="T68" s="53"/>
      <c r="U68" s="53"/>
      <c r="V68" s="53"/>
    </row>
    <row r="69" spans="2:22" s="51" customFormat="1" x14ac:dyDescent="0.2">
      <c r="B69" s="51" t="s">
        <v>169</v>
      </c>
      <c r="C69" s="51" t="s">
        <v>170</v>
      </c>
      <c r="D69" s="56">
        <v>2008053</v>
      </c>
      <c r="E69" s="56">
        <v>9999512.1699999999</v>
      </c>
      <c r="F69" s="56">
        <v>69792.820000000007</v>
      </c>
      <c r="G69" s="56">
        <v>1962384.0699999998</v>
      </c>
      <c r="H69" s="56">
        <v>316949.67</v>
      </c>
      <c r="I69" s="56">
        <f t="shared" si="21"/>
        <v>2279333.7399999998</v>
      </c>
      <c r="J69" s="56">
        <f t="shared" si="22"/>
        <v>7720178.4299999997</v>
      </c>
      <c r="K69" s="57">
        <f t="shared" si="23"/>
        <v>0.77205550618375818</v>
      </c>
      <c r="L69" s="57">
        <f t="shared" si="24"/>
        <v>-0.99302037751307615</v>
      </c>
      <c r="M69" s="57">
        <f t="shared" si="25"/>
        <v>-0.78591129392883352</v>
      </c>
      <c r="R69" s="53"/>
      <c r="S69" s="53"/>
      <c r="T69" s="53"/>
      <c r="U69" s="53"/>
      <c r="V69" s="53"/>
    </row>
    <row r="70" spans="2:22" s="51" customFormat="1" x14ac:dyDescent="0.2">
      <c r="B70" s="51" t="s">
        <v>447</v>
      </c>
      <c r="C70" s="51" t="s">
        <v>448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21"/>
        <v>0</v>
      </c>
      <c r="J70" s="56">
        <f t="shared" si="22"/>
        <v>0</v>
      </c>
      <c r="K70" s="57" t="str">
        <f t="shared" si="23"/>
        <v>NA</v>
      </c>
      <c r="L70" s="57" t="str">
        <f t="shared" si="24"/>
        <v>NA</v>
      </c>
      <c r="M70" s="57" t="str">
        <f t="shared" si="25"/>
        <v>NA</v>
      </c>
      <c r="R70" s="53"/>
      <c r="S70" s="53"/>
      <c r="T70" s="53"/>
      <c r="U70" s="53"/>
      <c r="V70" s="53"/>
    </row>
    <row r="71" spans="2:22" s="51" customFormat="1" x14ac:dyDescent="0.2">
      <c r="B71" s="51" t="s">
        <v>284</v>
      </c>
      <c r="C71" s="51" t="s">
        <v>285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21"/>
        <v>0</v>
      </c>
      <c r="J71" s="56">
        <f t="shared" si="22"/>
        <v>0</v>
      </c>
      <c r="K71" s="57" t="str">
        <f t="shared" si="23"/>
        <v>NA</v>
      </c>
      <c r="L71" s="57" t="str">
        <f t="shared" si="24"/>
        <v>NA</v>
      </c>
      <c r="M71" s="57" t="str">
        <f t="shared" si="25"/>
        <v>NA</v>
      </c>
      <c r="R71" s="53"/>
      <c r="S71" s="53"/>
      <c r="T71" s="53"/>
      <c r="U71" s="53"/>
      <c r="V71" s="53"/>
    </row>
    <row r="72" spans="2:22" s="51" customFormat="1" x14ac:dyDescent="0.2">
      <c r="B72" s="51" t="s">
        <v>342</v>
      </c>
      <c r="C72" s="51" t="s">
        <v>343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21"/>
        <v>0</v>
      </c>
      <c r="J72" s="56">
        <f t="shared" si="22"/>
        <v>0</v>
      </c>
      <c r="K72" s="57" t="str">
        <f t="shared" si="23"/>
        <v>NA</v>
      </c>
      <c r="L72" s="57" t="str">
        <f t="shared" si="24"/>
        <v>NA</v>
      </c>
      <c r="M72" s="57" t="str">
        <f t="shared" si="25"/>
        <v>NA</v>
      </c>
      <c r="R72" s="53"/>
      <c r="S72" s="53"/>
      <c r="T72" s="53"/>
      <c r="U72" s="53"/>
      <c r="V72" s="53"/>
    </row>
    <row r="73" spans="2:22" s="51" customFormat="1" x14ac:dyDescent="0.2">
      <c r="B73" s="51" t="s">
        <v>171</v>
      </c>
      <c r="C73" s="51" t="s">
        <v>172</v>
      </c>
      <c r="D73" s="56">
        <v>20080</v>
      </c>
      <c r="E73" s="56">
        <v>25000</v>
      </c>
      <c r="F73" s="56">
        <v>0</v>
      </c>
      <c r="G73" s="56">
        <v>0</v>
      </c>
      <c r="H73" s="56">
        <v>0</v>
      </c>
      <c r="I73" s="56">
        <f t="shared" si="21"/>
        <v>0</v>
      </c>
      <c r="J73" s="56">
        <f t="shared" si="22"/>
        <v>25000</v>
      </c>
      <c r="K73" s="57">
        <f t="shared" si="23"/>
        <v>1</v>
      </c>
      <c r="L73" s="57">
        <f t="shared" si="24"/>
        <v>-1</v>
      </c>
      <c r="M73" s="57">
        <f t="shared" si="25"/>
        <v>-1</v>
      </c>
      <c r="R73" s="53"/>
      <c r="S73" s="53"/>
      <c r="T73" s="53"/>
      <c r="U73" s="53"/>
      <c r="V73" s="53"/>
    </row>
    <row r="74" spans="2:22" s="51" customFormat="1" x14ac:dyDescent="0.2">
      <c r="B74" s="51" t="s">
        <v>247</v>
      </c>
      <c r="C74" s="51" t="s">
        <v>248</v>
      </c>
      <c r="D74" s="56">
        <v>450000</v>
      </c>
      <c r="E74" s="56">
        <v>450000</v>
      </c>
      <c r="F74" s="56">
        <v>0</v>
      </c>
      <c r="G74" s="56">
        <v>0</v>
      </c>
      <c r="H74" s="56">
        <v>0</v>
      </c>
      <c r="I74" s="56">
        <f t="shared" si="21"/>
        <v>0</v>
      </c>
      <c r="J74" s="56">
        <f t="shared" si="22"/>
        <v>450000</v>
      </c>
      <c r="K74" s="57">
        <f t="shared" si="23"/>
        <v>1</v>
      </c>
      <c r="L74" s="57">
        <f t="shared" si="24"/>
        <v>-1</v>
      </c>
      <c r="M74" s="57">
        <f t="shared" si="25"/>
        <v>-1</v>
      </c>
      <c r="R74" s="53"/>
      <c r="S74" s="53"/>
      <c r="T74" s="53"/>
      <c r="U74" s="53"/>
      <c r="V74" s="53"/>
    </row>
    <row r="75" spans="2:22" s="51" customFormat="1" x14ac:dyDescent="0.2">
      <c r="B75" s="51" t="s">
        <v>173</v>
      </c>
      <c r="C75" s="51" t="s">
        <v>174</v>
      </c>
      <c r="D75" s="56">
        <v>0</v>
      </c>
      <c r="E75" s="56">
        <v>0</v>
      </c>
      <c r="F75" s="56">
        <v>7405</v>
      </c>
      <c r="G75" s="56">
        <v>52751.28</v>
      </c>
      <c r="H75" s="56">
        <v>0</v>
      </c>
      <c r="I75" s="56">
        <f t="shared" si="21"/>
        <v>52751.28</v>
      </c>
      <c r="J75" s="56">
        <f t="shared" si="22"/>
        <v>-52751.28</v>
      </c>
      <c r="K75" s="57" t="str">
        <f t="shared" si="23"/>
        <v>NA</v>
      </c>
      <c r="L75" s="57" t="str">
        <f t="shared" si="24"/>
        <v>NA</v>
      </c>
      <c r="M75" s="57" t="str">
        <f t="shared" si="25"/>
        <v>NA</v>
      </c>
      <c r="R75" s="53"/>
      <c r="S75" s="53"/>
      <c r="T75" s="53"/>
      <c r="U75" s="53"/>
      <c r="V75" s="53"/>
    </row>
    <row r="76" spans="2:22" s="51" customFormat="1" x14ac:dyDescent="0.2">
      <c r="B76" s="51" t="s">
        <v>175</v>
      </c>
      <c r="C76" s="51" t="s">
        <v>176</v>
      </c>
      <c r="D76" s="56">
        <v>0</v>
      </c>
      <c r="E76" s="56">
        <v>0</v>
      </c>
      <c r="F76" s="56">
        <v>8940</v>
      </c>
      <c r="G76" s="56">
        <v>33015.31</v>
      </c>
      <c r="H76" s="56">
        <v>0</v>
      </c>
      <c r="I76" s="56">
        <f t="shared" si="21"/>
        <v>33015.31</v>
      </c>
      <c r="J76" s="56">
        <f t="shared" si="22"/>
        <v>-33015.31</v>
      </c>
      <c r="K76" s="57" t="str">
        <f t="shared" si="23"/>
        <v>NA</v>
      </c>
      <c r="L76" s="57" t="str">
        <f t="shared" si="24"/>
        <v>NA</v>
      </c>
      <c r="M76" s="57" t="str">
        <f t="shared" si="25"/>
        <v>NA</v>
      </c>
      <c r="R76" s="53"/>
      <c r="S76" s="53"/>
      <c r="T76" s="53"/>
      <c r="U76" s="53"/>
      <c r="V76" s="53"/>
    </row>
    <row r="77" spans="2:22" s="51" customFormat="1" x14ac:dyDescent="0.2">
      <c r="B77" s="51" t="s">
        <v>449</v>
      </c>
      <c r="C77" s="51" t="s">
        <v>450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21"/>
        <v>0</v>
      </c>
      <c r="J77" s="56">
        <f t="shared" si="22"/>
        <v>0</v>
      </c>
      <c r="K77" s="57" t="str">
        <f t="shared" si="23"/>
        <v>NA</v>
      </c>
      <c r="L77" s="57" t="str">
        <f t="shared" si="24"/>
        <v>NA</v>
      </c>
      <c r="M77" s="57" t="str">
        <f t="shared" si="25"/>
        <v>NA</v>
      </c>
      <c r="R77" s="53"/>
      <c r="S77" s="53"/>
      <c r="T77" s="53"/>
      <c r="U77" s="53"/>
      <c r="V77" s="53"/>
    </row>
    <row r="78" spans="2:22" s="51" customFormat="1" x14ac:dyDescent="0.2">
      <c r="B78" s="51" t="s">
        <v>249</v>
      </c>
      <c r="C78" s="51" t="s">
        <v>250</v>
      </c>
      <c r="D78" s="56">
        <v>0</v>
      </c>
      <c r="E78" s="56">
        <v>0</v>
      </c>
      <c r="F78" s="56">
        <v>23823.81</v>
      </c>
      <c r="G78" s="56">
        <v>123721.63</v>
      </c>
      <c r="H78" s="56">
        <v>15240.27</v>
      </c>
      <c r="I78" s="56">
        <f t="shared" si="21"/>
        <v>138961.9</v>
      </c>
      <c r="J78" s="56">
        <f t="shared" si="22"/>
        <v>-138961.9</v>
      </c>
      <c r="K78" s="57" t="str">
        <f t="shared" si="23"/>
        <v>NA</v>
      </c>
      <c r="L78" s="57" t="str">
        <f t="shared" si="24"/>
        <v>NA</v>
      </c>
      <c r="M78" s="57" t="str">
        <f t="shared" si="25"/>
        <v>NA</v>
      </c>
      <c r="R78" s="53"/>
      <c r="S78" s="53"/>
      <c r="T78" s="53"/>
      <c r="U78" s="53"/>
      <c r="V78" s="53"/>
    </row>
    <row r="79" spans="2:22" s="51" customFormat="1" x14ac:dyDescent="0.2">
      <c r="B79" s="51" t="s">
        <v>177</v>
      </c>
      <c r="C79" s="51" t="s">
        <v>178</v>
      </c>
      <c r="D79" s="56">
        <v>502000</v>
      </c>
      <c r="E79" s="56">
        <v>998560</v>
      </c>
      <c r="F79" s="56">
        <v>6252.1</v>
      </c>
      <c r="G79" s="56">
        <v>15940.19</v>
      </c>
      <c r="H79" s="56">
        <v>1000</v>
      </c>
      <c r="I79" s="56">
        <f t="shared" si="21"/>
        <v>16940.190000000002</v>
      </c>
      <c r="J79" s="56">
        <f t="shared" si="22"/>
        <v>981619.81</v>
      </c>
      <c r="K79" s="57">
        <f t="shared" si="23"/>
        <v>0.98303538094856602</v>
      </c>
      <c r="L79" s="57">
        <f t="shared" si="24"/>
        <v>-0.99373888399294985</v>
      </c>
      <c r="M79" s="57">
        <f t="shared" si="25"/>
        <v>-0.98258562511835235</v>
      </c>
      <c r="R79" s="53"/>
      <c r="S79" s="53"/>
      <c r="T79" s="53"/>
      <c r="U79" s="53"/>
      <c r="V79" s="53"/>
    </row>
    <row r="80" spans="2:22" s="51" customFormat="1" x14ac:dyDescent="0.2">
      <c r="B80" s="51" t="s">
        <v>179</v>
      </c>
      <c r="C80" s="51" t="s">
        <v>180</v>
      </c>
      <c r="D80" s="56">
        <v>6875133.8200000003</v>
      </c>
      <c r="E80" s="56">
        <v>10285134.949999999</v>
      </c>
      <c r="F80" s="56">
        <v>130834.83</v>
      </c>
      <c r="G80" s="56">
        <v>6139939.8800000008</v>
      </c>
      <c r="H80" s="56">
        <v>259244.06999999995</v>
      </c>
      <c r="I80" s="56">
        <f t="shared" si="21"/>
        <v>6399183.9500000011</v>
      </c>
      <c r="J80" s="56">
        <f t="shared" si="22"/>
        <v>3885950.9999999981</v>
      </c>
      <c r="K80" s="57">
        <f t="shared" si="23"/>
        <v>0.37782207223250858</v>
      </c>
      <c r="L80" s="57">
        <f t="shared" si="24"/>
        <v>-0.98727923059483047</v>
      </c>
      <c r="M80" s="57">
        <f t="shared" si="25"/>
        <v>-0.3487575743741434</v>
      </c>
      <c r="R80" s="53"/>
      <c r="S80" s="53"/>
      <c r="T80" s="53"/>
      <c r="U80" s="53"/>
      <c r="V80" s="53"/>
    </row>
    <row r="81" spans="2:22" s="51" customFormat="1" x14ac:dyDescent="0.2">
      <c r="B81" s="51" t="s">
        <v>451</v>
      </c>
      <c r="C81" s="51" t="s">
        <v>452</v>
      </c>
      <c r="D81" s="56">
        <v>0</v>
      </c>
      <c r="E81" s="56">
        <v>14994</v>
      </c>
      <c r="F81" s="56">
        <v>0</v>
      </c>
      <c r="G81" s="56">
        <v>0</v>
      </c>
      <c r="H81" s="56">
        <v>0</v>
      </c>
      <c r="I81" s="56">
        <f t="shared" si="21"/>
        <v>0</v>
      </c>
      <c r="J81" s="56">
        <f t="shared" si="22"/>
        <v>14994</v>
      </c>
      <c r="K81" s="57">
        <f t="shared" si="23"/>
        <v>1</v>
      </c>
      <c r="L81" s="57">
        <f t="shared" si="24"/>
        <v>-1</v>
      </c>
      <c r="M81" s="57">
        <f t="shared" si="25"/>
        <v>-1</v>
      </c>
      <c r="R81" s="53"/>
      <c r="S81" s="53"/>
      <c r="T81" s="53"/>
      <c r="U81" s="53"/>
      <c r="V81" s="53"/>
    </row>
    <row r="82" spans="2:22" s="51" customFormat="1" x14ac:dyDescent="0.2">
      <c r="B82" s="51" t="s">
        <v>181</v>
      </c>
      <c r="C82" s="51" t="s">
        <v>182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f t="shared" si="21"/>
        <v>0</v>
      </c>
      <c r="J82" s="56">
        <f t="shared" si="22"/>
        <v>0</v>
      </c>
      <c r="K82" s="57" t="str">
        <f t="shared" si="23"/>
        <v>NA</v>
      </c>
      <c r="L82" s="57" t="str">
        <f t="shared" si="24"/>
        <v>NA</v>
      </c>
      <c r="M82" s="57" t="str">
        <f t="shared" si="25"/>
        <v>NA</v>
      </c>
      <c r="R82" s="53"/>
      <c r="S82" s="53"/>
      <c r="T82" s="53"/>
      <c r="U82" s="53"/>
      <c r="V82" s="53"/>
    </row>
    <row r="83" spans="2:22" s="51" customFormat="1" x14ac:dyDescent="0.2">
      <c r="B83" s="51" t="s">
        <v>183</v>
      </c>
      <c r="C83" s="51" t="s">
        <v>184</v>
      </c>
      <c r="D83" s="56">
        <v>1000</v>
      </c>
      <c r="E83" s="56">
        <v>1000</v>
      </c>
      <c r="F83" s="56">
        <v>0</v>
      </c>
      <c r="G83" s="56">
        <v>0</v>
      </c>
      <c r="H83" s="56">
        <v>0</v>
      </c>
      <c r="I83" s="56">
        <f t="shared" si="21"/>
        <v>0</v>
      </c>
      <c r="J83" s="56">
        <f t="shared" si="22"/>
        <v>1000</v>
      </c>
      <c r="K83" s="57">
        <f t="shared" si="23"/>
        <v>1</v>
      </c>
      <c r="L83" s="57">
        <f t="shared" si="24"/>
        <v>-1</v>
      </c>
      <c r="M83" s="57">
        <f t="shared" si="25"/>
        <v>-1</v>
      </c>
      <c r="R83" s="53"/>
      <c r="S83" s="53"/>
      <c r="T83" s="53"/>
      <c r="U83" s="53"/>
      <c r="V83" s="53"/>
    </row>
    <row r="84" spans="2:22" s="51" customFormat="1" x14ac:dyDescent="0.2">
      <c r="B84" s="51" t="s">
        <v>185</v>
      </c>
      <c r="C84" s="51" t="s">
        <v>186</v>
      </c>
      <c r="D84" s="56">
        <v>428626</v>
      </c>
      <c r="E84" s="56">
        <v>178666.76999999996</v>
      </c>
      <c r="F84" s="56">
        <v>16738.14</v>
      </c>
      <c r="G84" s="56">
        <v>84574.38</v>
      </c>
      <c r="H84" s="56">
        <v>0</v>
      </c>
      <c r="I84" s="56">
        <f t="shared" si="21"/>
        <v>84574.38</v>
      </c>
      <c r="J84" s="56">
        <f t="shared" si="22"/>
        <v>94092.389999999956</v>
      </c>
      <c r="K84" s="57">
        <f t="shared" si="23"/>
        <v>0.52663620660965649</v>
      </c>
      <c r="L84" s="57">
        <f t="shared" si="24"/>
        <v>-0.90631643477967383</v>
      </c>
      <c r="M84" s="57">
        <f t="shared" si="25"/>
        <v>-0.48360313448326164</v>
      </c>
      <c r="R84" s="53"/>
      <c r="S84" s="53"/>
      <c r="T84" s="53"/>
      <c r="U84" s="53"/>
      <c r="V84" s="53"/>
    </row>
    <row r="85" spans="2:22" s="51" customFormat="1" x14ac:dyDescent="0.2">
      <c r="B85" s="51" t="s">
        <v>191</v>
      </c>
      <c r="C85" s="51" t="s">
        <v>192</v>
      </c>
      <c r="D85" s="56">
        <v>28000</v>
      </c>
      <c r="E85" s="56">
        <v>0</v>
      </c>
      <c r="F85" s="56">
        <v>91114.07</v>
      </c>
      <c r="G85" s="56">
        <v>313029.62</v>
      </c>
      <c r="H85" s="56">
        <v>2568.9299999999998</v>
      </c>
      <c r="I85" s="56">
        <f t="shared" si="21"/>
        <v>315598.55</v>
      </c>
      <c r="J85" s="56">
        <f t="shared" si="22"/>
        <v>-315598.55</v>
      </c>
      <c r="K85" s="57" t="str">
        <f t="shared" si="23"/>
        <v>NA</v>
      </c>
      <c r="L85" s="57" t="str">
        <f t="shared" si="24"/>
        <v>NA</v>
      </c>
      <c r="M85" s="57" t="str">
        <f t="shared" si="25"/>
        <v>NA</v>
      </c>
      <c r="R85" s="53"/>
      <c r="S85" s="53"/>
      <c r="T85" s="53"/>
      <c r="U85" s="53"/>
      <c r="V85" s="53"/>
    </row>
    <row r="86" spans="2:22" s="51" customFormat="1" x14ac:dyDescent="0.2">
      <c r="B86" s="51" t="s">
        <v>193</v>
      </c>
      <c r="C86" s="51" t="s">
        <v>194</v>
      </c>
      <c r="D86" s="56">
        <v>14420462.75</v>
      </c>
      <c r="E86" s="56">
        <v>14405671.510000002</v>
      </c>
      <c r="F86" s="56">
        <v>876215.3</v>
      </c>
      <c r="G86" s="56">
        <v>4755682.1900000013</v>
      </c>
      <c r="H86" s="56">
        <v>1830520.9199999995</v>
      </c>
      <c r="I86" s="56">
        <f t="shared" si="21"/>
        <v>6586203.1100000013</v>
      </c>
      <c r="J86" s="56">
        <f t="shared" si="22"/>
        <v>7819468.4000000004</v>
      </c>
      <c r="K86" s="57">
        <f t="shared" si="23"/>
        <v>0.54280485255907374</v>
      </c>
      <c r="L86" s="57">
        <f t="shared" si="24"/>
        <v>-0.93917567123533552</v>
      </c>
      <c r="M86" s="57">
        <f t="shared" si="25"/>
        <v>-0.63986288796436297</v>
      </c>
      <c r="R86" s="53"/>
      <c r="S86" s="53"/>
      <c r="T86" s="53"/>
      <c r="U86" s="53"/>
      <c r="V86" s="53"/>
    </row>
    <row r="87" spans="2:22" s="51" customFormat="1" x14ac:dyDescent="0.2">
      <c r="B87" s="51" t="s">
        <v>453</v>
      </c>
      <c r="C87" s="51" t="s">
        <v>454</v>
      </c>
      <c r="D87" s="56">
        <v>4313025.7299999995</v>
      </c>
      <c r="E87" s="56">
        <v>3948904.1599999988</v>
      </c>
      <c r="F87" s="56">
        <v>2513.9</v>
      </c>
      <c r="G87" s="56">
        <v>116533.5</v>
      </c>
      <c r="H87" s="56">
        <v>0</v>
      </c>
      <c r="I87" s="56">
        <f t="shared" si="21"/>
        <v>116533.5</v>
      </c>
      <c r="J87" s="56">
        <f t="shared" si="22"/>
        <v>3832370.6599999988</v>
      </c>
      <c r="K87" s="57">
        <f t="shared" si="23"/>
        <v>0.97048966111145119</v>
      </c>
      <c r="L87" s="57">
        <f t="shared" si="24"/>
        <v>-0.99936339300774524</v>
      </c>
      <c r="M87" s="57">
        <f t="shared" si="25"/>
        <v>-0.96780690303067407</v>
      </c>
      <c r="R87" s="53"/>
      <c r="S87" s="53"/>
      <c r="T87" s="53"/>
      <c r="U87" s="53"/>
      <c r="V87" s="53"/>
    </row>
    <row r="88" spans="2:22" s="51" customFormat="1" x14ac:dyDescent="0.2">
      <c r="B88" s="51" t="s">
        <v>197</v>
      </c>
      <c r="C88" s="51" t="s">
        <v>198</v>
      </c>
      <c r="D88" s="56">
        <v>299782.90000000002</v>
      </c>
      <c r="E88" s="56">
        <v>889587.25</v>
      </c>
      <c r="F88" s="56">
        <v>44367.619999999995</v>
      </c>
      <c r="G88" s="56">
        <v>256483.76</v>
      </c>
      <c r="H88" s="56">
        <v>83278.10000000002</v>
      </c>
      <c r="I88" s="56">
        <f t="shared" si="21"/>
        <v>339761.86000000004</v>
      </c>
      <c r="J88" s="56">
        <f t="shared" si="22"/>
        <v>549825.3899999999</v>
      </c>
      <c r="K88" s="57">
        <f t="shared" si="23"/>
        <v>0.61806797478268705</v>
      </c>
      <c r="L88" s="57">
        <f t="shared" si="24"/>
        <v>-0.9501256116249418</v>
      </c>
      <c r="M88" s="57">
        <f t="shared" si="25"/>
        <v>-0.68547158757665927</v>
      </c>
      <c r="R88" s="53"/>
      <c r="S88" s="53"/>
      <c r="T88" s="53"/>
      <c r="U88" s="53"/>
      <c r="V88" s="53"/>
    </row>
    <row r="89" spans="2:22" s="51" customFormat="1" x14ac:dyDescent="0.2">
      <c r="B89" s="51" t="s">
        <v>199</v>
      </c>
      <c r="C89" s="51" t="s">
        <v>200</v>
      </c>
      <c r="D89" s="56">
        <v>689466</v>
      </c>
      <c r="E89" s="56">
        <v>417756.52</v>
      </c>
      <c r="F89" s="56">
        <v>0</v>
      </c>
      <c r="G89" s="56">
        <v>63121.73</v>
      </c>
      <c r="H89" s="56">
        <v>17155.8</v>
      </c>
      <c r="I89" s="56">
        <f t="shared" si="21"/>
        <v>80277.53</v>
      </c>
      <c r="J89" s="56">
        <f t="shared" si="22"/>
        <v>337478.99</v>
      </c>
      <c r="K89" s="57">
        <f t="shared" si="23"/>
        <v>0.8078365599177243</v>
      </c>
      <c r="L89" s="57">
        <f t="shared" si="24"/>
        <v>-1</v>
      </c>
      <c r="M89" s="57">
        <f t="shared" si="25"/>
        <v>-0.83516697934263462</v>
      </c>
      <c r="R89" s="53"/>
      <c r="S89" s="53"/>
      <c r="T89" s="53"/>
      <c r="U89" s="53"/>
      <c r="V89" s="53"/>
    </row>
    <row r="90" spans="2:22" s="51" customFormat="1" x14ac:dyDescent="0.2">
      <c r="B90" s="51" t="s">
        <v>201</v>
      </c>
      <c r="C90" s="51" t="s">
        <v>202</v>
      </c>
      <c r="D90" s="56">
        <v>1745834.02</v>
      </c>
      <c r="E90" s="56">
        <v>8133286.6299999999</v>
      </c>
      <c r="F90" s="56">
        <v>361911.02</v>
      </c>
      <c r="G90" s="56">
        <v>1993111.9500000002</v>
      </c>
      <c r="H90" s="56">
        <v>708319.66999999981</v>
      </c>
      <c r="I90" s="56">
        <f t="shared" si="21"/>
        <v>2701431.62</v>
      </c>
      <c r="J90" s="56">
        <f t="shared" si="22"/>
        <v>5431855.0099999998</v>
      </c>
      <c r="K90" s="57">
        <f t="shared" si="23"/>
        <v>0.66785486078461243</v>
      </c>
      <c r="L90" s="57">
        <f t="shared" si="24"/>
        <v>-0.95550248792842551</v>
      </c>
      <c r="M90" s="57">
        <f t="shared" si="25"/>
        <v>-0.73266601260128639</v>
      </c>
      <c r="R90" s="53"/>
      <c r="S90" s="53"/>
      <c r="T90" s="53"/>
      <c r="U90" s="53"/>
      <c r="V90" s="53"/>
    </row>
    <row r="91" spans="2:22" s="51" customFormat="1" x14ac:dyDescent="0.2">
      <c r="B91" s="51" t="s">
        <v>205</v>
      </c>
      <c r="C91" s="51" t="s">
        <v>206</v>
      </c>
      <c r="D91" s="56">
        <v>1349466.48</v>
      </c>
      <c r="E91" s="56">
        <v>41483467.109999999</v>
      </c>
      <c r="F91" s="56">
        <v>1334187.93</v>
      </c>
      <c r="G91" s="56">
        <v>5797883.3799999999</v>
      </c>
      <c r="H91" s="56">
        <v>6893469.4299999997</v>
      </c>
      <c r="I91" s="56">
        <f t="shared" ref="I91:I154" si="31">SUM(G91:H91)</f>
        <v>12691352.809999999</v>
      </c>
      <c r="J91" s="56">
        <f t="shared" ref="J91:J154" si="32">E91-I91</f>
        <v>28792114.300000001</v>
      </c>
      <c r="K91" s="57">
        <f t="shared" ref="K91:K154" si="33">IF(E91=0,"NA",J91/E91)</f>
        <v>0.69406238932857611</v>
      </c>
      <c r="L91" s="57">
        <f t="shared" ref="L91:L154" si="34">IF(E91=0,"NA",(  ( F91 - (E91/$L$6)) / (E91/$L$6)))</f>
        <v>-0.96783808049452114</v>
      </c>
      <c r="M91" s="57">
        <f t="shared" ref="M91:M154" si="35">IF(E91=0,"NA",(  ( G91 - ($M$6*(E91/12))) / ($M$6*(E91/12))))</f>
        <v>-0.84753049520906532</v>
      </c>
      <c r="R91" s="53"/>
      <c r="S91" s="53"/>
      <c r="T91" s="53"/>
      <c r="U91" s="53"/>
      <c r="V91" s="53"/>
    </row>
    <row r="92" spans="2:22" s="51" customFormat="1" x14ac:dyDescent="0.2">
      <c r="B92" s="51" t="s">
        <v>209</v>
      </c>
      <c r="C92" s="51" t="s">
        <v>210</v>
      </c>
      <c r="D92" s="56">
        <v>5900</v>
      </c>
      <c r="E92" s="56">
        <v>4699425.8899999997</v>
      </c>
      <c r="F92" s="56">
        <v>31774.47</v>
      </c>
      <c r="G92" s="56">
        <v>3625577.95</v>
      </c>
      <c r="H92" s="56">
        <v>8491.64</v>
      </c>
      <c r="I92" s="56">
        <f t="shared" si="31"/>
        <v>3634069.5900000003</v>
      </c>
      <c r="J92" s="56">
        <f t="shared" si="32"/>
        <v>1065356.2999999993</v>
      </c>
      <c r="K92" s="57">
        <f t="shared" si="33"/>
        <v>0.22669924474540429</v>
      </c>
      <c r="L92" s="57">
        <f t="shared" si="34"/>
        <v>-0.9932386485618141</v>
      </c>
      <c r="M92" s="57">
        <f t="shared" si="35"/>
        <v>-0.15837039714343787</v>
      </c>
      <c r="R92" s="53"/>
      <c r="S92" s="53"/>
      <c r="T92" s="53"/>
      <c r="U92" s="53"/>
      <c r="V92" s="53"/>
    </row>
    <row r="93" spans="2:22" s="51" customFormat="1" x14ac:dyDescent="0.2">
      <c r="B93" s="51" t="s">
        <v>211</v>
      </c>
      <c r="C93" s="51" t="s">
        <v>212</v>
      </c>
      <c r="D93" s="56">
        <v>11352784.449999999</v>
      </c>
      <c r="E93" s="56">
        <v>24027153.460000001</v>
      </c>
      <c r="F93" s="56">
        <v>4622.79</v>
      </c>
      <c r="G93" s="56">
        <v>14030695</v>
      </c>
      <c r="H93" s="56">
        <v>4568.32</v>
      </c>
      <c r="I93" s="56">
        <f t="shared" si="31"/>
        <v>14035263.32</v>
      </c>
      <c r="J93" s="56">
        <f t="shared" si="32"/>
        <v>9991890.1400000006</v>
      </c>
      <c r="K93" s="57">
        <f t="shared" si="33"/>
        <v>0.41585825622807671</v>
      </c>
      <c r="L93" s="57">
        <f t="shared" si="34"/>
        <v>-0.99980760142862135</v>
      </c>
      <c r="M93" s="57">
        <f t="shared" si="35"/>
        <v>-0.36296187757928744</v>
      </c>
      <c r="R93" s="53"/>
      <c r="S93" s="53"/>
      <c r="T93" s="53"/>
      <c r="U93" s="53"/>
      <c r="V93" s="53"/>
    </row>
    <row r="94" spans="2:22" s="51" customFormat="1" x14ac:dyDescent="0.2">
      <c r="B94" s="51" t="s">
        <v>213</v>
      </c>
      <c r="C94" s="51" t="s">
        <v>214</v>
      </c>
      <c r="D94" s="56">
        <v>423189.23</v>
      </c>
      <c r="E94" s="56">
        <v>6127207.1799999997</v>
      </c>
      <c r="F94" s="56">
        <v>59538.179999999993</v>
      </c>
      <c r="G94" s="56">
        <v>426378.32000000007</v>
      </c>
      <c r="H94" s="56">
        <v>370588.76</v>
      </c>
      <c r="I94" s="56">
        <f t="shared" si="31"/>
        <v>796967.08000000007</v>
      </c>
      <c r="J94" s="56">
        <f t="shared" si="32"/>
        <v>5330240.0999999996</v>
      </c>
      <c r="K94" s="57">
        <f t="shared" si="33"/>
        <v>0.86992979728163855</v>
      </c>
      <c r="L94" s="57">
        <f t="shared" si="34"/>
        <v>-0.99028298240112722</v>
      </c>
      <c r="M94" s="57">
        <f t="shared" si="35"/>
        <v>-0.92408613389590888</v>
      </c>
      <c r="R94" s="53"/>
      <c r="S94" s="53"/>
      <c r="T94" s="53"/>
      <c r="U94" s="53"/>
      <c r="V94" s="53"/>
    </row>
    <row r="95" spans="2:22" s="51" customFormat="1" x14ac:dyDescent="0.2">
      <c r="B95" s="51" t="s">
        <v>219</v>
      </c>
      <c r="C95" s="51" t="s">
        <v>220</v>
      </c>
      <c r="D95" s="56">
        <v>494768</v>
      </c>
      <c r="E95" s="56">
        <v>470792</v>
      </c>
      <c r="F95" s="56">
        <v>14343.189999999999</v>
      </c>
      <c r="G95" s="56">
        <v>82544.5</v>
      </c>
      <c r="H95" s="56">
        <v>28401.97</v>
      </c>
      <c r="I95" s="56">
        <f t="shared" si="31"/>
        <v>110946.47</v>
      </c>
      <c r="J95" s="56">
        <f t="shared" si="32"/>
        <v>359845.53</v>
      </c>
      <c r="K95" s="57">
        <f t="shared" si="33"/>
        <v>0.76434079168719948</v>
      </c>
      <c r="L95" s="57">
        <f t="shared" si="34"/>
        <v>-0.96953391306564252</v>
      </c>
      <c r="M95" s="57">
        <f t="shared" si="35"/>
        <v>-0.80872966096589272</v>
      </c>
      <c r="R95" s="53"/>
      <c r="S95" s="53"/>
      <c r="T95" s="53"/>
      <c r="U95" s="53"/>
      <c r="V95" s="53"/>
    </row>
    <row r="96" spans="2:22" s="51" customFormat="1" x14ac:dyDescent="0.2">
      <c r="B96" s="51" t="s">
        <v>221</v>
      </c>
      <c r="C96" s="51" t="s">
        <v>222</v>
      </c>
      <c r="D96" s="56">
        <v>42282</v>
      </c>
      <c r="E96" s="56">
        <v>787688</v>
      </c>
      <c r="F96" s="56">
        <v>18921</v>
      </c>
      <c r="G96" s="56">
        <v>308401</v>
      </c>
      <c r="H96" s="56">
        <v>320687.78000000003</v>
      </c>
      <c r="I96" s="56">
        <f t="shared" si="31"/>
        <v>629088.78</v>
      </c>
      <c r="J96" s="56">
        <f t="shared" si="32"/>
        <v>158599.21999999997</v>
      </c>
      <c r="K96" s="57">
        <f t="shared" si="33"/>
        <v>0.20134776713622649</v>
      </c>
      <c r="L96" s="57">
        <f t="shared" si="34"/>
        <v>-0.97597906785427735</v>
      </c>
      <c r="M96" s="57">
        <f t="shared" si="35"/>
        <v>-0.57287980197050792</v>
      </c>
      <c r="R96" s="53"/>
      <c r="S96" s="53"/>
      <c r="T96" s="53"/>
      <c r="U96" s="53"/>
      <c r="V96" s="53"/>
    </row>
    <row r="97" spans="1:22" s="51" customFormat="1" x14ac:dyDescent="0.2">
      <c r="B97" s="51" t="s">
        <v>223</v>
      </c>
      <c r="C97" s="51" t="s">
        <v>224</v>
      </c>
      <c r="D97" s="56">
        <v>123634</v>
      </c>
      <c r="E97" s="56">
        <v>56122.99</v>
      </c>
      <c r="F97" s="56">
        <v>157402.11000000002</v>
      </c>
      <c r="G97" s="56">
        <v>1254524.32</v>
      </c>
      <c r="H97" s="56">
        <v>24398.870000000003</v>
      </c>
      <c r="I97" s="56">
        <f t="shared" si="31"/>
        <v>1278923.1900000002</v>
      </c>
      <c r="J97" s="56">
        <f t="shared" si="32"/>
        <v>-1222800.2000000002</v>
      </c>
      <c r="K97" s="57">
        <f t="shared" si="33"/>
        <v>-21.787866255878388</v>
      </c>
      <c r="L97" s="57">
        <f t="shared" si="34"/>
        <v>1.8045923782749285</v>
      </c>
      <c r="M97" s="57">
        <f t="shared" si="35"/>
        <v>23.385229394487812</v>
      </c>
      <c r="R97" s="53"/>
      <c r="S97" s="53"/>
      <c r="T97" s="53"/>
      <c r="U97" s="53"/>
      <c r="V97" s="53"/>
    </row>
    <row r="98" spans="1:22" s="51" customFormat="1" x14ac:dyDescent="0.2">
      <c r="B98" s="51" t="s">
        <v>225</v>
      </c>
      <c r="C98" s="51" t="s">
        <v>226</v>
      </c>
      <c r="D98" s="56">
        <v>0</v>
      </c>
      <c r="E98" s="56">
        <v>0</v>
      </c>
      <c r="F98" s="56">
        <v>1118013.03</v>
      </c>
      <c r="G98" s="56">
        <v>3817083.35</v>
      </c>
      <c r="H98" s="56">
        <v>31713.95</v>
      </c>
      <c r="I98" s="56">
        <f t="shared" si="31"/>
        <v>3848797.3000000003</v>
      </c>
      <c r="J98" s="56">
        <f t="shared" si="32"/>
        <v>-3848797.3000000003</v>
      </c>
      <c r="K98" s="57" t="str">
        <f t="shared" si="33"/>
        <v>NA</v>
      </c>
      <c r="L98" s="57" t="str">
        <f t="shared" si="34"/>
        <v>NA</v>
      </c>
      <c r="M98" s="57" t="str">
        <f t="shared" si="35"/>
        <v>NA</v>
      </c>
      <c r="R98" s="53"/>
      <c r="S98" s="53"/>
      <c r="T98" s="53"/>
      <c r="U98" s="53"/>
      <c r="V98" s="53"/>
    </row>
    <row r="99" spans="1:22" s="51" customFormat="1" x14ac:dyDescent="0.2">
      <c r="A99" s="63" t="s">
        <v>227</v>
      </c>
      <c r="B99" s="63"/>
      <c r="C99" s="63"/>
      <c r="D99" s="64">
        <v>137644383.75</v>
      </c>
      <c r="E99" s="64">
        <v>270996782.56999993</v>
      </c>
      <c r="F99" s="64">
        <v>9871185.2399999965</v>
      </c>
      <c r="G99" s="64">
        <v>97210904.969999984</v>
      </c>
      <c r="H99" s="64">
        <v>11263077.879999999</v>
      </c>
      <c r="I99" s="64">
        <f t="shared" si="31"/>
        <v>108473982.84999998</v>
      </c>
      <c r="J99" s="64">
        <f t="shared" si="32"/>
        <v>162522799.71999997</v>
      </c>
      <c r="K99" s="65">
        <f t="shared" si="33"/>
        <v>0.59972224828174647</v>
      </c>
      <c r="L99" s="65">
        <f t="shared" si="34"/>
        <v>-0.96357452975497881</v>
      </c>
      <c r="M99" s="65">
        <f t="shared" si="35"/>
        <v>-0.60867336150059315</v>
      </c>
      <c r="R99" s="53"/>
      <c r="S99" s="53"/>
      <c r="T99" s="53"/>
      <c r="U99" s="53"/>
      <c r="V99" s="53"/>
    </row>
    <row r="100" spans="1:22" s="51" customFormat="1" x14ac:dyDescent="0.2">
      <c r="A100" s="51" t="s">
        <v>228</v>
      </c>
      <c r="B100" s="51" t="s">
        <v>106</v>
      </c>
      <c r="C100" s="51" t="s">
        <v>107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f t="shared" si="31"/>
        <v>0</v>
      </c>
      <c r="J100" s="56">
        <f t="shared" si="32"/>
        <v>0</v>
      </c>
      <c r="K100" s="57" t="str">
        <f t="shared" si="33"/>
        <v>NA</v>
      </c>
      <c r="L100" s="57" t="str">
        <f t="shared" si="34"/>
        <v>NA</v>
      </c>
      <c r="M100" s="57" t="str">
        <f t="shared" si="35"/>
        <v>NA</v>
      </c>
      <c r="R100" s="53"/>
      <c r="S100" s="53"/>
      <c r="T100" s="53"/>
      <c r="U100" s="53"/>
      <c r="V100" s="53"/>
    </row>
    <row r="101" spans="1:22" s="51" customFormat="1" x14ac:dyDescent="0.2">
      <c r="B101" s="51" t="s">
        <v>108</v>
      </c>
      <c r="C101" s="51" t="s">
        <v>107</v>
      </c>
      <c r="D101" s="56">
        <v>0</v>
      </c>
      <c r="E101" s="56">
        <v>1642.5</v>
      </c>
      <c r="F101" s="56">
        <v>900</v>
      </c>
      <c r="G101" s="56">
        <v>6215</v>
      </c>
      <c r="H101" s="56">
        <v>0</v>
      </c>
      <c r="I101" s="56">
        <f t="shared" si="31"/>
        <v>6215</v>
      </c>
      <c r="J101" s="56">
        <f t="shared" si="32"/>
        <v>-4572.5</v>
      </c>
      <c r="K101" s="57">
        <f t="shared" si="33"/>
        <v>-2.7838660578386607</v>
      </c>
      <c r="L101" s="57">
        <f t="shared" si="34"/>
        <v>-0.45205479452054792</v>
      </c>
      <c r="M101" s="57">
        <f t="shared" si="35"/>
        <v>3.127853881278539</v>
      </c>
      <c r="R101" s="53"/>
      <c r="S101" s="53"/>
      <c r="T101" s="53"/>
      <c r="U101" s="53"/>
      <c r="V101" s="53"/>
    </row>
    <row r="102" spans="1:22" s="51" customFormat="1" x14ac:dyDescent="0.2">
      <c r="B102" s="51" t="s">
        <v>111</v>
      </c>
      <c r="C102" s="51" t="s">
        <v>112</v>
      </c>
      <c r="D102" s="56">
        <v>0</v>
      </c>
      <c r="E102" s="56">
        <v>51960</v>
      </c>
      <c r="F102" s="56">
        <v>0</v>
      </c>
      <c r="G102" s="56">
        <v>252000</v>
      </c>
      <c r="H102" s="56">
        <v>3500</v>
      </c>
      <c r="I102" s="56">
        <f t="shared" si="31"/>
        <v>255500</v>
      </c>
      <c r="J102" s="56">
        <f t="shared" si="32"/>
        <v>-203540</v>
      </c>
      <c r="K102" s="57">
        <f t="shared" si="33"/>
        <v>-3.9172440338722092</v>
      </c>
      <c r="L102" s="57">
        <f t="shared" si="34"/>
        <v>-1</v>
      </c>
      <c r="M102" s="57">
        <f t="shared" si="35"/>
        <v>4.2907831198824269</v>
      </c>
      <c r="R102" s="53"/>
      <c r="S102" s="53"/>
      <c r="T102" s="53"/>
      <c r="U102" s="53"/>
      <c r="V102" s="53"/>
    </row>
    <row r="103" spans="1:22" s="51" customFormat="1" x14ac:dyDescent="0.2">
      <c r="B103" s="51" t="s">
        <v>113</v>
      </c>
      <c r="C103" s="51" t="s">
        <v>114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31"/>
        <v>0</v>
      </c>
      <c r="J103" s="56">
        <f t="shared" si="32"/>
        <v>0</v>
      </c>
      <c r="K103" s="57" t="str">
        <f t="shared" si="33"/>
        <v>NA</v>
      </c>
      <c r="L103" s="57" t="str">
        <f t="shared" si="34"/>
        <v>NA</v>
      </c>
      <c r="M103" s="57" t="str">
        <f t="shared" si="35"/>
        <v>NA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119</v>
      </c>
      <c r="C104" s="51" t="s">
        <v>120</v>
      </c>
      <c r="D104" s="56">
        <v>0</v>
      </c>
      <c r="E104" s="56">
        <v>0</v>
      </c>
      <c r="F104" s="56">
        <v>38938.800000000003</v>
      </c>
      <c r="G104" s="56">
        <v>301321.74</v>
      </c>
      <c r="H104" s="56">
        <v>0</v>
      </c>
      <c r="I104" s="56">
        <f t="shared" si="31"/>
        <v>301321.74</v>
      </c>
      <c r="J104" s="56">
        <f t="shared" si="32"/>
        <v>-301321.74</v>
      </c>
      <c r="K104" s="57" t="str">
        <f t="shared" si="33"/>
        <v>NA</v>
      </c>
      <c r="L104" s="57" t="str">
        <f t="shared" si="34"/>
        <v>NA</v>
      </c>
      <c r="M104" s="57" t="str">
        <f t="shared" si="35"/>
        <v>NA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121</v>
      </c>
      <c r="C105" s="51" t="s">
        <v>122</v>
      </c>
      <c r="D105" s="56">
        <v>0</v>
      </c>
      <c r="E105" s="56">
        <v>0</v>
      </c>
      <c r="F105" s="56">
        <v>10500</v>
      </c>
      <c r="G105" s="56">
        <v>10500</v>
      </c>
      <c r="H105" s="56">
        <v>0</v>
      </c>
      <c r="I105" s="56">
        <f t="shared" si="31"/>
        <v>10500</v>
      </c>
      <c r="J105" s="56">
        <f t="shared" si="32"/>
        <v>-10500</v>
      </c>
      <c r="K105" s="57" t="str">
        <f t="shared" si="33"/>
        <v>NA</v>
      </c>
      <c r="L105" s="57" t="str">
        <f t="shared" si="34"/>
        <v>NA</v>
      </c>
      <c r="M105" s="57" t="str">
        <f t="shared" si="35"/>
        <v>NA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123</v>
      </c>
      <c r="C106" s="51" t="s">
        <v>124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f t="shared" si="31"/>
        <v>0</v>
      </c>
      <c r="J106" s="56">
        <f t="shared" si="32"/>
        <v>0</v>
      </c>
      <c r="K106" s="57" t="str">
        <f t="shared" si="33"/>
        <v>NA</v>
      </c>
      <c r="L106" s="57" t="str">
        <f t="shared" si="34"/>
        <v>NA</v>
      </c>
      <c r="M106" s="57" t="str">
        <f t="shared" si="35"/>
        <v>NA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229</v>
      </c>
      <c r="C107" s="51" t="s">
        <v>230</v>
      </c>
      <c r="D107" s="56">
        <v>0</v>
      </c>
      <c r="E107" s="56">
        <v>0</v>
      </c>
      <c r="F107" s="56">
        <v>3500</v>
      </c>
      <c r="G107" s="56">
        <v>3500</v>
      </c>
      <c r="H107" s="56">
        <v>0</v>
      </c>
      <c r="I107" s="56">
        <f t="shared" si="31"/>
        <v>3500</v>
      </c>
      <c r="J107" s="56">
        <f t="shared" si="32"/>
        <v>-3500</v>
      </c>
      <c r="K107" s="57" t="str">
        <f t="shared" si="33"/>
        <v>NA</v>
      </c>
      <c r="L107" s="57" t="str">
        <f t="shared" si="34"/>
        <v>NA</v>
      </c>
      <c r="M107" s="57" t="str">
        <f t="shared" si="35"/>
        <v>NA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231</v>
      </c>
      <c r="C108" s="51" t="s">
        <v>232</v>
      </c>
      <c r="D108" s="56">
        <v>76504.44</v>
      </c>
      <c r="E108" s="56">
        <v>77510</v>
      </c>
      <c r="F108" s="56">
        <v>37946.160000000003</v>
      </c>
      <c r="G108" s="56">
        <v>90815.44</v>
      </c>
      <c r="H108" s="56">
        <v>0</v>
      </c>
      <c r="I108" s="56">
        <f t="shared" si="31"/>
        <v>90815.44</v>
      </c>
      <c r="J108" s="56">
        <f t="shared" si="32"/>
        <v>-13305.440000000002</v>
      </c>
      <c r="K108" s="57">
        <f t="shared" si="33"/>
        <v>-0.17166094697458395</v>
      </c>
      <c r="L108" s="57">
        <f t="shared" si="34"/>
        <v>-0.51043529867113913</v>
      </c>
      <c r="M108" s="57">
        <f t="shared" si="35"/>
        <v>0.27817557851772778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127</v>
      </c>
      <c r="C109" s="51" t="s">
        <v>128</v>
      </c>
      <c r="D109" s="56">
        <v>127235.51</v>
      </c>
      <c r="E109" s="56">
        <v>0</v>
      </c>
      <c r="F109" s="56">
        <v>0</v>
      </c>
      <c r="G109" s="56">
        <v>0</v>
      </c>
      <c r="H109" s="56">
        <v>0</v>
      </c>
      <c r="I109" s="56">
        <f t="shared" si="31"/>
        <v>0</v>
      </c>
      <c r="J109" s="56">
        <f t="shared" si="32"/>
        <v>0</v>
      </c>
      <c r="K109" s="57" t="str">
        <f t="shared" si="33"/>
        <v>NA</v>
      </c>
      <c r="L109" s="57" t="str">
        <f t="shared" si="34"/>
        <v>NA</v>
      </c>
      <c r="M109" s="57" t="str">
        <f t="shared" si="35"/>
        <v>NA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273</v>
      </c>
      <c r="C110" s="51" t="s">
        <v>274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f t="shared" si="31"/>
        <v>0</v>
      </c>
      <c r="J110" s="56">
        <f t="shared" si="32"/>
        <v>0</v>
      </c>
      <c r="K110" s="57" t="str">
        <f t="shared" si="33"/>
        <v>NA</v>
      </c>
      <c r="L110" s="57" t="str">
        <f t="shared" si="34"/>
        <v>NA</v>
      </c>
      <c r="M110" s="57" t="str">
        <f t="shared" si="35"/>
        <v>NA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233</v>
      </c>
      <c r="C111" s="51" t="s">
        <v>234</v>
      </c>
      <c r="D111" s="56">
        <v>793567.13</v>
      </c>
      <c r="E111" s="56">
        <v>1035107</v>
      </c>
      <c r="F111" s="56">
        <v>98369.48</v>
      </c>
      <c r="G111" s="56">
        <v>865101.35000000009</v>
      </c>
      <c r="H111" s="56">
        <v>0</v>
      </c>
      <c r="I111" s="56">
        <f t="shared" si="31"/>
        <v>865101.35000000009</v>
      </c>
      <c r="J111" s="56">
        <f t="shared" si="32"/>
        <v>170005.64999999991</v>
      </c>
      <c r="K111" s="57">
        <f t="shared" si="33"/>
        <v>0.16423968729802804</v>
      </c>
      <c r="L111" s="57">
        <f t="shared" si="34"/>
        <v>-0.90496684883784961</v>
      </c>
      <c r="M111" s="57">
        <f t="shared" si="35"/>
        <v>-8.826147705239426E-2</v>
      </c>
      <c r="R111" s="53"/>
      <c r="S111" s="53"/>
      <c r="T111" s="53"/>
      <c r="U111" s="53"/>
      <c r="V111" s="53"/>
    </row>
    <row r="112" spans="1:22" s="51" customFormat="1" x14ac:dyDescent="0.2">
      <c r="B112" s="51" t="s">
        <v>129</v>
      </c>
      <c r="C112" s="51" t="s">
        <v>130</v>
      </c>
      <c r="D112" s="56">
        <v>0</v>
      </c>
      <c r="E112" s="56">
        <v>0</v>
      </c>
      <c r="F112" s="56">
        <v>26000</v>
      </c>
      <c r="G112" s="56">
        <v>26000</v>
      </c>
      <c r="H112" s="56">
        <v>0</v>
      </c>
      <c r="I112" s="56">
        <f t="shared" si="31"/>
        <v>26000</v>
      </c>
      <c r="J112" s="56">
        <f t="shared" si="32"/>
        <v>-26000</v>
      </c>
      <c r="K112" s="57" t="str">
        <f t="shared" si="33"/>
        <v>NA</v>
      </c>
      <c r="L112" s="57" t="str">
        <f t="shared" si="34"/>
        <v>NA</v>
      </c>
      <c r="M112" s="57" t="str">
        <f t="shared" si="35"/>
        <v>NA</v>
      </c>
      <c r="R112" s="53"/>
      <c r="S112" s="53"/>
      <c r="T112" s="53"/>
      <c r="U112" s="53"/>
      <c r="V112" s="53"/>
    </row>
    <row r="113" spans="2:22" s="51" customFormat="1" x14ac:dyDescent="0.2">
      <c r="B113" s="51" t="s">
        <v>131</v>
      </c>
      <c r="C113" s="51" t="s">
        <v>132</v>
      </c>
      <c r="D113" s="56">
        <v>0</v>
      </c>
      <c r="E113" s="56">
        <v>133406</v>
      </c>
      <c r="F113" s="56">
        <v>37000</v>
      </c>
      <c r="G113" s="56">
        <v>165668.70000000001</v>
      </c>
      <c r="H113" s="56">
        <v>0</v>
      </c>
      <c r="I113" s="56">
        <f t="shared" si="31"/>
        <v>165668.70000000001</v>
      </c>
      <c r="J113" s="56">
        <f t="shared" si="32"/>
        <v>-32262.700000000012</v>
      </c>
      <c r="K113" s="57">
        <f t="shared" si="33"/>
        <v>-0.24183844804581511</v>
      </c>
      <c r="L113" s="57">
        <f t="shared" si="34"/>
        <v>-0.7226511551204593</v>
      </c>
      <c r="M113" s="57">
        <f t="shared" si="35"/>
        <v>0.35473285241361657</v>
      </c>
      <c r="R113" s="53"/>
      <c r="S113" s="53"/>
      <c r="T113" s="53"/>
      <c r="U113" s="53"/>
      <c r="V113" s="53"/>
    </row>
    <row r="114" spans="2:22" s="51" customFormat="1" x14ac:dyDescent="0.2">
      <c r="B114" s="51" t="s">
        <v>235</v>
      </c>
      <c r="C114" s="51" t="s">
        <v>236</v>
      </c>
      <c r="D114" s="56">
        <v>0</v>
      </c>
      <c r="E114" s="56">
        <v>32583</v>
      </c>
      <c r="F114" s="56">
        <v>16500</v>
      </c>
      <c r="G114" s="56">
        <v>16500</v>
      </c>
      <c r="H114" s="56">
        <v>0</v>
      </c>
      <c r="I114" s="56">
        <f t="shared" si="31"/>
        <v>16500</v>
      </c>
      <c r="J114" s="56">
        <f t="shared" si="32"/>
        <v>16083</v>
      </c>
      <c r="K114" s="57">
        <f t="shared" si="33"/>
        <v>0.49360095755455297</v>
      </c>
      <c r="L114" s="57">
        <f t="shared" si="34"/>
        <v>-0.49360095755455297</v>
      </c>
      <c r="M114" s="57">
        <f t="shared" si="35"/>
        <v>-0.44756468096860325</v>
      </c>
      <c r="R114" s="53"/>
      <c r="S114" s="53"/>
      <c r="T114" s="53"/>
      <c r="U114" s="53"/>
      <c r="V114" s="53"/>
    </row>
    <row r="115" spans="2:22" s="51" customFormat="1" x14ac:dyDescent="0.2">
      <c r="B115" s="51" t="s">
        <v>237</v>
      </c>
      <c r="C115" s="51" t="s">
        <v>238</v>
      </c>
      <c r="D115" s="56">
        <v>129819.26000000001</v>
      </c>
      <c r="E115" s="56">
        <v>126717</v>
      </c>
      <c r="F115" s="56">
        <v>42777.279999999999</v>
      </c>
      <c r="G115" s="56">
        <v>175508.99</v>
      </c>
      <c r="H115" s="56">
        <v>0</v>
      </c>
      <c r="I115" s="56">
        <f t="shared" si="31"/>
        <v>175508.99</v>
      </c>
      <c r="J115" s="56">
        <f t="shared" si="32"/>
        <v>-48791.989999999991</v>
      </c>
      <c r="K115" s="57">
        <f t="shared" si="33"/>
        <v>-0.38504691556776116</v>
      </c>
      <c r="L115" s="57">
        <f t="shared" si="34"/>
        <v>-0.66241877569702567</v>
      </c>
      <c r="M115" s="57">
        <f t="shared" si="35"/>
        <v>0.51096027152846668</v>
      </c>
      <c r="R115" s="53"/>
      <c r="S115" s="53"/>
      <c r="T115" s="53"/>
      <c r="U115" s="53"/>
      <c r="V115" s="53"/>
    </row>
    <row r="116" spans="2:22" s="51" customFormat="1" x14ac:dyDescent="0.2">
      <c r="B116" s="51" t="s">
        <v>239</v>
      </c>
      <c r="C116" s="51" t="s">
        <v>240</v>
      </c>
      <c r="D116" s="56">
        <v>1261977.4700000004</v>
      </c>
      <c r="E116" s="56">
        <v>1423312</v>
      </c>
      <c r="F116" s="56">
        <v>79312.37</v>
      </c>
      <c r="G116" s="56">
        <v>789312.43999999959</v>
      </c>
      <c r="H116" s="56">
        <v>0</v>
      </c>
      <c r="I116" s="56">
        <f t="shared" si="31"/>
        <v>789312.43999999959</v>
      </c>
      <c r="J116" s="56">
        <f t="shared" si="32"/>
        <v>633999.56000000041</v>
      </c>
      <c r="K116" s="57">
        <f t="shared" si="33"/>
        <v>0.44543962251424873</v>
      </c>
      <c r="L116" s="57">
        <f t="shared" si="34"/>
        <v>-0.94427618821453052</v>
      </c>
      <c r="M116" s="57">
        <f t="shared" si="35"/>
        <v>-0.39502504274281675</v>
      </c>
      <c r="R116" s="53"/>
      <c r="S116" s="53"/>
      <c r="T116" s="53"/>
      <c r="U116" s="53"/>
      <c r="V116" s="53"/>
    </row>
    <row r="117" spans="2:22" s="51" customFormat="1" x14ac:dyDescent="0.2">
      <c r="B117" s="51" t="s">
        <v>455</v>
      </c>
      <c r="C117" s="51" t="s">
        <v>456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f t="shared" si="31"/>
        <v>0</v>
      </c>
      <c r="J117" s="56">
        <f t="shared" si="32"/>
        <v>0</v>
      </c>
      <c r="K117" s="57" t="str">
        <f t="shared" si="33"/>
        <v>NA</v>
      </c>
      <c r="L117" s="57" t="str">
        <f t="shared" si="34"/>
        <v>NA</v>
      </c>
      <c r="M117" s="57" t="str">
        <f t="shared" si="35"/>
        <v>NA</v>
      </c>
      <c r="R117" s="53"/>
      <c r="S117" s="53"/>
      <c r="T117" s="53"/>
      <c r="U117" s="53"/>
      <c r="V117" s="53"/>
    </row>
    <row r="118" spans="2:22" s="51" customFormat="1" x14ac:dyDescent="0.2">
      <c r="B118" s="51" t="s">
        <v>259</v>
      </c>
      <c r="C118" s="51" t="s">
        <v>260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f t="shared" si="31"/>
        <v>0</v>
      </c>
      <c r="J118" s="56">
        <f t="shared" si="32"/>
        <v>0</v>
      </c>
      <c r="K118" s="57" t="str">
        <f t="shared" si="33"/>
        <v>NA</v>
      </c>
      <c r="L118" s="57" t="str">
        <f t="shared" si="34"/>
        <v>NA</v>
      </c>
      <c r="M118" s="57" t="str">
        <f t="shared" si="35"/>
        <v>NA</v>
      </c>
      <c r="R118" s="53"/>
      <c r="S118" s="53"/>
      <c r="T118" s="53"/>
      <c r="U118" s="53"/>
      <c r="V118" s="53"/>
    </row>
    <row r="119" spans="2:22" s="51" customFormat="1" x14ac:dyDescent="0.2">
      <c r="B119" s="51" t="s">
        <v>133</v>
      </c>
      <c r="C119" s="51" t="s">
        <v>134</v>
      </c>
      <c r="D119" s="56">
        <v>274169.63</v>
      </c>
      <c r="E119" s="56">
        <v>16000</v>
      </c>
      <c r="F119" s="56">
        <v>32269.42</v>
      </c>
      <c r="G119" s="56">
        <v>272689.56999999995</v>
      </c>
      <c r="H119" s="56">
        <v>0</v>
      </c>
      <c r="I119" s="56">
        <f t="shared" si="31"/>
        <v>272689.56999999995</v>
      </c>
      <c r="J119" s="56">
        <f t="shared" si="32"/>
        <v>-256689.56999999995</v>
      </c>
      <c r="K119" s="57">
        <f t="shared" si="33"/>
        <v>-16.043098124999997</v>
      </c>
      <c r="L119" s="57">
        <f t="shared" si="34"/>
        <v>1.0168387499999998</v>
      </c>
      <c r="M119" s="57">
        <f t="shared" si="35"/>
        <v>17.592470681818181</v>
      </c>
      <c r="R119" s="53"/>
      <c r="S119" s="53"/>
      <c r="T119" s="53"/>
      <c r="U119" s="53"/>
      <c r="V119" s="53"/>
    </row>
    <row r="120" spans="2:22" s="51" customFormat="1" x14ac:dyDescent="0.2">
      <c r="B120" s="51" t="s">
        <v>135</v>
      </c>
      <c r="C120" s="51" t="s">
        <v>136</v>
      </c>
      <c r="D120" s="56">
        <v>1386088.02</v>
      </c>
      <c r="E120" s="56">
        <v>4108885.99</v>
      </c>
      <c r="F120" s="56">
        <v>328545.99</v>
      </c>
      <c r="G120" s="56">
        <v>1202886.2</v>
      </c>
      <c r="H120" s="56">
        <v>0</v>
      </c>
      <c r="I120" s="56">
        <f t="shared" si="31"/>
        <v>1202886.2</v>
      </c>
      <c r="J120" s="56">
        <f t="shared" si="32"/>
        <v>2905999.79</v>
      </c>
      <c r="K120" s="57">
        <f t="shared" si="33"/>
        <v>0.70724760849351287</v>
      </c>
      <c r="L120" s="57">
        <f t="shared" si="34"/>
        <v>-0.9200401299039207</v>
      </c>
      <c r="M120" s="57">
        <f t="shared" si="35"/>
        <v>-0.68063375472019583</v>
      </c>
      <c r="R120" s="53"/>
      <c r="S120" s="53"/>
      <c r="T120" s="53"/>
      <c r="U120" s="53"/>
      <c r="V120" s="53"/>
    </row>
    <row r="121" spans="2:22" s="51" customFormat="1" x14ac:dyDescent="0.2">
      <c r="B121" s="51" t="s">
        <v>137</v>
      </c>
      <c r="C121" s="51" t="s">
        <v>138</v>
      </c>
      <c r="D121" s="56">
        <v>3397116.12</v>
      </c>
      <c r="E121" s="56">
        <v>19063429.089999985</v>
      </c>
      <c r="F121" s="56">
        <v>1057412.03</v>
      </c>
      <c r="G121" s="56">
        <v>11142913.4</v>
      </c>
      <c r="H121" s="56">
        <v>0</v>
      </c>
      <c r="I121" s="56">
        <f t="shared" si="31"/>
        <v>11142913.4</v>
      </c>
      <c r="J121" s="56">
        <f t="shared" si="32"/>
        <v>7920515.6899999846</v>
      </c>
      <c r="K121" s="57">
        <f t="shared" si="33"/>
        <v>0.41548221217738907</v>
      </c>
      <c r="L121" s="57">
        <f t="shared" si="34"/>
        <v>-0.94453190845110424</v>
      </c>
      <c r="M121" s="57">
        <f t="shared" si="35"/>
        <v>-0.36234423146624262</v>
      </c>
      <c r="R121" s="53"/>
      <c r="S121" s="53"/>
      <c r="T121" s="53"/>
      <c r="U121" s="53"/>
      <c r="V121" s="53"/>
    </row>
    <row r="122" spans="2:22" s="51" customFormat="1" x14ac:dyDescent="0.2">
      <c r="B122" s="51" t="s">
        <v>139</v>
      </c>
      <c r="C122" s="51" t="s">
        <v>140</v>
      </c>
      <c r="D122" s="56">
        <v>0</v>
      </c>
      <c r="E122" s="56">
        <v>10160</v>
      </c>
      <c r="F122" s="56">
        <v>0</v>
      </c>
      <c r="G122" s="56">
        <v>0</v>
      </c>
      <c r="H122" s="56">
        <v>0</v>
      </c>
      <c r="I122" s="56">
        <f t="shared" si="31"/>
        <v>0</v>
      </c>
      <c r="J122" s="56">
        <f t="shared" si="32"/>
        <v>10160</v>
      </c>
      <c r="K122" s="57">
        <f t="shared" si="33"/>
        <v>1</v>
      </c>
      <c r="L122" s="57">
        <f t="shared" si="34"/>
        <v>-1</v>
      </c>
      <c r="M122" s="57">
        <f t="shared" si="35"/>
        <v>-1</v>
      </c>
      <c r="R122" s="53"/>
      <c r="S122" s="53"/>
      <c r="T122" s="53"/>
      <c r="U122" s="53"/>
      <c r="V122" s="53"/>
    </row>
    <row r="123" spans="2:22" s="51" customFormat="1" x14ac:dyDescent="0.2">
      <c r="B123" s="51" t="s">
        <v>141</v>
      </c>
      <c r="C123" s="51" t="s">
        <v>142</v>
      </c>
      <c r="D123" s="56">
        <v>0</v>
      </c>
      <c r="E123" s="56">
        <v>13964</v>
      </c>
      <c r="F123" s="56">
        <v>0</v>
      </c>
      <c r="G123" s="56">
        <v>0</v>
      </c>
      <c r="H123" s="56">
        <v>0</v>
      </c>
      <c r="I123" s="56">
        <f t="shared" si="31"/>
        <v>0</v>
      </c>
      <c r="J123" s="56">
        <f t="shared" si="32"/>
        <v>13964</v>
      </c>
      <c r="K123" s="57">
        <f t="shared" si="33"/>
        <v>1</v>
      </c>
      <c r="L123" s="57">
        <f t="shared" si="34"/>
        <v>-1</v>
      </c>
      <c r="M123" s="57">
        <f t="shared" si="35"/>
        <v>-1</v>
      </c>
      <c r="R123" s="53"/>
      <c r="S123" s="53"/>
      <c r="T123" s="53"/>
      <c r="U123" s="53"/>
      <c r="V123" s="53"/>
    </row>
    <row r="124" spans="2:22" s="51" customFormat="1" x14ac:dyDescent="0.2">
      <c r="B124" s="51" t="s">
        <v>143</v>
      </c>
      <c r="C124" s="51" t="s">
        <v>144</v>
      </c>
      <c r="D124" s="56">
        <v>922500.56</v>
      </c>
      <c r="E124" s="56">
        <v>2731035.5300000003</v>
      </c>
      <c r="F124" s="56">
        <v>280968.23</v>
      </c>
      <c r="G124" s="56">
        <v>2272732.54</v>
      </c>
      <c r="H124" s="56">
        <v>0</v>
      </c>
      <c r="I124" s="56">
        <f t="shared" si="31"/>
        <v>2272732.54</v>
      </c>
      <c r="J124" s="56">
        <f t="shared" si="32"/>
        <v>458302.99000000022</v>
      </c>
      <c r="K124" s="57">
        <f t="shared" si="33"/>
        <v>0.16781289916063458</v>
      </c>
      <c r="L124" s="57">
        <f t="shared" si="34"/>
        <v>-0.89712025826335551</v>
      </c>
      <c r="M124" s="57">
        <f t="shared" si="35"/>
        <v>-9.2159526357055974E-2</v>
      </c>
      <c r="R124" s="53"/>
      <c r="S124" s="53"/>
      <c r="T124" s="53"/>
      <c r="U124" s="53"/>
      <c r="V124" s="53"/>
    </row>
    <row r="125" spans="2:22" s="51" customFormat="1" x14ac:dyDescent="0.2">
      <c r="B125" s="51" t="s">
        <v>145</v>
      </c>
      <c r="C125" s="51" t="s">
        <v>146</v>
      </c>
      <c r="D125" s="56">
        <v>0</v>
      </c>
      <c r="E125" s="56">
        <v>0</v>
      </c>
      <c r="F125" s="56">
        <v>3736.6899999999996</v>
      </c>
      <c r="G125" s="56">
        <v>15494.48</v>
      </c>
      <c r="H125" s="56">
        <v>0</v>
      </c>
      <c r="I125" s="56">
        <f t="shared" si="31"/>
        <v>15494.48</v>
      </c>
      <c r="J125" s="56">
        <f t="shared" si="32"/>
        <v>-15494.48</v>
      </c>
      <c r="K125" s="57" t="str">
        <f t="shared" si="33"/>
        <v>NA</v>
      </c>
      <c r="L125" s="57" t="str">
        <f t="shared" si="34"/>
        <v>NA</v>
      </c>
      <c r="M125" s="57" t="str">
        <f t="shared" si="35"/>
        <v>NA</v>
      </c>
      <c r="R125" s="53"/>
      <c r="S125" s="53"/>
      <c r="T125" s="53"/>
      <c r="U125" s="53"/>
      <c r="V125" s="53"/>
    </row>
    <row r="126" spans="2:22" s="51" customFormat="1" x14ac:dyDescent="0.2">
      <c r="B126" s="51" t="s">
        <v>147</v>
      </c>
      <c r="C126" s="51" t="s">
        <v>148</v>
      </c>
      <c r="D126" s="56">
        <v>832211.45999999985</v>
      </c>
      <c r="E126" s="56">
        <v>3369843.7800000003</v>
      </c>
      <c r="F126" s="56">
        <v>290311.39</v>
      </c>
      <c r="G126" s="56">
        <v>2392793.48</v>
      </c>
      <c r="H126" s="56">
        <v>0</v>
      </c>
      <c r="I126" s="56">
        <f t="shared" ref="I126:I133" si="36">SUM(G126:H126)</f>
        <v>2392793.48</v>
      </c>
      <c r="J126" s="56">
        <f t="shared" ref="J126:J133" si="37">E126-I126</f>
        <v>977050.30000000028</v>
      </c>
      <c r="K126" s="57">
        <f t="shared" ref="K126:K133" si="38">IF(E126=0,"NA",J126/E126)</f>
        <v>0.2899393454969002</v>
      </c>
      <c r="L126" s="57">
        <f t="shared" ref="L126:L133" si="39">IF(E126=0,"NA",(  ( F126 - (E126/$L$6)) / (E126/$L$6)))</f>
        <v>-0.91385019337602647</v>
      </c>
      <c r="M126" s="57">
        <f t="shared" ref="M126:M133" si="40">IF(E126=0,"NA",(  ( G126 - ($M$6*(E126/12))) / ($M$6*(E126/12))))</f>
        <v>-0.22538837690570923</v>
      </c>
      <c r="R126" s="53"/>
      <c r="S126" s="53"/>
      <c r="T126" s="53"/>
      <c r="U126" s="53"/>
      <c r="V126" s="53"/>
    </row>
    <row r="127" spans="2:22" s="51" customFormat="1" x14ac:dyDescent="0.2">
      <c r="B127" s="51" t="s">
        <v>159</v>
      </c>
      <c r="C127" s="51" t="s">
        <v>160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f t="shared" si="36"/>
        <v>0</v>
      </c>
      <c r="J127" s="56">
        <f t="shared" si="37"/>
        <v>0</v>
      </c>
      <c r="K127" s="57" t="str">
        <f t="shared" si="38"/>
        <v>NA</v>
      </c>
      <c r="L127" s="57" t="str">
        <f t="shared" si="39"/>
        <v>NA</v>
      </c>
      <c r="M127" s="57" t="str">
        <f t="shared" si="40"/>
        <v>NA</v>
      </c>
      <c r="R127" s="53"/>
      <c r="S127" s="53"/>
      <c r="T127" s="53"/>
      <c r="U127" s="53"/>
      <c r="V127" s="53"/>
    </row>
    <row r="128" spans="2:22" s="51" customFormat="1" x14ac:dyDescent="0.2">
      <c r="B128" s="51" t="s">
        <v>161</v>
      </c>
      <c r="C128" s="51" t="s">
        <v>162</v>
      </c>
      <c r="D128" s="56">
        <v>175155.41</v>
      </c>
      <c r="E128" s="56">
        <v>944218.7300000001</v>
      </c>
      <c r="F128" s="56">
        <v>57417.17</v>
      </c>
      <c r="G128" s="56">
        <v>514965.18</v>
      </c>
      <c r="H128" s="56">
        <v>0</v>
      </c>
      <c r="I128" s="56">
        <f t="shared" si="36"/>
        <v>514965.18</v>
      </c>
      <c r="J128" s="56">
        <f t="shared" si="37"/>
        <v>429253.5500000001</v>
      </c>
      <c r="K128" s="57">
        <f t="shared" si="38"/>
        <v>0.45461240744504194</v>
      </c>
      <c r="L128" s="57">
        <f t="shared" si="39"/>
        <v>-0.93919081651769387</v>
      </c>
      <c r="M128" s="57">
        <f t="shared" si="40"/>
        <v>-0.40503171721277303</v>
      </c>
      <c r="R128" s="53"/>
      <c r="S128" s="53"/>
      <c r="T128" s="53"/>
      <c r="U128" s="53"/>
      <c r="V128" s="53"/>
    </row>
    <row r="129" spans="2:22" s="51" customFormat="1" x14ac:dyDescent="0.2">
      <c r="B129" s="51" t="s">
        <v>163</v>
      </c>
      <c r="C129" s="51" t="s">
        <v>164</v>
      </c>
      <c r="D129" s="56">
        <v>32720179</v>
      </c>
      <c r="E129" s="56">
        <v>21907641.5</v>
      </c>
      <c r="F129" s="56">
        <v>449876.19</v>
      </c>
      <c r="G129" s="56">
        <v>3699065.5999999992</v>
      </c>
      <c r="H129" s="56">
        <v>3111589.83</v>
      </c>
      <c r="I129" s="56">
        <f t="shared" si="36"/>
        <v>6810655.4299999997</v>
      </c>
      <c r="J129" s="56">
        <f t="shared" si="37"/>
        <v>15096986.07</v>
      </c>
      <c r="K129" s="57">
        <f t="shared" si="38"/>
        <v>0.68911964211209131</v>
      </c>
      <c r="L129" s="57">
        <f t="shared" si="39"/>
        <v>-0.979464873478051</v>
      </c>
      <c r="M129" s="57">
        <f t="shared" si="40"/>
        <v>-0.81580197526469977</v>
      </c>
      <c r="R129" s="53"/>
      <c r="S129" s="53"/>
      <c r="T129" s="53"/>
      <c r="U129" s="53"/>
      <c r="V129" s="53"/>
    </row>
    <row r="130" spans="2:22" s="51" customFormat="1" x14ac:dyDescent="0.2">
      <c r="B130" s="51" t="s">
        <v>171</v>
      </c>
      <c r="C130" s="51" t="s">
        <v>172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f t="shared" si="36"/>
        <v>0</v>
      </c>
      <c r="J130" s="56">
        <f t="shared" si="37"/>
        <v>0</v>
      </c>
      <c r="K130" s="57" t="str">
        <f t="shared" si="38"/>
        <v>NA</v>
      </c>
      <c r="L130" s="57" t="str">
        <f t="shared" si="39"/>
        <v>NA</v>
      </c>
      <c r="M130" s="57" t="str">
        <f t="shared" si="40"/>
        <v>NA</v>
      </c>
      <c r="R130" s="53"/>
      <c r="S130" s="53"/>
      <c r="T130" s="53"/>
      <c r="U130" s="53"/>
      <c r="V130" s="53"/>
    </row>
    <row r="131" spans="2:22" s="51" customFormat="1" x14ac:dyDescent="0.2">
      <c r="B131" s="51" t="s">
        <v>173</v>
      </c>
      <c r="C131" s="51" t="s">
        <v>174</v>
      </c>
      <c r="D131" s="56">
        <v>0</v>
      </c>
      <c r="E131" s="56">
        <v>0</v>
      </c>
      <c r="F131" s="56">
        <v>0</v>
      </c>
      <c r="G131" s="56">
        <v>0</v>
      </c>
      <c r="H131" s="56">
        <v>0</v>
      </c>
      <c r="I131" s="56">
        <f t="shared" si="36"/>
        <v>0</v>
      </c>
      <c r="J131" s="56">
        <f t="shared" si="37"/>
        <v>0</v>
      </c>
      <c r="K131" s="57" t="str">
        <f t="shared" si="38"/>
        <v>NA</v>
      </c>
      <c r="L131" s="57" t="str">
        <f t="shared" si="39"/>
        <v>NA</v>
      </c>
      <c r="M131" s="57" t="str">
        <f t="shared" si="40"/>
        <v>NA</v>
      </c>
      <c r="R131" s="53"/>
      <c r="S131" s="53"/>
      <c r="T131" s="53"/>
      <c r="U131" s="53"/>
      <c r="V131" s="53"/>
    </row>
    <row r="132" spans="2:22" s="51" customFormat="1" x14ac:dyDescent="0.2">
      <c r="B132" s="51" t="s">
        <v>249</v>
      </c>
      <c r="C132" s="51" t="s">
        <v>250</v>
      </c>
      <c r="D132" s="56">
        <v>0</v>
      </c>
      <c r="E132" s="56">
        <v>0</v>
      </c>
      <c r="F132" s="56">
        <v>0</v>
      </c>
      <c r="G132" s="56">
        <v>0</v>
      </c>
      <c r="H132" s="56">
        <v>0</v>
      </c>
      <c r="I132" s="56">
        <f t="shared" si="36"/>
        <v>0</v>
      </c>
      <c r="J132" s="56">
        <f t="shared" si="37"/>
        <v>0</v>
      </c>
      <c r="K132" s="57" t="str">
        <f t="shared" si="38"/>
        <v>NA</v>
      </c>
      <c r="L132" s="57" t="str">
        <f t="shared" si="39"/>
        <v>NA</v>
      </c>
      <c r="M132" s="57" t="str">
        <f t="shared" si="40"/>
        <v>NA</v>
      </c>
      <c r="R132" s="53"/>
      <c r="S132" s="53"/>
      <c r="T132" s="53"/>
      <c r="U132" s="53"/>
      <c r="V132" s="53"/>
    </row>
    <row r="133" spans="2:22" s="51" customFormat="1" x14ac:dyDescent="0.2">
      <c r="B133" s="51" t="s">
        <v>177</v>
      </c>
      <c r="C133" s="51" t="s">
        <v>178</v>
      </c>
      <c r="D133" s="56">
        <v>83727</v>
      </c>
      <c r="E133" s="56">
        <v>103784</v>
      </c>
      <c r="F133" s="56">
        <v>8567.6</v>
      </c>
      <c r="G133" s="56">
        <v>64671.719999999994</v>
      </c>
      <c r="H133" s="56">
        <v>8404.2999999999993</v>
      </c>
      <c r="I133" s="56">
        <f t="shared" si="36"/>
        <v>73076.01999999999</v>
      </c>
      <c r="J133" s="56">
        <f t="shared" si="37"/>
        <v>30707.98000000001</v>
      </c>
      <c r="K133" s="57">
        <f t="shared" si="38"/>
        <v>0.2958835658675712</v>
      </c>
      <c r="L133" s="57">
        <f t="shared" si="39"/>
        <v>-0.91744777615046624</v>
      </c>
      <c r="M133" s="57">
        <f t="shared" si="40"/>
        <v>-0.32021345031288762</v>
      </c>
      <c r="R133" s="53"/>
      <c r="S133" s="53"/>
      <c r="T133" s="53"/>
      <c r="U133" s="53"/>
      <c r="V133" s="53"/>
    </row>
    <row r="134" spans="2:22" s="51" customFormat="1" x14ac:dyDescent="0.2">
      <c r="B134" s="51" t="s">
        <v>179</v>
      </c>
      <c r="C134" s="51" t="s">
        <v>180</v>
      </c>
      <c r="D134" s="56">
        <v>1582861</v>
      </c>
      <c r="E134" s="56">
        <v>2829221</v>
      </c>
      <c r="F134" s="56">
        <v>0</v>
      </c>
      <c r="G134" s="56">
        <v>971404.9</v>
      </c>
      <c r="H134" s="56">
        <v>124630.39999999999</v>
      </c>
      <c r="I134" s="56">
        <f t="shared" si="31"/>
        <v>1096035.3</v>
      </c>
      <c r="J134" s="56">
        <f t="shared" si="32"/>
        <v>1733185.7</v>
      </c>
      <c r="K134" s="57">
        <f t="shared" si="33"/>
        <v>0.61260173736869616</v>
      </c>
      <c r="L134" s="57">
        <f t="shared" si="34"/>
        <v>-1</v>
      </c>
      <c r="M134" s="57">
        <f t="shared" si="35"/>
        <v>-0.62543949858860926</v>
      </c>
      <c r="R134" s="53"/>
      <c r="S134" s="53"/>
      <c r="T134" s="53"/>
      <c r="U134" s="53"/>
      <c r="V134" s="53"/>
    </row>
    <row r="135" spans="2:22" s="51" customFormat="1" x14ac:dyDescent="0.2">
      <c r="B135" s="51" t="s">
        <v>185</v>
      </c>
      <c r="C135" s="51" t="s">
        <v>186</v>
      </c>
      <c r="D135" s="56">
        <v>36500</v>
      </c>
      <c r="E135" s="56">
        <v>85433.79</v>
      </c>
      <c r="F135" s="56">
        <v>74.38</v>
      </c>
      <c r="G135" s="56">
        <v>10175.51</v>
      </c>
      <c r="H135" s="56">
        <v>0</v>
      </c>
      <c r="I135" s="56">
        <f t="shared" si="31"/>
        <v>10175.51</v>
      </c>
      <c r="J135" s="56">
        <f t="shared" si="32"/>
        <v>75258.28</v>
      </c>
      <c r="K135" s="57">
        <f t="shared" si="33"/>
        <v>0.88089595463340686</v>
      </c>
      <c r="L135" s="57">
        <f t="shared" si="34"/>
        <v>-0.99912938428694309</v>
      </c>
      <c r="M135" s="57">
        <f t="shared" si="35"/>
        <v>-0.87006831414553476</v>
      </c>
      <c r="R135" s="53"/>
      <c r="S135" s="53"/>
      <c r="T135" s="53"/>
      <c r="U135" s="53"/>
      <c r="V135" s="53"/>
    </row>
    <row r="136" spans="2:22" s="51" customFormat="1" x14ac:dyDescent="0.2">
      <c r="B136" s="51" t="s">
        <v>191</v>
      </c>
      <c r="C136" s="51" t="s">
        <v>192</v>
      </c>
      <c r="D136" s="56">
        <v>8000</v>
      </c>
      <c r="E136" s="56">
        <v>13000</v>
      </c>
      <c r="F136" s="56">
        <v>0</v>
      </c>
      <c r="G136" s="56">
        <v>0</v>
      </c>
      <c r="H136" s="56">
        <v>0</v>
      </c>
      <c r="I136" s="56">
        <f t="shared" si="31"/>
        <v>0</v>
      </c>
      <c r="J136" s="56">
        <f t="shared" si="32"/>
        <v>13000</v>
      </c>
      <c r="K136" s="57">
        <f t="shared" si="33"/>
        <v>1</v>
      </c>
      <c r="L136" s="57">
        <f t="shared" si="34"/>
        <v>-1</v>
      </c>
      <c r="M136" s="57">
        <f t="shared" si="35"/>
        <v>-1</v>
      </c>
      <c r="R136" s="53"/>
      <c r="S136" s="53"/>
      <c r="T136" s="53"/>
      <c r="U136" s="53"/>
      <c r="V136" s="53"/>
    </row>
    <row r="137" spans="2:22" s="51" customFormat="1" x14ac:dyDescent="0.2">
      <c r="B137" s="51" t="s">
        <v>193</v>
      </c>
      <c r="C137" s="51" t="s">
        <v>194</v>
      </c>
      <c r="D137" s="56">
        <v>619060.69999999995</v>
      </c>
      <c r="E137" s="56">
        <v>1893456.3800000001</v>
      </c>
      <c r="F137" s="56">
        <v>48941.489999999991</v>
      </c>
      <c r="G137" s="56">
        <v>768303.41</v>
      </c>
      <c r="H137" s="56">
        <v>68356.240000000005</v>
      </c>
      <c r="I137" s="56">
        <f t="shared" si="31"/>
        <v>836659.65</v>
      </c>
      <c r="J137" s="56">
        <f t="shared" si="32"/>
        <v>1056796.73</v>
      </c>
      <c r="K137" s="57">
        <f t="shared" si="33"/>
        <v>0.55813101435164825</v>
      </c>
      <c r="L137" s="57">
        <f t="shared" si="34"/>
        <v>-0.9741523013062493</v>
      </c>
      <c r="M137" s="57">
        <f t="shared" si="35"/>
        <v>-0.55734434476623407</v>
      </c>
      <c r="R137" s="53"/>
      <c r="S137" s="53"/>
      <c r="T137" s="53"/>
      <c r="U137" s="53"/>
      <c r="V137" s="53"/>
    </row>
    <row r="138" spans="2:22" s="51" customFormat="1" x14ac:dyDescent="0.2">
      <c r="B138" s="51" t="s">
        <v>197</v>
      </c>
      <c r="C138" s="51" t="s">
        <v>198</v>
      </c>
      <c r="D138" s="56">
        <v>5260</v>
      </c>
      <c r="E138" s="56">
        <v>9250</v>
      </c>
      <c r="F138" s="56">
        <v>0</v>
      </c>
      <c r="G138" s="56">
        <v>6209.48</v>
      </c>
      <c r="H138" s="56">
        <v>321.3</v>
      </c>
      <c r="I138" s="56">
        <f t="shared" si="31"/>
        <v>6530.78</v>
      </c>
      <c r="J138" s="56">
        <f t="shared" si="32"/>
        <v>2719.2200000000003</v>
      </c>
      <c r="K138" s="57">
        <f t="shared" si="33"/>
        <v>0.29396972972972973</v>
      </c>
      <c r="L138" s="57">
        <f t="shared" si="34"/>
        <v>-1</v>
      </c>
      <c r="M138" s="57">
        <f t="shared" si="35"/>
        <v>-0.26767803439803456</v>
      </c>
      <c r="R138" s="53"/>
      <c r="S138" s="53"/>
      <c r="T138" s="53"/>
      <c r="U138" s="53"/>
      <c r="V138" s="53"/>
    </row>
    <row r="139" spans="2:22" s="51" customFormat="1" x14ac:dyDescent="0.2">
      <c r="B139" s="51" t="s">
        <v>199</v>
      </c>
      <c r="C139" s="51" t="s">
        <v>200</v>
      </c>
      <c r="D139" s="56">
        <v>4741.6000000000004</v>
      </c>
      <c r="E139" s="56">
        <v>21000</v>
      </c>
      <c r="F139" s="56">
        <v>0</v>
      </c>
      <c r="G139" s="56">
        <v>12000</v>
      </c>
      <c r="H139" s="56">
        <v>0</v>
      </c>
      <c r="I139" s="56">
        <f t="shared" si="31"/>
        <v>12000</v>
      </c>
      <c r="J139" s="56">
        <f t="shared" si="32"/>
        <v>9000</v>
      </c>
      <c r="K139" s="57">
        <f t="shared" si="33"/>
        <v>0.42857142857142855</v>
      </c>
      <c r="L139" s="57">
        <f t="shared" si="34"/>
        <v>-1</v>
      </c>
      <c r="M139" s="57">
        <f t="shared" si="35"/>
        <v>-0.37662337662337664</v>
      </c>
      <c r="R139" s="53"/>
      <c r="S139" s="53"/>
      <c r="T139" s="53"/>
      <c r="U139" s="53"/>
      <c r="V139" s="53"/>
    </row>
    <row r="140" spans="2:22" s="51" customFormat="1" x14ac:dyDescent="0.2">
      <c r="B140" s="51" t="s">
        <v>201</v>
      </c>
      <c r="C140" s="51" t="s">
        <v>202</v>
      </c>
      <c r="D140" s="56">
        <v>72348.01999999999</v>
      </c>
      <c r="E140" s="56">
        <v>694750.70000000007</v>
      </c>
      <c r="F140" s="56">
        <v>2985</v>
      </c>
      <c r="G140" s="56">
        <v>109150.91</v>
      </c>
      <c r="H140" s="56">
        <v>40148.480000000003</v>
      </c>
      <c r="I140" s="56">
        <f t="shared" si="31"/>
        <v>149299.39000000001</v>
      </c>
      <c r="J140" s="56">
        <f t="shared" si="32"/>
        <v>545451.31000000006</v>
      </c>
      <c r="K140" s="57">
        <f t="shared" si="33"/>
        <v>0.78510364940978106</v>
      </c>
      <c r="L140" s="57">
        <f t="shared" si="34"/>
        <v>-0.99570349479316822</v>
      </c>
      <c r="M140" s="57">
        <f t="shared" si="35"/>
        <v>-0.82860942781345881</v>
      </c>
      <c r="R140" s="53"/>
      <c r="S140" s="53"/>
      <c r="T140" s="53"/>
      <c r="U140" s="53"/>
      <c r="V140" s="53"/>
    </row>
    <row r="141" spans="2:22" s="51" customFormat="1" x14ac:dyDescent="0.2">
      <c r="B141" s="51" t="s">
        <v>205</v>
      </c>
      <c r="C141" s="51" t="s">
        <v>206</v>
      </c>
      <c r="D141" s="56">
        <v>96034</v>
      </c>
      <c r="E141" s="56">
        <v>225098.93</v>
      </c>
      <c r="F141" s="56">
        <v>2660.98</v>
      </c>
      <c r="G141" s="56">
        <v>62122.560000000005</v>
      </c>
      <c r="H141" s="56">
        <v>27747.62</v>
      </c>
      <c r="I141" s="56">
        <f t="shared" si="31"/>
        <v>89870.180000000008</v>
      </c>
      <c r="J141" s="56">
        <f t="shared" si="32"/>
        <v>135228.75</v>
      </c>
      <c r="K141" s="57">
        <f t="shared" si="33"/>
        <v>0.60075252245757016</v>
      </c>
      <c r="L141" s="57">
        <f t="shared" si="34"/>
        <v>-0.98817861995168077</v>
      </c>
      <c r="M141" s="57">
        <f t="shared" si="35"/>
        <v>-0.69893208530780027</v>
      </c>
      <c r="R141" s="53"/>
      <c r="S141" s="53"/>
      <c r="T141" s="53"/>
      <c r="U141" s="53"/>
      <c r="V141" s="53"/>
    </row>
    <row r="142" spans="2:22" s="51" customFormat="1" x14ac:dyDescent="0.2">
      <c r="B142" s="51" t="s">
        <v>267</v>
      </c>
      <c r="C142" s="51" t="s">
        <v>268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f t="shared" si="31"/>
        <v>0</v>
      </c>
      <c r="J142" s="56">
        <f t="shared" si="32"/>
        <v>0</v>
      </c>
      <c r="K142" s="57" t="str">
        <f t="shared" si="33"/>
        <v>NA</v>
      </c>
      <c r="L142" s="57" t="str">
        <f t="shared" si="34"/>
        <v>NA</v>
      </c>
      <c r="M142" s="57" t="str">
        <f t="shared" si="35"/>
        <v>NA</v>
      </c>
      <c r="R142" s="53"/>
      <c r="S142" s="53"/>
      <c r="T142" s="53"/>
      <c r="U142" s="53"/>
      <c r="V142" s="53"/>
    </row>
    <row r="143" spans="2:22" s="51" customFormat="1" x14ac:dyDescent="0.2">
      <c r="B143" s="51" t="s">
        <v>211</v>
      </c>
      <c r="C143" s="51" t="s">
        <v>212</v>
      </c>
      <c r="D143" s="56">
        <v>0</v>
      </c>
      <c r="E143" s="56">
        <v>0</v>
      </c>
      <c r="F143" s="56">
        <v>0</v>
      </c>
      <c r="G143" s="56">
        <v>0</v>
      </c>
      <c r="H143" s="56">
        <v>0</v>
      </c>
      <c r="I143" s="56">
        <f t="shared" si="31"/>
        <v>0</v>
      </c>
      <c r="J143" s="56">
        <f t="shared" si="32"/>
        <v>0</v>
      </c>
      <c r="K143" s="57" t="str">
        <f t="shared" si="33"/>
        <v>NA</v>
      </c>
      <c r="L143" s="57" t="str">
        <f t="shared" si="34"/>
        <v>NA</v>
      </c>
      <c r="M143" s="57" t="str">
        <f t="shared" si="35"/>
        <v>NA</v>
      </c>
      <c r="R143" s="53"/>
      <c r="S143" s="53"/>
      <c r="T143" s="53"/>
      <c r="U143" s="53"/>
      <c r="V143" s="53"/>
    </row>
    <row r="144" spans="2:22" s="51" customFormat="1" x14ac:dyDescent="0.2">
      <c r="B144" s="51" t="s">
        <v>213</v>
      </c>
      <c r="C144" s="51" t="s">
        <v>214</v>
      </c>
      <c r="D144" s="56">
        <v>103964</v>
      </c>
      <c r="E144" s="56">
        <v>183463</v>
      </c>
      <c r="F144" s="56">
        <v>2102.0299999999997</v>
      </c>
      <c r="G144" s="56">
        <v>37246.89</v>
      </c>
      <c r="H144" s="56">
        <v>4676.8100000000004</v>
      </c>
      <c r="I144" s="56">
        <f t="shared" si="31"/>
        <v>41923.699999999997</v>
      </c>
      <c r="J144" s="56">
        <f t="shared" si="32"/>
        <v>141539.29999999999</v>
      </c>
      <c r="K144" s="57">
        <f t="shared" si="33"/>
        <v>0.7714868938151016</v>
      </c>
      <c r="L144" s="57">
        <f t="shared" si="34"/>
        <v>-0.98854248540577661</v>
      </c>
      <c r="M144" s="57">
        <f t="shared" si="35"/>
        <v>-0.77852225838947964</v>
      </c>
      <c r="R144" s="53"/>
      <c r="S144" s="53"/>
      <c r="T144" s="53"/>
      <c r="U144" s="53"/>
      <c r="V144" s="53"/>
    </row>
    <row r="145" spans="1:22" s="51" customFormat="1" x14ac:dyDescent="0.2">
      <c r="B145" s="51" t="s">
        <v>215</v>
      </c>
      <c r="C145" s="51" t="s">
        <v>216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f t="shared" si="31"/>
        <v>0</v>
      </c>
      <c r="J145" s="56">
        <f t="shared" si="32"/>
        <v>0</v>
      </c>
      <c r="K145" s="57" t="str">
        <f t="shared" si="33"/>
        <v>NA</v>
      </c>
      <c r="L145" s="57" t="str">
        <f t="shared" si="34"/>
        <v>NA</v>
      </c>
      <c r="M145" s="57" t="str">
        <f t="shared" si="35"/>
        <v>NA</v>
      </c>
      <c r="R145" s="53"/>
      <c r="S145" s="53"/>
      <c r="T145" s="53"/>
      <c r="U145" s="53"/>
      <c r="V145" s="53"/>
    </row>
    <row r="146" spans="1:22" s="51" customFormat="1" x14ac:dyDescent="0.2">
      <c r="B146" s="51" t="s">
        <v>219</v>
      </c>
      <c r="C146" s="51" t="s">
        <v>220</v>
      </c>
      <c r="D146" s="56">
        <v>0</v>
      </c>
      <c r="E146" s="56">
        <v>30380</v>
      </c>
      <c r="F146" s="56">
        <v>0</v>
      </c>
      <c r="G146" s="56">
        <v>0</v>
      </c>
      <c r="H146" s="56">
        <v>0</v>
      </c>
      <c r="I146" s="56">
        <f t="shared" si="31"/>
        <v>0</v>
      </c>
      <c r="J146" s="56">
        <f t="shared" si="32"/>
        <v>30380</v>
      </c>
      <c r="K146" s="57">
        <f t="shared" si="33"/>
        <v>1</v>
      </c>
      <c r="L146" s="57">
        <f t="shared" si="34"/>
        <v>-1</v>
      </c>
      <c r="M146" s="57">
        <f t="shared" si="35"/>
        <v>-1</v>
      </c>
      <c r="R146" s="53"/>
      <c r="S146" s="53"/>
      <c r="T146" s="53"/>
      <c r="U146" s="53"/>
      <c r="V146" s="53"/>
    </row>
    <row r="147" spans="1:22" s="51" customFormat="1" x14ac:dyDescent="0.2">
      <c r="B147" s="51" t="s">
        <v>221</v>
      </c>
      <c r="C147" s="51" t="s">
        <v>222</v>
      </c>
      <c r="D147" s="56">
        <v>0</v>
      </c>
      <c r="E147" s="56">
        <v>100000</v>
      </c>
      <c r="F147" s="56">
        <v>0</v>
      </c>
      <c r="G147" s="56">
        <v>0</v>
      </c>
      <c r="H147" s="56">
        <v>0</v>
      </c>
      <c r="I147" s="56">
        <f t="shared" si="31"/>
        <v>0</v>
      </c>
      <c r="J147" s="56">
        <f t="shared" si="32"/>
        <v>100000</v>
      </c>
      <c r="K147" s="57">
        <f t="shared" si="33"/>
        <v>1</v>
      </c>
      <c r="L147" s="57">
        <f t="shared" si="34"/>
        <v>-1</v>
      </c>
      <c r="M147" s="57">
        <f t="shared" si="35"/>
        <v>-1</v>
      </c>
      <c r="R147" s="53"/>
      <c r="S147" s="53"/>
      <c r="T147" s="53"/>
      <c r="U147" s="53"/>
      <c r="V147" s="53"/>
    </row>
    <row r="148" spans="1:22" s="51" customFormat="1" x14ac:dyDescent="0.2">
      <c r="B148" s="51" t="s">
        <v>223</v>
      </c>
      <c r="C148" s="51" t="s">
        <v>224</v>
      </c>
      <c r="D148" s="56">
        <v>10600</v>
      </c>
      <c r="E148" s="56">
        <v>45790</v>
      </c>
      <c r="F148" s="56">
        <v>1880</v>
      </c>
      <c r="G148" s="56">
        <v>16157</v>
      </c>
      <c r="H148" s="56">
        <v>1940</v>
      </c>
      <c r="I148" s="56">
        <f t="shared" si="31"/>
        <v>18097</v>
      </c>
      <c r="J148" s="56">
        <f t="shared" si="32"/>
        <v>27693</v>
      </c>
      <c r="K148" s="57">
        <f t="shared" si="33"/>
        <v>0.60478270364708453</v>
      </c>
      <c r="L148" s="57">
        <f t="shared" si="34"/>
        <v>-0.95894300065516491</v>
      </c>
      <c r="M148" s="57">
        <f t="shared" si="35"/>
        <v>-0.61507276300899372</v>
      </c>
      <c r="R148" s="53"/>
      <c r="S148" s="53"/>
      <c r="T148" s="53"/>
      <c r="U148" s="53"/>
      <c r="V148" s="53"/>
    </row>
    <row r="149" spans="1:22" s="51" customFormat="1" x14ac:dyDescent="0.2">
      <c r="B149" s="51" t="s">
        <v>225</v>
      </c>
      <c r="C149" s="51" t="s">
        <v>226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f t="shared" si="31"/>
        <v>0</v>
      </c>
      <c r="J149" s="56">
        <f t="shared" si="32"/>
        <v>0</v>
      </c>
      <c r="K149" s="57" t="str">
        <f t="shared" si="33"/>
        <v>NA</v>
      </c>
      <c r="L149" s="57" t="str">
        <f t="shared" si="34"/>
        <v>NA</v>
      </c>
      <c r="M149" s="57" t="str">
        <f t="shared" si="35"/>
        <v>NA</v>
      </c>
      <c r="R149" s="53"/>
      <c r="S149" s="53"/>
      <c r="T149" s="53"/>
      <c r="U149" s="53"/>
      <c r="V149" s="53"/>
    </row>
    <row r="150" spans="1:22" s="51" customFormat="1" x14ac:dyDescent="0.2">
      <c r="A150" s="63" t="s">
        <v>255</v>
      </c>
      <c r="B150" s="63"/>
      <c r="C150" s="63"/>
      <c r="D150" s="64">
        <v>44719620.330000006</v>
      </c>
      <c r="E150" s="64">
        <v>61282043.919999994</v>
      </c>
      <c r="F150" s="64">
        <v>2959492.6799999997</v>
      </c>
      <c r="G150" s="64">
        <v>26273426.489999998</v>
      </c>
      <c r="H150" s="64">
        <v>3391314.98</v>
      </c>
      <c r="I150" s="64">
        <f t="shared" si="31"/>
        <v>29664741.469999999</v>
      </c>
      <c r="J150" s="64">
        <f t="shared" si="32"/>
        <v>31617302.449999996</v>
      </c>
      <c r="K150" s="65">
        <f t="shared" si="33"/>
        <v>0.51593093877995444</v>
      </c>
      <c r="L150" s="65">
        <f t="shared" si="34"/>
        <v>-0.95170701741176522</v>
      </c>
      <c r="M150" s="65">
        <f t="shared" si="35"/>
        <v>-0.53229497624640054</v>
      </c>
      <c r="R150" s="53"/>
      <c r="S150" s="53"/>
      <c r="T150" s="53"/>
      <c r="U150" s="53"/>
      <c r="V150" s="53"/>
    </row>
    <row r="151" spans="1:22" s="51" customFormat="1" x14ac:dyDescent="0.2">
      <c r="A151" s="51" t="s">
        <v>256</v>
      </c>
      <c r="B151" s="51" t="s">
        <v>104</v>
      </c>
      <c r="C151" s="51" t="s">
        <v>105</v>
      </c>
      <c r="D151" s="56">
        <v>0</v>
      </c>
      <c r="E151" s="56">
        <v>0</v>
      </c>
      <c r="F151" s="56">
        <v>0</v>
      </c>
      <c r="G151" s="56">
        <v>0</v>
      </c>
      <c r="H151" s="56">
        <v>0</v>
      </c>
      <c r="I151" s="56">
        <f t="shared" si="31"/>
        <v>0</v>
      </c>
      <c r="J151" s="56">
        <f t="shared" si="32"/>
        <v>0</v>
      </c>
      <c r="K151" s="57" t="str">
        <f t="shared" si="33"/>
        <v>NA</v>
      </c>
      <c r="L151" s="57" t="str">
        <f t="shared" si="34"/>
        <v>NA</v>
      </c>
      <c r="M151" s="57" t="str">
        <f t="shared" si="35"/>
        <v>NA</v>
      </c>
      <c r="R151" s="53"/>
      <c r="S151" s="53"/>
      <c r="T151" s="53"/>
      <c r="U151" s="53"/>
      <c r="V151" s="53"/>
    </row>
    <row r="152" spans="1:22" s="51" customFormat="1" x14ac:dyDescent="0.2">
      <c r="B152" s="51" t="s">
        <v>106</v>
      </c>
      <c r="C152" s="51" t="s">
        <v>107</v>
      </c>
      <c r="D152" s="56">
        <v>0</v>
      </c>
      <c r="E152" s="56">
        <v>2540.31</v>
      </c>
      <c r="F152" s="56">
        <v>528</v>
      </c>
      <c r="G152" s="56">
        <v>10103.51</v>
      </c>
      <c r="H152" s="56">
        <v>0</v>
      </c>
      <c r="I152" s="56">
        <f t="shared" si="31"/>
        <v>10103.51</v>
      </c>
      <c r="J152" s="56">
        <f t="shared" si="32"/>
        <v>-7563.2000000000007</v>
      </c>
      <c r="K152" s="57">
        <f t="shared" si="33"/>
        <v>-2.9772744271368459</v>
      </c>
      <c r="L152" s="57">
        <f t="shared" si="34"/>
        <v>-0.7921513516066937</v>
      </c>
      <c r="M152" s="57">
        <f t="shared" si="35"/>
        <v>3.3388448296038318</v>
      </c>
      <c r="R152" s="53"/>
      <c r="S152" s="53"/>
      <c r="T152" s="53"/>
      <c r="U152" s="53"/>
      <c r="V152" s="53"/>
    </row>
    <row r="153" spans="1:22" s="51" customFormat="1" x14ac:dyDescent="0.2">
      <c r="B153" s="51" t="s">
        <v>108</v>
      </c>
      <c r="C153" s="51" t="s">
        <v>107</v>
      </c>
      <c r="D153" s="56">
        <v>0</v>
      </c>
      <c r="E153" s="56">
        <v>0</v>
      </c>
      <c r="F153" s="56">
        <v>0</v>
      </c>
      <c r="G153" s="56">
        <v>0</v>
      </c>
      <c r="H153" s="56">
        <v>0</v>
      </c>
      <c r="I153" s="56">
        <f t="shared" si="31"/>
        <v>0</v>
      </c>
      <c r="J153" s="56">
        <f t="shared" si="32"/>
        <v>0</v>
      </c>
      <c r="K153" s="57" t="str">
        <f t="shared" si="33"/>
        <v>NA</v>
      </c>
      <c r="L153" s="57" t="str">
        <f t="shared" si="34"/>
        <v>NA</v>
      </c>
      <c r="M153" s="57" t="str">
        <f t="shared" si="35"/>
        <v>NA</v>
      </c>
      <c r="R153" s="53"/>
      <c r="S153" s="53"/>
      <c r="T153" s="53"/>
      <c r="U153" s="53"/>
      <c r="V153" s="53"/>
    </row>
    <row r="154" spans="1:22" s="51" customFormat="1" x14ac:dyDescent="0.2">
      <c r="B154" s="51" t="s">
        <v>109</v>
      </c>
      <c r="C154" s="51" t="s">
        <v>110</v>
      </c>
      <c r="D154" s="56">
        <v>0</v>
      </c>
      <c r="E154" s="56">
        <v>2000</v>
      </c>
      <c r="F154" s="56">
        <v>0</v>
      </c>
      <c r="G154" s="56">
        <v>802.02</v>
      </c>
      <c r="H154" s="56">
        <v>0</v>
      </c>
      <c r="I154" s="56">
        <f t="shared" si="31"/>
        <v>802.02</v>
      </c>
      <c r="J154" s="56">
        <f t="shared" si="32"/>
        <v>1197.98</v>
      </c>
      <c r="K154" s="57">
        <f t="shared" si="33"/>
        <v>0.59899000000000002</v>
      </c>
      <c r="L154" s="57">
        <f t="shared" si="34"/>
        <v>-1</v>
      </c>
      <c r="M154" s="57">
        <f t="shared" si="35"/>
        <v>-0.5625345454545454</v>
      </c>
      <c r="R154" s="53"/>
      <c r="S154" s="53"/>
      <c r="T154" s="53"/>
      <c r="U154" s="53"/>
      <c r="V154" s="53"/>
    </row>
    <row r="155" spans="1:22" s="51" customFormat="1" x14ac:dyDescent="0.2">
      <c r="B155" s="51" t="s">
        <v>111</v>
      </c>
      <c r="C155" s="51" t="s">
        <v>112</v>
      </c>
      <c r="D155" s="56">
        <v>0</v>
      </c>
      <c r="E155" s="56">
        <v>7750</v>
      </c>
      <c r="F155" s="56">
        <v>0</v>
      </c>
      <c r="G155" s="56">
        <v>24240</v>
      </c>
      <c r="H155" s="56">
        <v>0</v>
      </c>
      <c r="I155" s="56">
        <f t="shared" ref="I155:I202" si="41">SUM(G155:H155)</f>
        <v>24240</v>
      </c>
      <c r="J155" s="56">
        <f t="shared" ref="J155:J202" si="42">E155-I155</f>
        <v>-16490</v>
      </c>
      <c r="K155" s="57">
        <f t="shared" ref="K155:K202" si="43">IF(E155=0,"NA",J155/E155)</f>
        <v>-2.1277419354838711</v>
      </c>
      <c r="L155" s="57">
        <f t="shared" ref="L155:L202" si="44">IF(E155=0,"NA",(  ( F155 - (E155/$L$6)) / (E155/$L$6)))</f>
        <v>-1</v>
      </c>
      <c r="M155" s="57">
        <f t="shared" ref="M155:M202" si="45">IF(E155=0,"NA",(  ( G155 - ($M$6*(E155/12))) / ($M$6*(E155/12))))</f>
        <v>2.4120821114369497</v>
      </c>
      <c r="R155" s="53"/>
      <c r="S155" s="53"/>
      <c r="T155" s="53"/>
      <c r="U155" s="53"/>
      <c r="V155" s="53"/>
    </row>
    <row r="156" spans="1:22" s="51" customFormat="1" x14ac:dyDescent="0.2">
      <c r="B156" s="51" t="s">
        <v>121</v>
      </c>
      <c r="C156" s="51" t="s">
        <v>122</v>
      </c>
      <c r="D156" s="56">
        <v>87605.85</v>
      </c>
      <c r="E156" s="56">
        <v>75871</v>
      </c>
      <c r="F156" s="56">
        <v>8377.83</v>
      </c>
      <c r="G156" s="56">
        <v>76969.03</v>
      </c>
      <c r="H156" s="56">
        <v>0</v>
      </c>
      <c r="I156" s="56">
        <f t="shared" si="41"/>
        <v>76969.03</v>
      </c>
      <c r="J156" s="56">
        <f t="shared" si="42"/>
        <v>-1098.0299999999988</v>
      </c>
      <c r="K156" s="57">
        <f t="shared" si="43"/>
        <v>-1.4472328030472761E-2</v>
      </c>
      <c r="L156" s="57">
        <f t="shared" si="44"/>
        <v>-0.88957796786651022</v>
      </c>
      <c r="M156" s="57">
        <f t="shared" si="45"/>
        <v>0.10669708512415225</v>
      </c>
      <c r="R156" s="53"/>
      <c r="S156" s="53"/>
      <c r="T156" s="53"/>
      <c r="U156" s="53"/>
      <c r="V156" s="53"/>
    </row>
    <row r="157" spans="1:22" s="51" customFormat="1" x14ac:dyDescent="0.2">
      <c r="B157" s="51" t="s">
        <v>239</v>
      </c>
      <c r="C157" s="51" t="s">
        <v>240</v>
      </c>
      <c r="D157" s="56">
        <v>0</v>
      </c>
      <c r="E157" s="56">
        <v>0</v>
      </c>
      <c r="F157" s="56">
        <v>500</v>
      </c>
      <c r="G157" s="56">
        <v>500</v>
      </c>
      <c r="H157" s="56">
        <v>0</v>
      </c>
      <c r="I157" s="56">
        <f t="shared" si="41"/>
        <v>500</v>
      </c>
      <c r="J157" s="56">
        <f t="shared" si="42"/>
        <v>-500</v>
      </c>
      <c r="K157" s="57" t="str">
        <f t="shared" si="43"/>
        <v>NA</v>
      </c>
      <c r="L157" s="57" t="str">
        <f t="shared" si="44"/>
        <v>NA</v>
      </c>
      <c r="M157" s="57" t="str">
        <f t="shared" si="45"/>
        <v>NA</v>
      </c>
      <c r="R157" s="53"/>
      <c r="S157" s="53"/>
      <c r="T157" s="53"/>
      <c r="U157" s="53"/>
      <c r="V157" s="53"/>
    </row>
    <row r="158" spans="1:22" s="51" customFormat="1" x14ac:dyDescent="0.2">
      <c r="B158" s="51" t="s">
        <v>133</v>
      </c>
      <c r="C158" s="51" t="s">
        <v>134</v>
      </c>
      <c r="D158" s="56">
        <v>368917.07</v>
      </c>
      <c r="E158" s="56">
        <v>343038.78</v>
      </c>
      <c r="F158" s="56">
        <v>43092.66</v>
      </c>
      <c r="G158" s="56">
        <v>333518.05</v>
      </c>
      <c r="H158" s="56">
        <v>0</v>
      </c>
      <c r="I158" s="56">
        <f t="shared" si="41"/>
        <v>333518.05</v>
      </c>
      <c r="J158" s="56">
        <f t="shared" si="42"/>
        <v>9520.7300000000396</v>
      </c>
      <c r="K158" s="57">
        <f t="shared" si="43"/>
        <v>2.7754092409027455E-2</v>
      </c>
      <c r="L158" s="57">
        <f t="shared" si="44"/>
        <v>-0.87437962553388271</v>
      </c>
      <c r="M158" s="57">
        <f t="shared" si="45"/>
        <v>6.0631899190151869E-2</v>
      </c>
      <c r="R158" s="53"/>
      <c r="S158" s="53"/>
      <c r="T158" s="53"/>
      <c r="U158" s="53"/>
      <c r="V158" s="53"/>
    </row>
    <row r="159" spans="1:22" s="51" customFormat="1" x14ac:dyDescent="0.2">
      <c r="B159" s="51" t="s">
        <v>135</v>
      </c>
      <c r="C159" s="51" t="s">
        <v>136</v>
      </c>
      <c r="D159" s="56">
        <v>145391.41999999998</v>
      </c>
      <c r="E159" s="56">
        <v>138267</v>
      </c>
      <c r="F159" s="56">
        <v>130688.42</v>
      </c>
      <c r="G159" s="56">
        <v>640071.9</v>
      </c>
      <c r="H159" s="56">
        <v>0</v>
      </c>
      <c r="I159" s="56">
        <f t="shared" si="41"/>
        <v>640071.9</v>
      </c>
      <c r="J159" s="56">
        <f t="shared" si="42"/>
        <v>-501804.9</v>
      </c>
      <c r="K159" s="57">
        <f t="shared" si="43"/>
        <v>-3.6292455900540261</v>
      </c>
      <c r="L159" s="57">
        <f t="shared" si="44"/>
        <v>-5.4811198622954152E-2</v>
      </c>
      <c r="M159" s="57">
        <f t="shared" si="45"/>
        <v>4.0500860982407554</v>
      </c>
      <c r="R159" s="53"/>
      <c r="S159" s="53"/>
      <c r="T159" s="53"/>
      <c r="U159" s="53"/>
      <c r="V159" s="53"/>
    </row>
    <row r="160" spans="1:22" s="51" customFormat="1" x14ac:dyDescent="0.2">
      <c r="B160" s="51" t="s">
        <v>137</v>
      </c>
      <c r="C160" s="51" t="s">
        <v>138</v>
      </c>
      <c r="D160" s="56">
        <v>0</v>
      </c>
      <c r="E160" s="56">
        <v>951181.07000000007</v>
      </c>
      <c r="F160" s="56">
        <v>0</v>
      </c>
      <c r="G160" s="56">
        <v>139500</v>
      </c>
      <c r="H160" s="56">
        <v>0</v>
      </c>
      <c r="I160" s="56">
        <f t="shared" si="41"/>
        <v>139500</v>
      </c>
      <c r="J160" s="56">
        <f t="shared" si="42"/>
        <v>811681.07000000007</v>
      </c>
      <c r="K160" s="57">
        <f t="shared" si="43"/>
        <v>0.85334022679824784</v>
      </c>
      <c r="L160" s="57">
        <f t="shared" si="44"/>
        <v>-1</v>
      </c>
      <c r="M160" s="57">
        <f t="shared" si="45"/>
        <v>-0.84000752014354307</v>
      </c>
      <c r="R160" s="53"/>
      <c r="S160" s="53"/>
      <c r="T160" s="53"/>
      <c r="U160" s="53"/>
      <c r="V160" s="53"/>
    </row>
    <row r="161" spans="2:22" s="51" customFormat="1" x14ac:dyDescent="0.2">
      <c r="B161" s="51" t="s">
        <v>139</v>
      </c>
      <c r="C161" s="51" t="s">
        <v>140</v>
      </c>
      <c r="D161" s="56">
        <v>0</v>
      </c>
      <c r="E161" s="56">
        <v>0</v>
      </c>
      <c r="F161" s="56">
        <v>0</v>
      </c>
      <c r="G161" s="56">
        <v>1650</v>
      </c>
      <c r="H161" s="56">
        <v>0</v>
      </c>
      <c r="I161" s="56">
        <f t="shared" si="41"/>
        <v>1650</v>
      </c>
      <c r="J161" s="56">
        <f t="shared" si="42"/>
        <v>-1650</v>
      </c>
      <c r="K161" s="57" t="str">
        <f t="shared" si="43"/>
        <v>NA</v>
      </c>
      <c r="L161" s="57" t="str">
        <f t="shared" si="44"/>
        <v>NA</v>
      </c>
      <c r="M161" s="57" t="str">
        <f t="shared" si="45"/>
        <v>NA</v>
      </c>
      <c r="R161" s="53"/>
      <c r="S161" s="53"/>
      <c r="T161" s="53"/>
      <c r="U161" s="53"/>
      <c r="V161" s="53"/>
    </row>
    <row r="162" spans="2:22" s="51" customFormat="1" x14ac:dyDescent="0.2">
      <c r="B162" s="51" t="s">
        <v>141</v>
      </c>
      <c r="C162" s="51" t="s">
        <v>142</v>
      </c>
      <c r="D162" s="56">
        <v>0</v>
      </c>
      <c r="E162" s="56">
        <v>2000</v>
      </c>
      <c r="F162" s="56">
        <v>0</v>
      </c>
      <c r="G162" s="56">
        <v>0</v>
      </c>
      <c r="H162" s="56">
        <v>0</v>
      </c>
      <c r="I162" s="56">
        <f t="shared" si="41"/>
        <v>0</v>
      </c>
      <c r="J162" s="56">
        <f t="shared" si="42"/>
        <v>2000</v>
      </c>
      <c r="K162" s="57">
        <f t="shared" si="43"/>
        <v>1</v>
      </c>
      <c r="L162" s="57">
        <f t="shared" si="44"/>
        <v>-1</v>
      </c>
      <c r="M162" s="57">
        <f t="shared" si="45"/>
        <v>-1</v>
      </c>
      <c r="R162" s="53"/>
      <c r="S162" s="53"/>
      <c r="T162" s="53"/>
      <c r="U162" s="53"/>
      <c r="V162" s="53"/>
    </row>
    <row r="163" spans="2:22" s="51" customFormat="1" x14ac:dyDescent="0.2">
      <c r="B163" s="51" t="s">
        <v>143</v>
      </c>
      <c r="C163" s="51" t="s">
        <v>144</v>
      </c>
      <c r="D163" s="56">
        <v>94770</v>
      </c>
      <c r="E163" s="56">
        <v>90450</v>
      </c>
      <c r="F163" s="56">
        <v>17357.599999999999</v>
      </c>
      <c r="G163" s="56">
        <v>107018.76</v>
      </c>
      <c r="H163" s="56">
        <v>0</v>
      </c>
      <c r="I163" s="56">
        <f t="shared" si="41"/>
        <v>107018.76</v>
      </c>
      <c r="J163" s="56">
        <f t="shared" si="42"/>
        <v>-16568.759999999995</v>
      </c>
      <c r="K163" s="57">
        <f t="shared" si="43"/>
        <v>-0.18318142620232167</v>
      </c>
      <c r="L163" s="57">
        <f t="shared" si="44"/>
        <v>-0.80809729132117181</v>
      </c>
      <c r="M163" s="57">
        <f t="shared" si="45"/>
        <v>0.29074337403889638</v>
      </c>
      <c r="R163" s="53"/>
      <c r="S163" s="53"/>
      <c r="T163" s="53"/>
      <c r="U163" s="53"/>
      <c r="V163" s="53"/>
    </row>
    <row r="164" spans="2:22" s="51" customFormat="1" x14ac:dyDescent="0.2">
      <c r="B164" s="51" t="s">
        <v>145</v>
      </c>
      <c r="C164" s="51" t="s">
        <v>146</v>
      </c>
      <c r="D164" s="56">
        <v>0</v>
      </c>
      <c r="E164" s="56">
        <v>0</v>
      </c>
      <c r="F164" s="56">
        <v>2133.4499999999998</v>
      </c>
      <c r="G164" s="56">
        <v>9774.4500000000007</v>
      </c>
      <c r="H164" s="56">
        <v>0</v>
      </c>
      <c r="I164" s="56">
        <f t="shared" si="41"/>
        <v>9774.4500000000007</v>
      </c>
      <c r="J164" s="56">
        <f t="shared" si="42"/>
        <v>-9774.4500000000007</v>
      </c>
      <c r="K164" s="57" t="str">
        <f t="shared" si="43"/>
        <v>NA</v>
      </c>
      <c r="L164" s="57" t="str">
        <f t="shared" si="44"/>
        <v>NA</v>
      </c>
      <c r="M164" s="57" t="str">
        <f t="shared" si="45"/>
        <v>NA</v>
      </c>
      <c r="R164" s="53"/>
      <c r="S164" s="53"/>
      <c r="T164" s="53"/>
      <c r="U164" s="53"/>
      <c r="V164" s="53"/>
    </row>
    <row r="165" spans="2:22" s="51" customFormat="1" x14ac:dyDescent="0.2">
      <c r="B165" s="51" t="s">
        <v>147</v>
      </c>
      <c r="C165" s="51" t="s">
        <v>148</v>
      </c>
      <c r="D165" s="56">
        <v>85108.15</v>
      </c>
      <c r="E165" s="56">
        <v>82288.41</v>
      </c>
      <c r="F165" s="56">
        <v>25641.919999999998</v>
      </c>
      <c r="G165" s="56">
        <v>164009.47</v>
      </c>
      <c r="H165" s="56">
        <v>0</v>
      </c>
      <c r="I165" s="56">
        <f t="shared" si="41"/>
        <v>164009.47</v>
      </c>
      <c r="J165" s="56">
        <f t="shared" si="42"/>
        <v>-81721.06</v>
      </c>
      <c r="K165" s="57">
        <f t="shared" si="43"/>
        <v>-0.99310534739946965</v>
      </c>
      <c r="L165" s="57">
        <f t="shared" si="44"/>
        <v>-0.68838965292925214</v>
      </c>
      <c r="M165" s="57">
        <f t="shared" si="45"/>
        <v>1.174296742617603</v>
      </c>
      <c r="R165" s="53"/>
      <c r="S165" s="53"/>
      <c r="T165" s="53"/>
      <c r="U165" s="53"/>
      <c r="V165" s="53"/>
    </row>
    <row r="166" spans="2:22" s="51" customFormat="1" x14ac:dyDescent="0.2">
      <c r="B166" s="51" t="s">
        <v>161</v>
      </c>
      <c r="C166" s="51" t="s">
        <v>162</v>
      </c>
      <c r="D166" s="56">
        <v>24495.13</v>
      </c>
      <c r="E166" s="56">
        <v>51554.129999999976</v>
      </c>
      <c r="F166" s="56">
        <v>3075.6500000000005</v>
      </c>
      <c r="G166" s="56">
        <v>44343.82</v>
      </c>
      <c r="H166" s="56">
        <v>0</v>
      </c>
      <c r="I166" s="56">
        <f t="shared" si="41"/>
        <v>44343.82</v>
      </c>
      <c r="J166" s="56">
        <f t="shared" si="42"/>
        <v>7210.3099999999758</v>
      </c>
      <c r="K166" s="57">
        <f t="shared" si="43"/>
        <v>0.13985901808448672</v>
      </c>
      <c r="L166" s="57">
        <f t="shared" si="44"/>
        <v>-0.94034134607644426</v>
      </c>
      <c r="M166" s="57">
        <f t="shared" si="45"/>
        <v>-6.1664383364894604E-2</v>
      </c>
      <c r="R166" s="53"/>
      <c r="S166" s="53"/>
      <c r="T166" s="53"/>
      <c r="U166" s="53"/>
      <c r="V166" s="53"/>
    </row>
    <row r="167" spans="2:22" s="51" customFormat="1" x14ac:dyDescent="0.2">
      <c r="B167" s="51" t="s">
        <v>163</v>
      </c>
      <c r="C167" s="51" t="s">
        <v>164</v>
      </c>
      <c r="D167" s="56">
        <v>26923178.09</v>
      </c>
      <c r="E167" s="56">
        <v>1283771.0899999999</v>
      </c>
      <c r="F167" s="56">
        <v>46394.94</v>
      </c>
      <c r="G167" s="56">
        <v>138189.62</v>
      </c>
      <c r="H167" s="56">
        <v>15855.06</v>
      </c>
      <c r="I167" s="56">
        <f t="shared" si="41"/>
        <v>154044.68</v>
      </c>
      <c r="J167" s="56">
        <f t="shared" si="42"/>
        <v>1129726.4099999999</v>
      </c>
      <c r="K167" s="57">
        <f t="shared" si="43"/>
        <v>0.88000611542046803</v>
      </c>
      <c r="L167" s="57">
        <f t="shared" si="44"/>
        <v>-0.96386042623845036</v>
      </c>
      <c r="M167" s="57">
        <f t="shared" si="45"/>
        <v>-0.88257072160172045</v>
      </c>
      <c r="R167" s="53"/>
      <c r="S167" s="53"/>
      <c r="T167" s="53"/>
      <c r="U167" s="53"/>
      <c r="V167" s="53"/>
    </row>
    <row r="168" spans="2:22" s="51" customFormat="1" x14ac:dyDescent="0.2">
      <c r="B168" s="51" t="s">
        <v>330</v>
      </c>
      <c r="C168" s="51" t="s">
        <v>331</v>
      </c>
      <c r="D168" s="56">
        <v>0</v>
      </c>
      <c r="E168" s="56">
        <v>0</v>
      </c>
      <c r="F168" s="56">
        <v>0</v>
      </c>
      <c r="G168" s="56">
        <v>0</v>
      </c>
      <c r="H168" s="56">
        <v>0</v>
      </c>
      <c r="I168" s="56">
        <f t="shared" si="41"/>
        <v>0</v>
      </c>
      <c r="J168" s="56">
        <f t="shared" si="42"/>
        <v>0</v>
      </c>
      <c r="K168" s="57" t="str">
        <f t="shared" si="43"/>
        <v>NA</v>
      </c>
      <c r="L168" s="57" t="str">
        <f t="shared" si="44"/>
        <v>NA</v>
      </c>
      <c r="M168" s="57" t="str">
        <f t="shared" si="45"/>
        <v>NA</v>
      </c>
      <c r="R168" s="53"/>
      <c r="S168" s="53"/>
      <c r="T168" s="53"/>
      <c r="U168" s="53"/>
      <c r="V168" s="53"/>
    </row>
    <row r="169" spans="2:22" s="51" customFormat="1" x14ac:dyDescent="0.2">
      <c r="B169" s="51" t="s">
        <v>261</v>
      </c>
      <c r="C169" s="51" t="s">
        <v>262</v>
      </c>
      <c r="D169" s="56">
        <v>0</v>
      </c>
      <c r="E169" s="56">
        <v>0</v>
      </c>
      <c r="F169" s="56">
        <v>0</v>
      </c>
      <c r="G169" s="56">
        <v>0</v>
      </c>
      <c r="H169" s="56">
        <v>0</v>
      </c>
      <c r="I169" s="56">
        <f t="shared" si="41"/>
        <v>0</v>
      </c>
      <c r="J169" s="56">
        <f t="shared" si="42"/>
        <v>0</v>
      </c>
      <c r="K169" s="57" t="str">
        <f t="shared" si="43"/>
        <v>NA</v>
      </c>
      <c r="L169" s="57" t="str">
        <f t="shared" si="44"/>
        <v>NA</v>
      </c>
      <c r="M169" s="57" t="str">
        <f t="shared" si="45"/>
        <v>NA</v>
      </c>
      <c r="R169" s="53"/>
      <c r="S169" s="53"/>
      <c r="T169" s="53"/>
      <c r="U169" s="53"/>
      <c r="V169" s="53"/>
    </row>
    <row r="170" spans="2:22" s="51" customFormat="1" x14ac:dyDescent="0.2">
      <c r="B170" s="51" t="s">
        <v>169</v>
      </c>
      <c r="C170" s="51" t="s">
        <v>170</v>
      </c>
      <c r="D170" s="56">
        <v>45000</v>
      </c>
      <c r="E170" s="56">
        <v>2000</v>
      </c>
      <c r="F170" s="56">
        <v>0</v>
      </c>
      <c r="G170" s="56">
        <v>4000</v>
      </c>
      <c r="H170" s="56">
        <v>0</v>
      </c>
      <c r="I170" s="56">
        <f t="shared" si="41"/>
        <v>4000</v>
      </c>
      <c r="J170" s="56">
        <f t="shared" si="42"/>
        <v>-2000</v>
      </c>
      <c r="K170" s="57">
        <f t="shared" si="43"/>
        <v>-1</v>
      </c>
      <c r="L170" s="57">
        <f t="shared" si="44"/>
        <v>-1</v>
      </c>
      <c r="M170" s="57">
        <f t="shared" si="45"/>
        <v>1.1818181818181821</v>
      </c>
      <c r="R170" s="53"/>
      <c r="S170" s="53"/>
      <c r="T170" s="53"/>
      <c r="U170" s="53"/>
      <c r="V170" s="53"/>
    </row>
    <row r="171" spans="2:22" s="51" customFormat="1" x14ac:dyDescent="0.2">
      <c r="B171" s="51" t="s">
        <v>171</v>
      </c>
      <c r="C171" s="51" t="s">
        <v>172</v>
      </c>
      <c r="D171" s="56">
        <v>0</v>
      </c>
      <c r="E171" s="56">
        <v>0</v>
      </c>
      <c r="F171" s="56">
        <v>0</v>
      </c>
      <c r="G171" s="56">
        <v>0</v>
      </c>
      <c r="H171" s="56">
        <v>0</v>
      </c>
      <c r="I171" s="56">
        <f t="shared" si="41"/>
        <v>0</v>
      </c>
      <c r="J171" s="56">
        <f t="shared" si="42"/>
        <v>0</v>
      </c>
      <c r="K171" s="57" t="str">
        <f t="shared" si="43"/>
        <v>NA</v>
      </c>
      <c r="L171" s="57" t="str">
        <f t="shared" si="44"/>
        <v>NA</v>
      </c>
      <c r="M171" s="57" t="str">
        <f t="shared" si="45"/>
        <v>NA</v>
      </c>
      <c r="R171" s="53"/>
      <c r="S171" s="53"/>
      <c r="T171" s="53"/>
      <c r="U171" s="53"/>
      <c r="V171" s="53"/>
    </row>
    <row r="172" spans="2:22" s="51" customFormat="1" x14ac:dyDescent="0.2">
      <c r="B172" s="51" t="s">
        <v>173</v>
      </c>
      <c r="C172" s="51" t="s">
        <v>174</v>
      </c>
      <c r="D172" s="56">
        <v>2000</v>
      </c>
      <c r="E172" s="56">
        <v>0</v>
      </c>
      <c r="F172" s="56">
        <v>0</v>
      </c>
      <c r="G172" s="56">
        <v>0</v>
      </c>
      <c r="H172" s="56">
        <v>0</v>
      </c>
      <c r="I172" s="56">
        <f t="shared" si="41"/>
        <v>0</v>
      </c>
      <c r="J172" s="56">
        <f t="shared" si="42"/>
        <v>0</v>
      </c>
      <c r="K172" s="57" t="str">
        <f t="shared" si="43"/>
        <v>NA</v>
      </c>
      <c r="L172" s="57" t="str">
        <f t="shared" si="44"/>
        <v>NA</v>
      </c>
      <c r="M172" s="57" t="str">
        <f t="shared" si="45"/>
        <v>NA</v>
      </c>
      <c r="R172" s="53"/>
      <c r="S172" s="53"/>
      <c r="T172" s="53"/>
      <c r="U172" s="53"/>
      <c r="V172" s="53"/>
    </row>
    <row r="173" spans="2:22" s="51" customFormat="1" x14ac:dyDescent="0.2">
      <c r="B173" s="51" t="s">
        <v>177</v>
      </c>
      <c r="C173" s="51" t="s">
        <v>178</v>
      </c>
      <c r="D173" s="56">
        <v>2500</v>
      </c>
      <c r="E173" s="56">
        <v>2500</v>
      </c>
      <c r="F173" s="56">
        <v>1266.8399999999999</v>
      </c>
      <c r="G173" s="56">
        <v>1554.78</v>
      </c>
      <c r="H173" s="56">
        <v>0</v>
      </c>
      <c r="I173" s="56">
        <f t="shared" si="41"/>
        <v>1554.78</v>
      </c>
      <c r="J173" s="56">
        <f t="shared" si="42"/>
        <v>945.22</v>
      </c>
      <c r="K173" s="57">
        <f t="shared" si="43"/>
        <v>0.37808800000000004</v>
      </c>
      <c r="L173" s="57">
        <f t="shared" si="44"/>
        <v>-0.49326400000000004</v>
      </c>
      <c r="M173" s="57">
        <f t="shared" si="45"/>
        <v>-0.32155054545454553</v>
      </c>
      <c r="R173" s="53"/>
      <c r="S173" s="53"/>
      <c r="T173" s="53"/>
      <c r="U173" s="53"/>
      <c r="V173" s="53"/>
    </row>
    <row r="174" spans="2:22" s="51" customFormat="1" x14ac:dyDescent="0.2">
      <c r="B174" s="51" t="s">
        <v>179</v>
      </c>
      <c r="C174" s="51" t="s">
        <v>180</v>
      </c>
      <c r="D174" s="56">
        <v>3830</v>
      </c>
      <c r="E174" s="56">
        <v>1326965.8999999999</v>
      </c>
      <c r="F174" s="56">
        <v>4338.8999999999996</v>
      </c>
      <c r="G174" s="56">
        <v>13314.55</v>
      </c>
      <c r="H174" s="56">
        <v>3465</v>
      </c>
      <c r="I174" s="56">
        <f t="shared" si="41"/>
        <v>16779.55</v>
      </c>
      <c r="J174" s="56">
        <f t="shared" si="42"/>
        <v>1310186.3499999999</v>
      </c>
      <c r="K174" s="57">
        <f t="shared" si="43"/>
        <v>0.98735495011589969</v>
      </c>
      <c r="L174" s="57">
        <f t="shared" si="44"/>
        <v>-0.99673020987200955</v>
      </c>
      <c r="M174" s="57">
        <f t="shared" si="45"/>
        <v>-0.98905400384714959</v>
      </c>
      <c r="R174" s="53"/>
      <c r="S174" s="53"/>
      <c r="T174" s="53"/>
      <c r="U174" s="53"/>
      <c r="V174" s="53"/>
    </row>
    <row r="175" spans="2:22" s="51" customFormat="1" x14ac:dyDescent="0.2">
      <c r="B175" s="51" t="s">
        <v>185</v>
      </c>
      <c r="C175" s="51" t="s">
        <v>186</v>
      </c>
      <c r="D175" s="56">
        <v>80557.210000000006</v>
      </c>
      <c r="E175" s="56">
        <v>72577.069999999992</v>
      </c>
      <c r="F175" s="56">
        <v>1326.5</v>
      </c>
      <c r="G175" s="56">
        <v>16340.17</v>
      </c>
      <c r="H175" s="56">
        <v>4391.9400000000005</v>
      </c>
      <c r="I175" s="56">
        <f t="shared" si="41"/>
        <v>20732.11</v>
      </c>
      <c r="J175" s="56">
        <f t="shared" si="42"/>
        <v>51844.959999999992</v>
      </c>
      <c r="K175" s="57">
        <f t="shared" si="43"/>
        <v>0.71434352475237695</v>
      </c>
      <c r="L175" s="57">
        <f t="shared" si="44"/>
        <v>-0.98172287748733866</v>
      </c>
      <c r="M175" s="57">
        <f t="shared" si="45"/>
        <v>-0.75439019514014549</v>
      </c>
      <c r="R175" s="53"/>
      <c r="S175" s="53"/>
      <c r="T175" s="53"/>
      <c r="U175" s="53"/>
      <c r="V175" s="53"/>
    </row>
    <row r="176" spans="2:22" s="51" customFormat="1" x14ac:dyDescent="0.2">
      <c r="B176" s="51" t="s">
        <v>191</v>
      </c>
      <c r="C176" s="51" t="s">
        <v>192</v>
      </c>
      <c r="D176" s="56">
        <v>26566</v>
      </c>
      <c r="E176" s="56">
        <v>33427.01</v>
      </c>
      <c r="F176" s="56">
        <v>0</v>
      </c>
      <c r="G176" s="56">
        <v>6700</v>
      </c>
      <c r="H176" s="56">
        <v>9840.34</v>
      </c>
      <c r="I176" s="56">
        <f t="shared" si="41"/>
        <v>16540.34</v>
      </c>
      <c r="J176" s="56">
        <f t="shared" si="42"/>
        <v>16886.670000000002</v>
      </c>
      <c r="K176" s="57">
        <f t="shared" si="43"/>
        <v>0.50518039154563932</v>
      </c>
      <c r="L176" s="57">
        <f t="shared" si="44"/>
        <v>-1</v>
      </c>
      <c r="M176" s="57">
        <f t="shared" si="45"/>
        <v>-0.78134176795678378</v>
      </c>
      <c r="R176" s="53"/>
      <c r="S176" s="53"/>
      <c r="T176" s="53"/>
      <c r="U176" s="53"/>
      <c r="V176" s="53"/>
    </row>
    <row r="177" spans="1:22" s="51" customFormat="1" x14ac:dyDescent="0.2">
      <c r="B177" s="51" t="s">
        <v>193</v>
      </c>
      <c r="C177" s="51" t="s">
        <v>194</v>
      </c>
      <c r="D177" s="56">
        <v>287024.45999999996</v>
      </c>
      <c r="E177" s="56">
        <v>365272.16000000015</v>
      </c>
      <c r="F177" s="56">
        <v>32931.72</v>
      </c>
      <c r="G177" s="56">
        <v>181929.09000000008</v>
      </c>
      <c r="H177" s="56">
        <v>11207.239999999998</v>
      </c>
      <c r="I177" s="56">
        <f t="shared" si="41"/>
        <v>193136.33000000007</v>
      </c>
      <c r="J177" s="56">
        <f t="shared" si="42"/>
        <v>172135.83000000007</v>
      </c>
      <c r="K177" s="57">
        <f t="shared" si="43"/>
        <v>0.47125362633713996</v>
      </c>
      <c r="L177" s="57">
        <f t="shared" si="44"/>
        <v>-0.90984333435102205</v>
      </c>
      <c r="M177" s="57">
        <f t="shared" si="45"/>
        <v>-0.45665692621682913</v>
      </c>
      <c r="R177" s="53"/>
      <c r="S177" s="53"/>
      <c r="T177" s="53"/>
      <c r="U177" s="53"/>
      <c r="V177" s="53"/>
    </row>
    <row r="178" spans="1:22" s="51" customFormat="1" x14ac:dyDescent="0.2">
      <c r="B178" s="51" t="s">
        <v>197</v>
      </c>
      <c r="C178" s="51" t="s">
        <v>198</v>
      </c>
      <c r="D178" s="56">
        <v>23053</v>
      </c>
      <c r="E178" s="56">
        <v>10383.36</v>
      </c>
      <c r="F178" s="56">
        <v>78.989999999999995</v>
      </c>
      <c r="G178" s="56">
        <v>381.18</v>
      </c>
      <c r="H178" s="56">
        <v>0</v>
      </c>
      <c r="I178" s="56">
        <f t="shared" si="41"/>
        <v>381.18</v>
      </c>
      <c r="J178" s="56">
        <f t="shared" si="42"/>
        <v>10002.18</v>
      </c>
      <c r="K178" s="57">
        <f t="shared" si="43"/>
        <v>0.96328933986686383</v>
      </c>
      <c r="L178" s="57">
        <f t="shared" si="44"/>
        <v>-0.99239263590976334</v>
      </c>
      <c r="M178" s="57">
        <f t="shared" si="45"/>
        <v>-0.95995200712748785</v>
      </c>
      <c r="R178" s="53"/>
      <c r="S178" s="53"/>
      <c r="T178" s="53"/>
      <c r="U178" s="53"/>
      <c r="V178" s="53"/>
    </row>
    <row r="179" spans="1:22" s="51" customFormat="1" x14ac:dyDescent="0.2">
      <c r="B179" s="51" t="s">
        <v>199</v>
      </c>
      <c r="C179" s="51" t="s">
        <v>200</v>
      </c>
      <c r="D179" s="56">
        <v>320231</v>
      </c>
      <c r="E179" s="56">
        <v>317781.09999999998</v>
      </c>
      <c r="F179" s="56">
        <v>0</v>
      </c>
      <c r="G179" s="56">
        <v>4387.6000000000004</v>
      </c>
      <c r="H179" s="56">
        <v>0</v>
      </c>
      <c r="I179" s="56">
        <f t="shared" si="41"/>
        <v>4387.6000000000004</v>
      </c>
      <c r="J179" s="56">
        <f t="shared" si="42"/>
        <v>313393.5</v>
      </c>
      <c r="K179" s="57">
        <f t="shared" si="43"/>
        <v>0.98619301147865635</v>
      </c>
      <c r="L179" s="57">
        <f t="shared" si="44"/>
        <v>-1</v>
      </c>
      <c r="M179" s="57">
        <f t="shared" si="45"/>
        <v>-0.98493783070398866</v>
      </c>
      <c r="R179" s="53"/>
      <c r="S179" s="53"/>
      <c r="T179" s="53"/>
      <c r="U179" s="53"/>
      <c r="V179" s="53"/>
    </row>
    <row r="180" spans="1:22" s="51" customFormat="1" x14ac:dyDescent="0.2">
      <c r="B180" s="51" t="s">
        <v>201</v>
      </c>
      <c r="C180" s="51" t="s">
        <v>202</v>
      </c>
      <c r="D180" s="56">
        <v>35300</v>
      </c>
      <c r="E180" s="56">
        <v>91156.920000000013</v>
      </c>
      <c r="F180" s="56">
        <v>15473.41</v>
      </c>
      <c r="G180" s="56">
        <v>63545.020000000004</v>
      </c>
      <c r="H180" s="56">
        <v>6124.8600000000006</v>
      </c>
      <c r="I180" s="56">
        <f t="shared" si="41"/>
        <v>69669.88</v>
      </c>
      <c r="J180" s="56">
        <f t="shared" si="42"/>
        <v>21487.040000000008</v>
      </c>
      <c r="K180" s="57">
        <f t="shared" si="43"/>
        <v>0.23571485302487188</v>
      </c>
      <c r="L180" s="57">
        <f t="shared" si="44"/>
        <v>-0.83025523459985262</v>
      </c>
      <c r="M180" s="57">
        <f t="shared" si="45"/>
        <v>-0.23953288461259994</v>
      </c>
      <c r="R180" s="53"/>
      <c r="S180" s="53"/>
      <c r="T180" s="53"/>
      <c r="U180" s="53"/>
      <c r="V180" s="53"/>
    </row>
    <row r="181" spans="1:22" s="51" customFormat="1" x14ac:dyDescent="0.2">
      <c r="B181" s="51" t="s">
        <v>205</v>
      </c>
      <c r="C181" s="51" t="s">
        <v>206</v>
      </c>
      <c r="D181" s="56">
        <v>42624</v>
      </c>
      <c r="E181" s="56">
        <v>50133</v>
      </c>
      <c r="F181" s="56">
        <v>7641.14</v>
      </c>
      <c r="G181" s="56">
        <v>54929.01</v>
      </c>
      <c r="H181" s="56">
        <v>3320.49</v>
      </c>
      <c r="I181" s="56">
        <f t="shared" si="41"/>
        <v>58249.5</v>
      </c>
      <c r="J181" s="56">
        <f t="shared" si="42"/>
        <v>-8116.5</v>
      </c>
      <c r="K181" s="57">
        <f t="shared" si="43"/>
        <v>-0.16189934773502485</v>
      </c>
      <c r="L181" s="57">
        <f t="shared" si="44"/>
        <v>-0.84758263020365832</v>
      </c>
      <c r="M181" s="57">
        <f t="shared" si="45"/>
        <v>0.1952717045386545</v>
      </c>
      <c r="R181" s="53"/>
      <c r="S181" s="53"/>
      <c r="T181" s="53"/>
      <c r="U181" s="53"/>
      <c r="V181" s="53"/>
    </row>
    <row r="182" spans="1:22" s="51" customFormat="1" x14ac:dyDescent="0.2">
      <c r="B182" s="51" t="s">
        <v>211</v>
      </c>
      <c r="C182" s="51" t="s">
        <v>212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f t="shared" si="41"/>
        <v>0</v>
      </c>
      <c r="J182" s="56">
        <f t="shared" si="42"/>
        <v>0</v>
      </c>
      <c r="K182" s="57" t="str">
        <f t="shared" si="43"/>
        <v>NA</v>
      </c>
      <c r="L182" s="57" t="str">
        <f t="shared" si="44"/>
        <v>NA</v>
      </c>
      <c r="M182" s="57" t="str">
        <f t="shared" si="45"/>
        <v>NA</v>
      </c>
      <c r="R182" s="53"/>
      <c r="S182" s="53"/>
      <c r="T182" s="53"/>
      <c r="U182" s="53"/>
      <c r="V182" s="53"/>
    </row>
    <row r="183" spans="1:22" s="51" customFormat="1" x14ac:dyDescent="0.2">
      <c r="B183" s="51" t="s">
        <v>213</v>
      </c>
      <c r="C183" s="51" t="s">
        <v>214</v>
      </c>
      <c r="D183" s="56">
        <v>8100</v>
      </c>
      <c r="E183" s="56">
        <v>21035.579999999998</v>
      </c>
      <c r="F183" s="56">
        <v>0</v>
      </c>
      <c r="G183" s="56">
        <v>6100.0199999999995</v>
      </c>
      <c r="H183" s="56">
        <v>3750</v>
      </c>
      <c r="I183" s="56">
        <f t="shared" si="41"/>
        <v>9850.02</v>
      </c>
      <c r="J183" s="56">
        <f t="shared" si="42"/>
        <v>11185.559999999998</v>
      </c>
      <c r="K183" s="57">
        <f t="shared" si="43"/>
        <v>0.53174478668997949</v>
      </c>
      <c r="L183" s="57">
        <f t="shared" si="44"/>
        <v>-1</v>
      </c>
      <c r="M183" s="57">
        <f t="shared" si="45"/>
        <v>-0.68365182834382154</v>
      </c>
      <c r="R183" s="53"/>
      <c r="S183" s="53"/>
      <c r="T183" s="53"/>
      <c r="U183" s="53"/>
      <c r="V183" s="53"/>
    </row>
    <row r="184" spans="1:22" s="51" customFormat="1" x14ac:dyDescent="0.2">
      <c r="B184" s="51" t="s">
        <v>219</v>
      </c>
      <c r="C184" s="51" t="s">
        <v>220</v>
      </c>
      <c r="D184" s="56">
        <v>1000</v>
      </c>
      <c r="E184" s="56">
        <v>1000</v>
      </c>
      <c r="F184" s="56">
        <v>0</v>
      </c>
      <c r="G184" s="56">
        <v>0</v>
      </c>
      <c r="H184" s="56">
        <v>0</v>
      </c>
      <c r="I184" s="56">
        <f t="shared" si="41"/>
        <v>0</v>
      </c>
      <c r="J184" s="56">
        <f t="shared" si="42"/>
        <v>1000</v>
      </c>
      <c r="K184" s="57">
        <f t="shared" si="43"/>
        <v>1</v>
      </c>
      <c r="L184" s="57">
        <f t="shared" si="44"/>
        <v>-1</v>
      </c>
      <c r="M184" s="57">
        <f t="shared" si="45"/>
        <v>-1</v>
      </c>
      <c r="R184" s="53"/>
      <c r="S184" s="53"/>
      <c r="T184" s="53"/>
      <c r="U184" s="53"/>
      <c r="V184" s="53"/>
    </row>
    <row r="185" spans="1:22" s="51" customFormat="1" x14ac:dyDescent="0.2">
      <c r="B185" s="51" t="s">
        <v>223</v>
      </c>
      <c r="C185" s="51" t="s">
        <v>224</v>
      </c>
      <c r="D185" s="56">
        <v>48335</v>
      </c>
      <c r="E185" s="56">
        <v>45648</v>
      </c>
      <c r="F185" s="56">
        <v>1700</v>
      </c>
      <c r="G185" s="56">
        <v>18813</v>
      </c>
      <c r="H185" s="56">
        <v>1457</v>
      </c>
      <c r="I185" s="56">
        <f t="shared" si="41"/>
        <v>20270</v>
      </c>
      <c r="J185" s="56">
        <f t="shared" si="42"/>
        <v>25378</v>
      </c>
      <c r="K185" s="57">
        <f t="shared" si="43"/>
        <v>0.55594987732211709</v>
      </c>
      <c r="L185" s="57">
        <f t="shared" si="44"/>
        <v>-0.96275849982474593</v>
      </c>
      <c r="M185" s="57">
        <f t="shared" si="45"/>
        <v>-0.55040149125322624</v>
      </c>
      <c r="R185" s="53"/>
      <c r="S185" s="53"/>
      <c r="T185" s="53"/>
      <c r="U185" s="53"/>
      <c r="V185" s="53"/>
    </row>
    <row r="186" spans="1:22" s="51" customFormat="1" x14ac:dyDescent="0.2">
      <c r="B186" s="51" t="s">
        <v>457</v>
      </c>
      <c r="C186" s="51" t="s">
        <v>458</v>
      </c>
      <c r="D186" s="56">
        <v>0</v>
      </c>
      <c r="E186" s="56">
        <v>0</v>
      </c>
      <c r="F186" s="56">
        <v>0</v>
      </c>
      <c r="G186" s="56">
        <v>0</v>
      </c>
      <c r="H186" s="56">
        <v>0</v>
      </c>
      <c r="I186" s="56">
        <f t="shared" si="41"/>
        <v>0</v>
      </c>
      <c r="J186" s="56">
        <f t="shared" si="42"/>
        <v>0</v>
      </c>
      <c r="K186" s="57" t="str">
        <f t="shared" si="43"/>
        <v>NA</v>
      </c>
      <c r="L186" s="57" t="str">
        <f t="shared" si="44"/>
        <v>NA</v>
      </c>
      <c r="M186" s="57" t="str">
        <f t="shared" si="45"/>
        <v>NA</v>
      </c>
      <c r="R186" s="53"/>
      <c r="S186" s="53"/>
      <c r="T186" s="53"/>
      <c r="U186" s="53"/>
      <c r="V186" s="53"/>
    </row>
    <row r="187" spans="1:22" s="51" customFormat="1" x14ac:dyDescent="0.2">
      <c r="A187" s="63" t="s">
        <v>269</v>
      </c>
      <c r="B187" s="63"/>
      <c r="C187" s="63"/>
      <c r="D187" s="64">
        <v>28655586.380000003</v>
      </c>
      <c r="E187" s="64">
        <v>5370591.8899999997</v>
      </c>
      <c r="F187" s="64">
        <v>342547.97000000003</v>
      </c>
      <c r="G187" s="64">
        <v>2062685.05</v>
      </c>
      <c r="H187" s="64">
        <v>59411.929999999993</v>
      </c>
      <c r="I187" s="64">
        <f t="shared" si="41"/>
        <v>2122096.98</v>
      </c>
      <c r="J187" s="64">
        <f t="shared" si="42"/>
        <v>3248494.9099999997</v>
      </c>
      <c r="K187" s="65">
        <f t="shared" si="43"/>
        <v>0.60486720580066267</v>
      </c>
      <c r="L187" s="65">
        <f t="shared" si="44"/>
        <v>-0.93621783650367818</v>
      </c>
      <c r="M187" s="65">
        <f t="shared" si="45"/>
        <v>-0.58101417519414744</v>
      </c>
      <c r="R187" s="53"/>
      <c r="S187" s="53"/>
      <c r="T187" s="53"/>
      <c r="U187" s="53"/>
      <c r="V187" s="53"/>
    </row>
    <row r="188" spans="1:22" s="51" customFormat="1" x14ac:dyDescent="0.2">
      <c r="A188" s="51" t="s">
        <v>270</v>
      </c>
      <c r="B188" s="51" t="s">
        <v>106</v>
      </c>
      <c r="C188" s="51" t="s">
        <v>107</v>
      </c>
      <c r="D188" s="56">
        <v>0</v>
      </c>
      <c r="E188" s="56">
        <v>70850</v>
      </c>
      <c r="F188" s="56">
        <v>3060</v>
      </c>
      <c r="G188" s="56">
        <v>24340</v>
      </c>
      <c r="H188" s="56">
        <v>0</v>
      </c>
      <c r="I188" s="56">
        <f t="shared" si="41"/>
        <v>24340</v>
      </c>
      <c r="J188" s="56">
        <f t="shared" si="42"/>
        <v>46510</v>
      </c>
      <c r="K188" s="57">
        <f t="shared" si="43"/>
        <v>0.65645730416372616</v>
      </c>
      <c r="L188" s="57">
        <f t="shared" si="44"/>
        <v>-0.95681016231474947</v>
      </c>
      <c r="M188" s="57">
        <f t="shared" si="45"/>
        <v>-0.62522614999679216</v>
      </c>
      <c r="R188" s="53"/>
      <c r="S188" s="53"/>
      <c r="T188" s="53"/>
      <c r="U188" s="53"/>
      <c r="V188" s="53"/>
    </row>
    <row r="189" spans="1:22" s="51" customFormat="1" x14ac:dyDescent="0.2">
      <c r="B189" s="51" t="s">
        <v>108</v>
      </c>
      <c r="C189" s="51" t="s">
        <v>107</v>
      </c>
      <c r="D189" s="56">
        <v>0</v>
      </c>
      <c r="E189" s="56">
        <v>73245</v>
      </c>
      <c r="F189" s="56">
        <v>0</v>
      </c>
      <c r="G189" s="56">
        <v>4080</v>
      </c>
      <c r="H189" s="56">
        <v>0</v>
      </c>
      <c r="I189" s="56">
        <f t="shared" si="41"/>
        <v>4080</v>
      </c>
      <c r="J189" s="56">
        <f t="shared" si="42"/>
        <v>69165</v>
      </c>
      <c r="K189" s="57">
        <f t="shared" si="43"/>
        <v>0.94429653901290189</v>
      </c>
      <c r="L189" s="57">
        <f t="shared" si="44"/>
        <v>-1</v>
      </c>
      <c r="M189" s="57">
        <f t="shared" si="45"/>
        <v>-0.93923258801407483</v>
      </c>
      <c r="R189" s="53"/>
      <c r="S189" s="53"/>
      <c r="T189" s="53"/>
      <c r="U189" s="53"/>
      <c r="V189" s="53"/>
    </row>
    <row r="190" spans="1:22" s="51" customFormat="1" x14ac:dyDescent="0.2">
      <c r="B190" s="51" t="s">
        <v>111</v>
      </c>
      <c r="C190" s="51" t="s">
        <v>112</v>
      </c>
      <c r="D190" s="56">
        <v>211226</v>
      </c>
      <c r="E190" s="56">
        <v>12193540.5</v>
      </c>
      <c r="F190" s="56">
        <v>13623.75</v>
      </c>
      <c r="G190" s="56">
        <v>1104596.1299999999</v>
      </c>
      <c r="H190" s="56">
        <v>386</v>
      </c>
      <c r="I190" s="56">
        <f t="shared" si="41"/>
        <v>1104982.1299999999</v>
      </c>
      <c r="J190" s="56">
        <f t="shared" si="42"/>
        <v>11088558.370000001</v>
      </c>
      <c r="K190" s="57">
        <f t="shared" si="43"/>
        <v>0.90937971379190485</v>
      </c>
      <c r="L190" s="57">
        <f t="shared" si="44"/>
        <v>-0.99888270761064024</v>
      </c>
      <c r="M190" s="57">
        <f t="shared" si="45"/>
        <v>-0.90117603988767669</v>
      </c>
      <c r="R190" s="53"/>
      <c r="S190" s="53"/>
      <c r="T190" s="53"/>
      <c r="U190" s="53"/>
      <c r="V190" s="53"/>
    </row>
    <row r="191" spans="1:22" s="51" customFormat="1" x14ac:dyDescent="0.2">
      <c r="B191" s="51" t="s">
        <v>125</v>
      </c>
      <c r="C191" s="51" t="s">
        <v>126</v>
      </c>
      <c r="D191" s="56">
        <v>10204</v>
      </c>
      <c r="E191" s="56">
        <v>10204</v>
      </c>
      <c r="F191" s="56">
        <v>0</v>
      </c>
      <c r="G191" s="56">
        <v>0</v>
      </c>
      <c r="H191" s="56">
        <v>0</v>
      </c>
      <c r="I191" s="56">
        <f t="shared" si="41"/>
        <v>0</v>
      </c>
      <c r="J191" s="56">
        <f t="shared" si="42"/>
        <v>10204</v>
      </c>
      <c r="K191" s="57">
        <f t="shared" si="43"/>
        <v>1</v>
      </c>
      <c r="L191" s="57">
        <f t="shared" si="44"/>
        <v>-1</v>
      </c>
      <c r="M191" s="57">
        <f t="shared" si="45"/>
        <v>-1</v>
      </c>
      <c r="R191" s="53"/>
      <c r="S191" s="53"/>
      <c r="T191" s="53"/>
      <c r="U191" s="53"/>
      <c r="V191" s="53"/>
    </row>
    <row r="192" spans="1:22" s="51" customFormat="1" x14ac:dyDescent="0.2">
      <c r="B192" s="51" t="s">
        <v>133</v>
      </c>
      <c r="C192" s="51" t="s">
        <v>134</v>
      </c>
      <c r="D192" s="56">
        <v>0</v>
      </c>
      <c r="E192" s="56">
        <v>60000</v>
      </c>
      <c r="F192" s="56">
        <v>0</v>
      </c>
      <c r="G192" s="56">
        <v>5400</v>
      </c>
      <c r="H192" s="56">
        <v>0</v>
      </c>
      <c r="I192" s="56">
        <f t="shared" si="41"/>
        <v>5400</v>
      </c>
      <c r="J192" s="56">
        <f t="shared" si="42"/>
        <v>54600</v>
      </c>
      <c r="K192" s="57">
        <f t="shared" si="43"/>
        <v>0.91</v>
      </c>
      <c r="L192" s="57">
        <f t="shared" si="44"/>
        <v>-1</v>
      </c>
      <c r="M192" s="57">
        <f t="shared" si="45"/>
        <v>-0.90181818181818185</v>
      </c>
      <c r="R192" s="53"/>
      <c r="S192" s="53"/>
      <c r="T192" s="53"/>
      <c r="U192" s="53"/>
      <c r="V192" s="53"/>
    </row>
    <row r="193" spans="2:22" s="51" customFormat="1" x14ac:dyDescent="0.2">
      <c r="B193" s="51" t="s">
        <v>135</v>
      </c>
      <c r="C193" s="51" t="s">
        <v>136</v>
      </c>
      <c r="D193" s="56">
        <v>13343501.399999999</v>
      </c>
      <c r="E193" s="56">
        <v>15395467.779999999</v>
      </c>
      <c r="F193" s="56">
        <v>1471940.1800000002</v>
      </c>
      <c r="G193" s="56">
        <v>12354044.26</v>
      </c>
      <c r="H193" s="56">
        <v>0</v>
      </c>
      <c r="I193" s="56">
        <f t="shared" si="41"/>
        <v>12354044.26</v>
      </c>
      <c r="J193" s="56">
        <f t="shared" si="42"/>
        <v>3041423.5199999996</v>
      </c>
      <c r="K193" s="57">
        <f t="shared" si="43"/>
        <v>0.19755317366524341</v>
      </c>
      <c r="L193" s="57">
        <f t="shared" si="44"/>
        <v>-0.90439133119994097</v>
      </c>
      <c r="M193" s="57">
        <f t="shared" si="45"/>
        <v>-0.12460346218026555</v>
      </c>
      <c r="R193" s="53"/>
      <c r="S193" s="53"/>
      <c r="T193" s="53"/>
      <c r="U193" s="53"/>
      <c r="V193" s="53"/>
    </row>
    <row r="194" spans="2:22" s="51" customFormat="1" x14ac:dyDescent="0.2">
      <c r="B194" s="51" t="s">
        <v>137</v>
      </c>
      <c r="C194" s="51" t="s">
        <v>138</v>
      </c>
      <c r="D194" s="56">
        <v>1890000</v>
      </c>
      <c r="E194" s="56">
        <v>2750478.6399999997</v>
      </c>
      <c r="F194" s="56">
        <v>0</v>
      </c>
      <c r="G194" s="56">
        <v>343289.33</v>
      </c>
      <c r="H194" s="56">
        <v>0</v>
      </c>
      <c r="I194" s="56">
        <f t="shared" si="41"/>
        <v>343289.33</v>
      </c>
      <c r="J194" s="56">
        <f t="shared" si="42"/>
        <v>2407189.3099999996</v>
      </c>
      <c r="K194" s="57">
        <f t="shared" si="43"/>
        <v>0.87518923978991525</v>
      </c>
      <c r="L194" s="57">
        <f t="shared" si="44"/>
        <v>-1</v>
      </c>
      <c r="M194" s="57">
        <f t="shared" si="45"/>
        <v>-0.86384280704354388</v>
      </c>
      <c r="R194" s="53"/>
      <c r="S194" s="53"/>
      <c r="T194" s="53"/>
      <c r="U194" s="53"/>
      <c r="V194" s="53"/>
    </row>
    <row r="195" spans="2:22" s="51" customFormat="1" x14ac:dyDescent="0.2">
      <c r="B195" s="51" t="s">
        <v>141</v>
      </c>
      <c r="C195" s="51" t="s">
        <v>142</v>
      </c>
      <c r="D195" s="56">
        <v>0</v>
      </c>
      <c r="E195" s="56">
        <v>147274</v>
      </c>
      <c r="F195" s="56">
        <v>0</v>
      </c>
      <c r="G195" s="56">
        <v>0</v>
      </c>
      <c r="H195" s="56">
        <v>0</v>
      </c>
      <c r="I195" s="56">
        <f t="shared" si="41"/>
        <v>0</v>
      </c>
      <c r="J195" s="56">
        <f t="shared" si="42"/>
        <v>147274</v>
      </c>
      <c r="K195" s="57">
        <f t="shared" si="43"/>
        <v>1</v>
      </c>
      <c r="L195" s="57">
        <f t="shared" si="44"/>
        <v>-1</v>
      </c>
      <c r="M195" s="57">
        <f t="shared" si="45"/>
        <v>-1</v>
      </c>
      <c r="R195" s="53"/>
      <c r="S195" s="53"/>
      <c r="T195" s="53"/>
      <c r="U195" s="53"/>
      <c r="V195" s="53"/>
    </row>
    <row r="196" spans="2:22" s="51" customFormat="1" x14ac:dyDescent="0.2">
      <c r="B196" s="51" t="s">
        <v>143</v>
      </c>
      <c r="C196" s="51" t="s">
        <v>144</v>
      </c>
      <c r="D196" s="56">
        <v>2092500</v>
      </c>
      <c r="E196" s="56">
        <v>3223930</v>
      </c>
      <c r="F196" s="56">
        <v>276729.18</v>
      </c>
      <c r="G196" s="56">
        <v>2350030.7399999998</v>
      </c>
      <c r="H196" s="56">
        <v>0</v>
      </c>
      <c r="I196" s="56">
        <f t="shared" si="41"/>
        <v>2350030.7399999998</v>
      </c>
      <c r="J196" s="56">
        <f t="shared" si="42"/>
        <v>873899.26000000024</v>
      </c>
      <c r="K196" s="57">
        <f t="shared" si="43"/>
        <v>0.2710664499539383</v>
      </c>
      <c r="L196" s="57">
        <f t="shared" si="44"/>
        <v>-0.91416402341241898</v>
      </c>
      <c r="M196" s="57">
        <f t="shared" si="45"/>
        <v>-0.20479976358611446</v>
      </c>
      <c r="R196" s="53"/>
      <c r="S196" s="53"/>
      <c r="T196" s="53"/>
      <c r="U196" s="53"/>
      <c r="V196" s="53"/>
    </row>
    <row r="197" spans="2:22" s="51" customFormat="1" x14ac:dyDescent="0.2">
      <c r="B197" s="51" t="s">
        <v>145</v>
      </c>
      <c r="C197" s="51" t="s">
        <v>146</v>
      </c>
      <c r="D197" s="56">
        <v>0</v>
      </c>
      <c r="E197" s="56">
        <v>0</v>
      </c>
      <c r="F197" s="56">
        <v>6859.49</v>
      </c>
      <c r="G197" s="56">
        <v>41708.75</v>
      </c>
      <c r="H197" s="56">
        <v>0</v>
      </c>
      <c r="I197" s="56">
        <f t="shared" si="41"/>
        <v>41708.75</v>
      </c>
      <c r="J197" s="56">
        <f t="shared" si="42"/>
        <v>-41708.75</v>
      </c>
      <c r="K197" s="57" t="str">
        <f t="shared" si="43"/>
        <v>NA</v>
      </c>
      <c r="L197" s="57" t="str">
        <f t="shared" si="44"/>
        <v>NA</v>
      </c>
      <c r="M197" s="57" t="str">
        <f t="shared" si="45"/>
        <v>NA</v>
      </c>
      <c r="R197" s="53"/>
      <c r="S197" s="53"/>
      <c r="T197" s="53"/>
      <c r="U197" s="53"/>
      <c r="V197" s="53"/>
    </row>
    <row r="198" spans="2:22" s="51" customFormat="1" x14ac:dyDescent="0.2">
      <c r="B198" s="51" t="s">
        <v>147</v>
      </c>
      <c r="C198" s="51" t="s">
        <v>148</v>
      </c>
      <c r="D198" s="56">
        <v>2661889.5700000003</v>
      </c>
      <c r="E198" s="56">
        <v>3179039</v>
      </c>
      <c r="F198" s="56">
        <v>282071.64</v>
      </c>
      <c r="G198" s="56">
        <v>2417302.89</v>
      </c>
      <c r="H198" s="56">
        <v>0</v>
      </c>
      <c r="I198" s="56">
        <f t="shared" si="41"/>
        <v>2417302.89</v>
      </c>
      <c r="J198" s="56">
        <f t="shared" si="42"/>
        <v>761736.10999999987</v>
      </c>
      <c r="K198" s="57">
        <f t="shared" si="43"/>
        <v>0.23961206830114379</v>
      </c>
      <c r="L198" s="57">
        <f t="shared" si="44"/>
        <v>-0.91127141252435084</v>
      </c>
      <c r="M198" s="57">
        <f t="shared" si="45"/>
        <v>-0.17048589269215692</v>
      </c>
      <c r="R198" s="53"/>
      <c r="S198" s="53"/>
      <c r="T198" s="53"/>
      <c r="U198" s="53"/>
      <c r="V198" s="53"/>
    </row>
    <row r="199" spans="2:22" s="51" customFormat="1" x14ac:dyDescent="0.2">
      <c r="B199" s="51" t="s">
        <v>161</v>
      </c>
      <c r="C199" s="51" t="s">
        <v>162</v>
      </c>
      <c r="D199" s="56">
        <v>407820.19000000012</v>
      </c>
      <c r="E199" s="56">
        <v>1787029.5899999978</v>
      </c>
      <c r="F199" s="56">
        <v>43720.169999999991</v>
      </c>
      <c r="G199" s="56">
        <v>438187.66000000021</v>
      </c>
      <c r="H199" s="56">
        <v>0</v>
      </c>
      <c r="I199" s="56">
        <f t="shared" si="41"/>
        <v>438187.66000000021</v>
      </c>
      <c r="J199" s="56">
        <f t="shared" si="42"/>
        <v>1348841.9299999976</v>
      </c>
      <c r="K199" s="57">
        <f t="shared" si="43"/>
        <v>0.75479552076135425</v>
      </c>
      <c r="L199" s="57">
        <f t="shared" si="44"/>
        <v>-0.9755347251972476</v>
      </c>
      <c r="M199" s="57">
        <f t="shared" si="45"/>
        <v>-0.73250420446693187</v>
      </c>
      <c r="R199" s="53"/>
      <c r="S199" s="53"/>
      <c r="T199" s="53"/>
      <c r="U199" s="53"/>
      <c r="V199" s="53"/>
    </row>
    <row r="200" spans="2:22" s="51" customFormat="1" x14ac:dyDescent="0.2">
      <c r="B200" s="51" t="s">
        <v>163</v>
      </c>
      <c r="C200" s="51" t="s">
        <v>164</v>
      </c>
      <c r="D200" s="56">
        <v>27851165.93</v>
      </c>
      <c r="E200" s="56">
        <v>6054709.3399999999</v>
      </c>
      <c r="F200" s="56">
        <v>143006.52000000002</v>
      </c>
      <c r="G200" s="56">
        <v>1103560.3</v>
      </c>
      <c r="H200" s="56">
        <v>386486.52</v>
      </c>
      <c r="I200" s="56">
        <f t="shared" si="41"/>
        <v>1490046.82</v>
      </c>
      <c r="J200" s="56">
        <f t="shared" si="42"/>
        <v>4564662.5199999996</v>
      </c>
      <c r="K200" s="57">
        <f t="shared" si="43"/>
        <v>0.75390283227039268</v>
      </c>
      <c r="L200" s="57">
        <f t="shared" si="44"/>
        <v>-0.97638094382908902</v>
      </c>
      <c r="M200" s="57">
        <f t="shared" si="45"/>
        <v>-0.80116568838689062</v>
      </c>
      <c r="R200" s="53"/>
      <c r="S200" s="53"/>
      <c r="T200" s="53"/>
      <c r="U200" s="53"/>
      <c r="V200" s="53"/>
    </row>
    <row r="201" spans="2:22" s="51" customFormat="1" x14ac:dyDescent="0.2">
      <c r="B201" s="51" t="s">
        <v>169</v>
      </c>
      <c r="C201" s="51" t="s">
        <v>170</v>
      </c>
      <c r="D201" s="56">
        <v>0</v>
      </c>
      <c r="E201" s="56">
        <v>60057</v>
      </c>
      <c r="F201" s="56">
        <v>700</v>
      </c>
      <c r="G201" s="56">
        <v>63089.86</v>
      </c>
      <c r="H201" s="56">
        <v>245</v>
      </c>
      <c r="I201" s="56">
        <f t="shared" si="41"/>
        <v>63334.86</v>
      </c>
      <c r="J201" s="56">
        <f t="shared" si="42"/>
        <v>-3277.8600000000006</v>
      </c>
      <c r="K201" s="57">
        <f t="shared" si="43"/>
        <v>-5.4579149807682713E-2</v>
      </c>
      <c r="L201" s="57">
        <f t="shared" si="44"/>
        <v>-0.98834440614749319</v>
      </c>
      <c r="M201" s="57">
        <f t="shared" si="45"/>
        <v>0.14599966395560582</v>
      </c>
      <c r="R201" s="53"/>
      <c r="S201" s="53"/>
      <c r="T201" s="53"/>
      <c r="U201" s="53"/>
      <c r="V201" s="53"/>
    </row>
    <row r="202" spans="2:22" s="51" customFormat="1" x14ac:dyDescent="0.2">
      <c r="B202" s="51" t="s">
        <v>459</v>
      </c>
      <c r="C202" s="51" t="s">
        <v>460</v>
      </c>
      <c r="D202" s="56">
        <v>0</v>
      </c>
      <c r="E202" s="56">
        <v>28563</v>
      </c>
      <c r="F202" s="56">
        <v>0</v>
      </c>
      <c r="G202" s="56">
        <v>2399.94</v>
      </c>
      <c r="H202" s="56">
        <v>0</v>
      </c>
      <c r="I202" s="56">
        <f t="shared" si="41"/>
        <v>2399.94</v>
      </c>
      <c r="J202" s="56">
        <f t="shared" si="42"/>
        <v>26163.06</v>
      </c>
      <c r="K202" s="57">
        <f t="shared" si="43"/>
        <v>0.91597731330742571</v>
      </c>
      <c r="L202" s="57">
        <f t="shared" si="44"/>
        <v>-1</v>
      </c>
      <c r="M202" s="57">
        <f t="shared" si="45"/>
        <v>-0.90833888724446443</v>
      </c>
      <c r="R202" s="53"/>
      <c r="S202" s="53"/>
      <c r="T202" s="53"/>
      <c r="U202" s="53"/>
      <c r="V202" s="53"/>
    </row>
    <row r="203" spans="2:22" s="51" customFormat="1" x14ac:dyDescent="0.2">
      <c r="B203" s="51" t="s">
        <v>461</v>
      </c>
      <c r="C203" s="51" t="s">
        <v>462</v>
      </c>
      <c r="D203" s="56">
        <v>0</v>
      </c>
      <c r="E203" s="56">
        <v>0</v>
      </c>
      <c r="F203" s="56">
        <v>0</v>
      </c>
      <c r="G203" s="56">
        <v>0</v>
      </c>
      <c r="H203" s="56">
        <v>0</v>
      </c>
      <c r="I203" s="56">
        <f t="shared" ref="I203:I465" si="46">SUM(G203:H203)</f>
        <v>0</v>
      </c>
      <c r="J203" s="56">
        <f t="shared" ref="J203:J465" si="47">E203-I203</f>
        <v>0</v>
      </c>
      <c r="K203" s="57" t="str">
        <f t="shared" ref="K203:K465" si="48">IF(E203=0,"NA",J203/E203)</f>
        <v>NA</v>
      </c>
      <c r="L203" s="57" t="str">
        <f t="shared" ref="L203:L465" si="49">IF(E203=0,"NA",(  ( F203 - (E203/$L$6)) / (E203/$L$6)))</f>
        <v>NA</v>
      </c>
      <c r="M203" s="57" t="str">
        <f t="shared" ref="M203:M465" si="50">IF(E203=0,"NA",(  ( G203 - ($M$6*(E203/12))) / ($M$6*(E203/12))))</f>
        <v>NA</v>
      </c>
      <c r="R203" s="53"/>
      <c r="S203" s="53"/>
      <c r="T203" s="53"/>
      <c r="U203" s="53"/>
      <c r="V203" s="53"/>
    </row>
    <row r="204" spans="2:22" s="51" customFormat="1" x14ac:dyDescent="0.2">
      <c r="B204" s="51" t="s">
        <v>173</v>
      </c>
      <c r="C204" s="51" t="s">
        <v>174</v>
      </c>
      <c r="D204" s="56">
        <v>0</v>
      </c>
      <c r="E204" s="56">
        <v>13000</v>
      </c>
      <c r="F204" s="56">
        <v>0</v>
      </c>
      <c r="G204" s="56">
        <v>0</v>
      </c>
      <c r="H204" s="56">
        <v>0</v>
      </c>
      <c r="I204" s="56">
        <f t="shared" si="46"/>
        <v>0</v>
      </c>
      <c r="J204" s="56">
        <f t="shared" si="47"/>
        <v>13000</v>
      </c>
      <c r="K204" s="57">
        <f t="shared" si="48"/>
        <v>1</v>
      </c>
      <c r="L204" s="57">
        <f t="shared" si="49"/>
        <v>-1</v>
      </c>
      <c r="M204" s="57">
        <f t="shared" si="50"/>
        <v>-1</v>
      </c>
      <c r="R204" s="53"/>
      <c r="S204" s="53"/>
      <c r="T204" s="53"/>
      <c r="U204" s="53"/>
      <c r="V204" s="53"/>
    </row>
    <row r="205" spans="2:22" s="51" customFormat="1" x14ac:dyDescent="0.2">
      <c r="B205" s="51" t="s">
        <v>179</v>
      </c>
      <c r="C205" s="51" t="s">
        <v>180</v>
      </c>
      <c r="D205" s="56">
        <v>51649</v>
      </c>
      <c r="E205" s="56">
        <v>2747116</v>
      </c>
      <c r="F205" s="56">
        <v>0</v>
      </c>
      <c r="G205" s="56">
        <v>6816.6399999999994</v>
      </c>
      <c r="H205" s="56">
        <v>0</v>
      </c>
      <c r="I205" s="56">
        <f t="shared" si="46"/>
        <v>6816.6399999999994</v>
      </c>
      <c r="J205" s="56">
        <f t="shared" si="47"/>
        <v>2740299.36</v>
      </c>
      <c r="K205" s="57">
        <f t="shared" si="48"/>
        <v>0.99751861952680554</v>
      </c>
      <c r="L205" s="57">
        <f t="shared" si="49"/>
        <v>-1</v>
      </c>
      <c r="M205" s="57">
        <f t="shared" si="50"/>
        <v>-0.99729303948378789</v>
      </c>
      <c r="R205" s="53"/>
      <c r="S205" s="53"/>
      <c r="T205" s="53"/>
      <c r="U205" s="53"/>
      <c r="V205" s="53"/>
    </row>
    <row r="206" spans="2:22" s="51" customFormat="1" x14ac:dyDescent="0.2">
      <c r="B206" s="51" t="s">
        <v>463</v>
      </c>
      <c r="C206" s="51" t="s">
        <v>464</v>
      </c>
      <c r="D206" s="56">
        <v>0</v>
      </c>
      <c r="E206" s="56">
        <v>15000</v>
      </c>
      <c r="F206" s="56">
        <v>0</v>
      </c>
      <c r="G206" s="56">
        <v>10875</v>
      </c>
      <c r="H206" s="56">
        <v>0</v>
      </c>
      <c r="I206" s="56">
        <f t="shared" si="46"/>
        <v>10875</v>
      </c>
      <c r="J206" s="56">
        <f t="shared" si="47"/>
        <v>4125</v>
      </c>
      <c r="K206" s="57">
        <f t="shared" si="48"/>
        <v>0.27500000000000002</v>
      </c>
      <c r="L206" s="57">
        <f t="shared" si="49"/>
        <v>-1</v>
      </c>
      <c r="M206" s="57">
        <f t="shared" si="50"/>
        <v>-0.20909090909090908</v>
      </c>
      <c r="R206" s="53"/>
      <c r="S206" s="53"/>
      <c r="T206" s="53"/>
      <c r="U206" s="53"/>
      <c r="V206" s="53"/>
    </row>
    <row r="207" spans="2:22" s="51" customFormat="1" x14ac:dyDescent="0.2">
      <c r="B207" s="51" t="s">
        <v>185</v>
      </c>
      <c r="C207" s="51" t="s">
        <v>186</v>
      </c>
      <c r="D207" s="56">
        <v>218869</v>
      </c>
      <c r="E207" s="56">
        <v>2059618.72</v>
      </c>
      <c r="F207" s="56">
        <v>120960.45999999999</v>
      </c>
      <c r="G207" s="56">
        <v>471890.70999999996</v>
      </c>
      <c r="H207" s="56">
        <v>91066.559999999998</v>
      </c>
      <c r="I207" s="56">
        <f t="shared" si="46"/>
        <v>562957.27</v>
      </c>
      <c r="J207" s="56">
        <f t="shared" si="47"/>
        <v>1496661.45</v>
      </c>
      <c r="K207" s="57">
        <f t="shared" si="48"/>
        <v>0.72666918176001039</v>
      </c>
      <c r="L207" s="57">
        <f t="shared" si="49"/>
        <v>-0.94127046000048009</v>
      </c>
      <c r="M207" s="57">
        <f t="shared" si="50"/>
        <v>-0.75005574553403487</v>
      </c>
      <c r="R207" s="53"/>
      <c r="S207" s="53"/>
      <c r="T207" s="53"/>
      <c r="U207" s="53"/>
      <c r="V207" s="53"/>
    </row>
    <row r="208" spans="2:22" s="51" customFormat="1" x14ac:dyDescent="0.2">
      <c r="B208" s="51" t="s">
        <v>189</v>
      </c>
      <c r="C208" s="51" t="s">
        <v>190</v>
      </c>
      <c r="D208" s="56">
        <v>13498</v>
      </c>
      <c r="E208" s="56">
        <v>13498</v>
      </c>
      <c r="F208" s="56">
        <v>0</v>
      </c>
      <c r="G208" s="56">
        <v>0</v>
      </c>
      <c r="H208" s="56">
        <v>0</v>
      </c>
      <c r="I208" s="56">
        <f t="shared" si="46"/>
        <v>0</v>
      </c>
      <c r="J208" s="56">
        <f t="shared" si="47"/>
        <v>13498</v>
      </c>
      <c r="K208" s="57">
        <f t="shared" si="48"/>
        <v>1</v>
      </c>
      <c r="L208" s="57">
        <f t="shared" si="49"/>
        <v>-1</v>
      </c>
      <c r="M208" s="57">
        <f t="shared" si="50"/>
        <v>-1</v>
      </c>
      <c r="R208" s="53"/>
      <c r="S208" s="53"/>
      <c r="T208" s="53"/>
      <c r="U208" s="53"/>
      <c r="V208" s="53"/>
    </row>
    <row r="209" spans="1:22" s="51" customFormat="1" x14ac:dyDescent="0.2">
      <c r="B209" s="51" t="s">
        <v>191</v>
      </c>
      <c r="C209" s="51" t="s">
        <v>192</v>
      </c>
      <c r="D209" s="56">
        <v>0</v>
      </c>
      <c r="E209" s="56">
        <v>20299</v>
      </c>
      <c r="F209" s="56">
        <v>0</v>
      </c>
      <c r="G209" s="56">
        <v>0</v>
      </c>
      <c r="H209" s="56">
        <v>0</v>
      </c>
      <c r="I209" s="56">
        <f t="shared" si="46"/>
        <v>0</v>
      </c>
      <c r="J209" s="56">
        <f t="shared" si="47"/>
        <v>20299</v>
      </c>
      <c r="K209" s="57">
        <f t="shared" si="48"/>
        <v>1</v>
      </c>
      <c r="L209" s="57">
        <f t="shared" si="49"/>
        <v>-1</v>
      </c>
      <c r="M209" s="57">
        <f t="shared" si="50"/>
        <v>-1</v>
      </c>
      <c r="R209" s="53"/>
      <c r="S209" s="53"/>
      <c r="T209" s="53"/>
      <c r="U209" s="53"/>
      <c r="V209" s="53"/>
    </row>
    <row r="210" spans="1:22" s="51" customFormat="1" x14ac:dyDescent="0.2">
      <c r="B210" s="51" t="s">
        <v>193</v>
      </c>
      <c r="C210" s="51" t="s">
        <v>194</v>
      </c>
      <c r="D210" s="56">
        <v>174719.66999999998</v>
      </c>
      <c r="E210" s="56">
        <v>2112388</v>
      </c>
      <c r="F210" s="56">
        <v>381.79</v>
      </c>
      <c r="G210" s="56">
        <v>139643.69999999998</v>
      </c>
      <c r="H210" s="56">
        <v>53991.59</v>
      </c>
      <c r="I210" s="56">
        <f t="shared" si="46"/>
        <v>193635.28999999998</v>
      </c>
      <c r="J210" s="56">
        <f t="shared" si="47"/>
        <v>1918752.71</v>
      </c>
      <c r="K210" s="57">
        <f t="shared" si="48"/>
        <v>0.90833346430674666</v>
      </c>
      <c r="L210" s="57">
        <f t="shared" si="49"/>
        <v>-0.99981926142356425</v>
      </c>
      <c r="M210" s="57">
        <f t="shared" si="50"/>
        <v>-0.92788323839267139</v>
      </c>
      <c r="R210" s="53"/>
      <c r="S210" s="53"/>
      <c r="T210" s="53"/>
      <c r="U210" s="53"/>
      <c r="V210" s="53"/>
    </row>
    <row r="211" spans="1:22" s="51" customFormat="1" x14ac:dyDescent="0.2">
      <c r="B211" s="51" t="s">
        <v>197</v>
      </c>
      <c r="C211" s="51" t="s">
        <v>198</v>
      </c>
      <c r="D211" s="56">
        <v>36359</v>
      </c>
      <c r="E211" s="56">
        <v>25080</v>
      </c>
      <c r="F211" s="56">
        <v>0</v>
      </c>
      <c r="G211" s="56">
        <v>307.5</v>
      </c>
      <c r="H211" s="56">
        <v>0</v>
      </c>
      <c r="I211" s="56">
        <f t="shared" si="46"/>
        <v>307.5</v>
      </c>
      <c r="J211" s="56">
        <f t="shared" si="47"/>
        <v>24772.5</v>
      </c>
      <c r="K211" s="57">
        <f t="shared" si="48"/>
        <v>0.98773923444976075</v>
      </c>
      <c r="L211" s="57">
        <f t="shared" si="49"/>
        <v>-1</v>
      </c>
      <c r="M211" s="57">
        <f t="shared" si="50"/>
        <v>-0.986624619399739</v>
      </c>
      <c r="R211" s="53"/>
      <c r="S211" s="53"/>
      <c r="T211" s="53"/>
      <c r="U211" s="53"/>
      <c r="V211" s="53"/>
    </row>
    <row r="212" spans="1:22" s="51" customFormat="1" x14ac:dyDescent="0.2">
      <c r="B212" s="51" t="s">
        <v>199</v>
      </c>
      <c r="C212" s="51" t="s">
        <v>200</v>
      </c>
      <c r="D212" s="56">
        <v>0</v>
      </c>
      <c r="E212" s="56">
        <v>0</v>
      </c>
      <c r="F212" s="56">
        <v>0</v>
      </c>
      <c r="G212" s="56">
        <v>0</v>
      </c>
      <c r="H212" s="56">
        <v>0</v>
      </c>
      <c r="I212" s="56">
        <f t="shared" si="46"/>
        <v>0</v>
      </c>
      <c r="J212" s="56">
        <f t="shared" si="47"/>
        <v>0</v>
      </c>
      <c r="K212" s="57" t="str">
        <f t="shared" si="48"/>
        <v>NA</v>
      </c>
      <c r="L212" s="57" t="str">
        <f t="shared" si="49"/>
        <v>NA</v>
      </c>
      <c r="M212" s="57" t="str">
        <f t="shared" si="50"/>
        <v>NA</v>
      </c>
      <c r="R212" s="53"/>
      <c r="S212" s="53"/>
      <c r="T212" s="53"/>
      <c r="U212" s="53"/>
      <c r="V212" s="53"/>
    </row>
    <row r="213" spans="1:22" s="51" customFormat="1" x14ac:dyDescent="0.2">
      <c r="B213" s="51" t="s">
        <v>201</v>
      </c>
      <c r="C213" s="51" t="s">
        <v>202</v>
      </c>
      <c r="D213" s="56">
        <v>2400</v>
      </c>
      <c r="E213" s="56">
        <v>3252508</v>
      </c>
      <c r="F213" s="56">
        <v>0</v>
      </c>
      <c r="G213" s="56">
        <v>375.39000000000004</v>
      </c>
      <c r="H213" s="56">
        <v>289.99</v>
      </c>
      <c r="I213" s="56">
        <f t="shared" si="46"/>
        <v>665.38000000000011</v>
      </c>
      <c r="J213" s="56">
        <f t="shared" si="47"/>
        <v>3251842.62</v>
      </c>
      <c r="K213" s="57">
        <f t="shared" si="48"/>
        <v>0.99979542556082879</v>
      </c>
      <c r="L213" s="57">
        <f t="shared" si="49"/>
        <v>-1</v>
      </c>
      <c r="M213" s="57">
        <f t="shared" si="50"/>
        <v>-0.99987409212717182</v>
      </c>
      <c r="R213" s="53"/>
      <c r="S213" s="53"/>
      <c r="T213" s="53"/>
      <c r="U213" s="53"/>
      <c r="V213" s="53"/>
    </row>
    <row r="214" spans="1:22" s="51" customFormat="1" x14ac:dyDescent="0.2">
      <c r="B214" s="51" t="s">
        <v>205</v>
      </c>
      <c r="C214" s="51" t="s">
        <v>206</v>
      </c>
      <c r="D214" s="56">
        <v>96840</v>
      </c>
      <c r="E214" s="56">
        <v>423128.74</v>
      </c>
      <c r="F214" s="56">
        <v>0</v>
      </c>
      <c r="G214" s="56">
        <v>276208.48</v>
      </c>
      <c r="H214" s="56">
        <v>0</v>
      </c>
      <c r="I214" s="56">
        <f t="shared" si="46"/>
        <v>276208.48</v>
      </c>
      <c r="J214" s="56">
        <f t="shared" si="47"/>
        <v>146920.26</v>
      </c>
      <c r="K214" s="57">
        <f t="shared" si="48"/>
        <v>0.34722354241406533</v>
      </c>
      <c r="L214" s="57">
        <f t="shared" si="49"/>
        <v>-1</v>
      </c>
      <c r="M214" s="57">
        <f t="shared" si="50"/>
        <v>-0.28788022808807123</v>
      </c>
      <c r="R214" s="53"/>
      <c r="S214" s="53"/>
      <c r="T214" s="53"/>
      <c r="U214" s="53"/>
      <c r="V214" s="53"/>
    </row>
    <row r="215" spans="1:22" s="51" customFormat="1" x14ac:dyDescent="0.2">
      <c r="B215" s="51" t="s">
        <v>209</v>
      </c>
      <c r="C215" s="51" t="s">
        <v>210</v>
      </c>
      <c r="D215" s="56">
        <v>1000</v>
      </c>
      <c r="E215" s="56">
        <v>1000</v>
      </c>
      <c r="F215" s="56">
        <v>0</v>
      </c>
      <c r="G215" s="56">
        <v>0</v>
      </c>
      <c r="H215" s="56">
        <v>0</v>
      </c>
      <c r="I215" s="56">
        <f t="shared" si="46"/>
        <v>0</v>
      </c>
      <c r="J215" s="56">
        <f t="shared" si="47"/>
        <v>1000</v>
      </c>
      <c r="K215" s="57">
        <f t="shared" si="48"/>
        <v>1</v>
      </c>
      <c r="L215" s="57">
        <f t="shared" si="49"/>
        <v>-1</v>
      </c>
      <c r="M215" s="57">
        <f t="shared" si="50"/>
        <v>-1</v>
      </c>
      <c r="R215" s="53"/>
      <c r="S215" s="53"/>
      <c r="T215" s="53"/>
      <c r="U215" s="53"/>
      <c r="V215" s="53"/>
    </row>
    <row r="216" spans="1:22" s="51" customFormat="1" x14ac:dyDescent="0.2">
      <c r="B216" s="51" t="s">
        <v>213</v>
      </c>
      <c r="C216" s="51" t="s">
        <v>214</v>
      </c>
      <c r="D216" s="56">
        <v>396390.71</v>
      </c>
      <c r="E216" s="56">
        <v>7184810.0999999996</v>
      </c>
      <c r="F216" s="56">
        <v>1339.1</v>
      </c>
      <c r="G216" s="56">
        <v>82127.009999999995</v>
      </c>
      <c r="H216" s="56">
        <v>66107.649999999994</v>
      </c>
      <c r="I216" s="56">
        <f t="shared" si="46"/>
        <v>148234.65999999997</v>
      </c>
      <c r="J216" s="56">
        <f t="shared" si="47"/>
        <v>7036575.4399999995</v>
      </c>
      <c r="K216" s="57">
        <f t="shared" si="48"/>
        <v>0.9793683259631315</v>
      </c>
      <c r="L216" s="57">
        <f t="shared" si="49"/>
        <v>-0.99981362068289048</v>
      </c>
      <c r="M216" s="57">
        <f t="shared" si="50"/>
        <v>-0.98753020600806396</v>
      </c>
      <c r="R216" s="53"/>
      <c r="S216" s="53"/>
      <c r="T216" s="53"/>
      <c r="U216" s="53"/>
      <c r="V216" s="53"/>
    </row>
    <row r="217" spans="1:22" s="51" customFormat="1" x14ac:dyDescent="0.2">
      <c r="B217" s="51" t="s">
        <v>223</v>
      </c>
      <c r="C217" s="51" t="s">
        <v>224</v>
      </c>
      <c r="D217" s="56">
        <v>2355563.7000000002</v>
      </c>
      <c r="E217" s="56">
        <v>3640380.8400000008</v>
      </c>
      <c r="F217" s="56">
        <v>159543</v>
      </c>
      <c r="G217" s="56">
        <v>610671.78</v>
      </c>
      <c r="H217" s="56">
        <v>87474</v>
      </c>
      <c r="I217" s="56">
        <f t="shared" si="46"/>
        <v>698145.78</v>
      </c>
      <c r="J217" s="56">
        <f t="shared" si="47"/>
        <v>2942235.0600000005</v>
      </c>
      <c r="K217" s="57">
        <f t="shared" si="48"/>
        <v>0.80822177385155114</v>
      </c>
      <c r="L217" s="57">
        <f t="shared" si="49"/>
        <v>-0.9561740908404518</v>
      </c>
      <c r="M217" s="57">
        <f t="shared" si="50"/>
        <v>-0.81700063107583087</v>
      </c>
      <c r="R217" s="53"/>
      <c r="S217" s="53"/>
      <c r="T217" s="53"/>
      <c r="U217" s="53"/>
      <c r="V217" s="53"/>
    </row>
    <row r="218" spans="1:22" s="51" customFormat="1" x14ac:dyDescent="0.2">
      <c r="B218" s="51" t="s">
        <v>225</v>
      </c>
      <c r="C218" s="51" t="s">
        <v>226</v>
      </c>
      <c r="D218" s="56">
        <v>0</v>
      </c>
      <c r="E218" s="56">
        <v>65982</v>
      </c>
      <c r="F218" s="56">
        <v>0</v>
      </c>
      <c r="G218" s="56">
        <v>0</v>
      </c>
      <c r="H218" s="56">
        <v>0</v>
      </c>
      <c r="I218" s="56">
        <f t="shared" si="46"/>
        <v>0</v>
      </c>
      <c r="J218" s="56">
        <f t="shared" si="47"/>
        <v>65982</v>
      </c>
      <c r="K218" s="57">
        <f t="shared" si="48"/>
        <v>1</v>
      </c>
      <c r="L218" s="57">
        <f t="shared" si="49"/>
        <v>-1</v>
      </c>
      <c r="M218" s="57">
        <f t="shared" si="50"/>
        <v>-1</v>
      </c>
      <c r="R218" s="53"/>
      <c r="S218" s="53"/>
      <c r="T218" s="53"/>
      <c r="U218" s="53"/>
      <c r="V218" s="53"/>
    </row>
    <row r="219" spans="1:22" s="51" customFormat="1" x14ac:dyDescent="0.2">
      <c r="A219" s="63" t="s">
        <v>271</v>
      </c>
      <c r="B219" s="63"/>
      <c r="C219" s="63"/>
      <c r="D219" s="64">
        <v>51815596.170000009</v>
      </c>
      <c r="E219" s="64">
        <v>66608197.25</v>
      </c>
      <c r="F219" s="64">
        <v>2523935.2800000003</v>
      </c>
      <c r="G219" s="64">
        <v>21850946.070000008</v>
      </c>
      <c r="H219" s="64">
        <v>686047.31</v>
      </c>
      <c r="I219" s="64">
        <f t="shared" si="46"/>
        <v>22536993.380000006</v>
      </c>
      <c r="J219" s="64">
        <f t="shared" si="47"/>
        <v>44071203.86999999</v>
      </c>
      <c r="K219" s="65">
        <f t="shared" si="48"/>
        <v>0.66164835094677465</v>
      </c>
      <c r="L219" s="65">
        <f t="shared" si="49"/>
        <v>-0.96210773772292713</v>
      </c>
      <c r="M219" s="65">
        <f t="shared" si="50"/>
        <v>-0.64212519334131535</v>
      </c>
      <c r="R219" s="53"/>
      <c r="S219" s="53"/>
      <c r="T219" s="53"/>
      <c r="U219" s="53"/>
      <c r="V219" s="53"/>
    </row>
    <row r="220" spans="1:22" s="51" customFormat="1" x14ac:dyDescent="0.2">
      <c r="A220" s="51" t="s">
        <v>272</v>
      </c>
      <c r="B220" s="51" t="s">
        <v>121</v>
      </c>
      <c r="C220" s="51" t="s">
        <v>122</v>
      </c>
      <c r="D220" s="56">
        <v>0</v>
      </c>
      <c r="E220" s="56">
        <v>0</v>
      </c>
      <c r="F220" s="56">
        <v>500</v>
      </c>
      <c r="G220" s="56">
        <v>500</v>
      </c>
      <c r="H220" s="56">
        <v>0</v>
      </c>
      <c r="I220" s="56">
        <f t="shared" si="46"/>
        <v>500</v>
      </c>
      <c r="J220" s="56">
        <f t="shared" si="47"/>
        <v>-500</v>
      </c>
      <c r="K220" s="57" t="str">
        <f t="shared" si="48"/>
        <v>NA</v>
      </c>
      <c r="L220" s="57" t="str">
        <f t="shared" si="49"/>
        <v>NA</v>
      </c>
      <c r="M220" s="57" t="str">
        <f t="shared" si="50"/>
        <v>NA</v>
      </c>
      <c r="R220" s="53"/>
      <c r="S220" s="53"/>
      <c r="T220" s="53"/>
      <c r="U220" s="53"/>
      <c r="V220" s="53"/>
    </row>
    <row r="221" spans="1:22" s="51" customFormat="1" x14ac:dyDescent="0.2">
      <c r="B221" s="51" t="s">
        <v>273</v>
      </c>
      <c r="C221" s="51" t="s">
        <v>274</v>
      </c>
      <c r="D221" s="56">
        <v>0</v>
      </c>
      <c r="E221" s="56">
        <v>0</v>
      </c>
      <c r="F221" s="56">
        <v>29500</v>
      </c>
      <c r="G221" s="56">
        <v>29500</v>
      </c>
      <c r="H221" s="56">
        <v>0</v>
      </c>
      <c r="I221" s="56">
        <f t="shared" si="46"/>
        <v>29500</v>
      </c>
      <c r="J221" s="56">
        <f t="shared" si="47"/>
        <v>-29500</v>
      </c>
      <c r="K221" s="57" t="str">
        <f t="shared" si="48"/>
        <v>NA</v>
      </c>
      <c r="L221" s="57" t="str">
        <f t="shared" si="49"/>
        <v>NA</v>
      </c>
      <c r="M221" s="57" t="str">
        <f t="shared" si="50"/>
        <v>NA</v>
      </c>
      <c r="R221" s="53"/>
      <c r="S221" s="53"/>
      <c r="T221" s="53"/>
      <c r="U221" s="53"/>
      <c r="V221" s="53"/>
    </row>
    <row r="222" spans="1:22" s="51" customFormat="1" x14ac:dyDescent="0.2">
      <c r="B222" s="51" t="s">
        <v>137</v>
      </c>
      <c r="C222" s="51" t="s">
        <v>138</v>
      </c>
      <c r="D222" s="56">
        <v>2800000</v>
      </c>
      <c r="E222" s="56">
        <v>2800500</v>
      </c>
      <c r="F222" s="56">
        <v>0</v>
      </c>
      <c r="G222" s="56">
        <v>244000</v>
      </c>
      <c r="H222" s="56">
        <v>0</v>
      </c>
      <c r="I222" s="56">
        <f t="shared" si="46"/>
        <v>244000</v>
      </c>
      <c r="J222" s="56">
        <f t="shared" si="47"/>
        <v>2556500</v>
      </c>
      <c r="K222" s="57">
        <f t="shared" si="48"/>
        <v>0.91287270130333864</v>
      </c>
      <c r="L222" s="57">
        <f t="shared" si="49"/>
        <v>-1</v>
      </c>
      <c r="M222" s="57">
        <f t="shared" si="50"/>
        <v>-0.90495203778546041</v>
      </c>
      <c r="R222" s="53"/>
      <c r="S222" s="53"/>
      <c r="T222" s="53"/>
      <c r="U222" s="53"/>
      <c r="V222" s="53"/>
    </row>
    <row r="223" spans="1:22" s="51" customFormat="1" x14ac:dyDescent="0.2">
      <c r="B223" s="51" t="s">
        <v>143</v>
      </c>
      <c r="C223" s="51" t="s">
        <v>144</v>
      </c>
      <c r="D223" s="56">
        <v>0</v>
      </c>
      <c r="E223" s="56">
        <v>0</v>
      </c>
      <c r="F223" s="56">
        <v>0</v>
      </c>
      <c r="G223" s="56">
        <v>0</v>
      </c>
      <c r="H223" s="56">
        <v>0</v>
      </c>
      <c r="I223" s="56">
        <f t="shared" si="46"/>
        <v>0</v>
      </c>
      <c r="J223" s="56">
        <f t="shared" si="47"/>
        <v>0</v>
      </c>
      <c r="K223" s="57" t="str">
        <f t="shared" si="48"/>
        <v>NA</v>
      </c>
      <c r="L223" s="57" t="str">
        <f t="shared" si="49"/>
        <v>NA</v>
      </c>
      <c r="M223" s="57" t="str">
        <f t="shared" si="50"/>
        <v>NA</v>
      </c>
      <c r="R223" s="53"/>
      <c r="S223" s="53"/>
      <c r="T223" s="53"/>
      <c r="U223" s="53"/>
      <c r="V223" s="53"/>
    </row>
    <row r="224" spans="1:22" s="51" customFormat="1" x14ac:dyDescent="0.2">
      <c r="B224" s="51" t="s">
        <v>145</v>
      </c>
      <c r="C224" s="51" t="s">
        <v>146</v>
      </c>
      <c r="D224" s="56">
        <v>0</v>
      </c>
      <c r="E224" s="56">
        <v>0</v>
      </c>
      <c r="F224" s="56">
        <v>21.75</v>
      </c>
      <c r="G224" s="56">
        <v>21.75</v>
      </c>
      <c r="H224" s="56">
        <v>0</v>
      </c>
      <c r="I224" s="56">
        <f t="shared" si="46"/>
        <v>21.75</v>
      </c>
      <c r="J224" s="56">
        <f t="shared" si="47"/>
        <v>-21.75</v>
      </c>
      <c r="K224" s="57" t="str">
        <f t="shared" si="48"/>
        <v>NA</v>
      </c>
      <c r="L224" s="57" t="str">
        <f t="shared" si="49"/>
        <v>NA</v>
      </c>
      <c r="M224" s="57" t="str">
        <f t="shared" si="50"/>
        <v>NA</v>
      </c>
      <c r="R224" s="53"/>
      <c r="S224" s="53"/>
      <c r="T224" s="53"/>
      <c r="U224" s="53"/>
      <c r="V224" s="53"/>
    </row>
    <row r="225" spans="1:22" s="51" customFormat="1" x14ac:dyDescent="0.2">
      <c r="B225" s="51" t="s">
        <v>147</v>
      </c>
      <c r="C225" s="51" t="s">
        <v>148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f t="shared" si="46"/>
        <v>0</v>
      </c>
      <c r="J225" s="56">
        <f t="shared" si="47"/>
        <v>0</v>
      </c>
      <c r="K225" s="57" t="str">
        <f t="shared" si="48"/>
        <v>NA</v>
      </c>
      <c r="L225" s="57" t="str">
        <f t="shared" si="49"/>
        <v>NA</v>
      </c>
      <c r="M225" s="57" t="str">
        <f t="shared" si="50"/>
        <v>NA</v>
      </c>
      <c r="R225" s="53"/>
      <c r="S225" s="53"/>
      <c r="T225" s="53"/>
      <c r="U225" s="53"/>
      <c r="V225" s="53"/>
    </row>
    <row r="226" spans="1:22" s="51" customFormat="1" x14ac:dyDescent="0.2">
      <c r="B226" s="51" t="s">
        <v>161</v>
      </c>
      <c r="C226" s="51" t="s">
        <v>162</v>
      </c>
      <c r="D226" s="56">
        <v>74200</v>
      </c>
      <c r="E226" s="56">
        <v>74200</v>
      </c>
      <c r="F226" s="56">
        <v>755.25</v>
      </c>
      <c r="G226" s="56">
        <v>7146.25</v>
      </c>
      <c r="H226" s="56">
        <v>0</v>
      </c>
      <c r="I226" s="56">
        <f t="shared" si="46"/>
        <v>7146.25</v>
      </c>
      <c r="J226" s="56">
        <f t="shared" si="47"/>
        <v>67053.75</v>
      </c>
      <c r="K226" s="57">
        <f t="shared" si="48"/>
        <v>0.90368935309973042</v>
      </c>
      <c r="L226" s="57">
        <f t="shared" si="49"/>
        <v>-0.98982142857142852</v>
      </c>
      <c r="M226" s="57">
        <f t="shared" si="50"/>
        <v>-0.8949338397451605</v>
      </c>
      <c r="R226" s="53"/>
      <c r="S226" s="53"/>
      <c r="T226" s="53"/>
      <c r="U226" s="53"/>
      <c r="V226" s="53"/>
    </row>
    <row r="227" spans="1:22" s="51" customFormat="1" x14ac:dyDescent="0.2">
      <c r="B227" s="51" t="s">
        <v>163</v>
      </c>
      <c r="C227" s="51" t="s">
        <v>164</v>
      </c>
      <c r="D227" s="56">
        <v>0</v>
      </c>
      <c r="E227" s="56">
        <v>215882</v>
      </c>
      <c r="F227" s="56">
        <v>0</v>
      </c>
      <c r="G227" s="56">
        <v>0</v>
      </c>
      <c r="H227" s="56">
        <v>0</v>
      </c>
      <c r="I227" s="56">
        <f t="shared" si="46"/>
        <v>0</v>
      </c>
      <c r="J227" s="56">
        <f t="shared" si="47"/>
        <v>215882</v>
      </c>
      <c r="K227" s="57">
        <f t="shared" si="48"/>
        <v>1</v>
      </c>
      <c r="L227" s="57">
        <f t="shared" si="49"/>
        <v>-1</v>
      </c>
      <c r="M227" s="57">
        <f t="shared" si="50"/>
        <v>-1</v>
      </c>
      <c r="R227" s="53"/>
      <c r="S227" s="53"/>
      <c r="T227" s="53"/>
      <c r="U227" s="53"/>
      <c r="V227" s="53"/>
    </row>
    <row r="228" spans="1:22" s="51" customFormat="1" x14ac:dyDescent="0.2">
      <c r="B228" s="51" t="s">
        <v>201</v>
      </c>
      <c r="C228" s="51" t="s">
        <v>202</v>
      </c>
      <c r="D228" s="56">
        <v>5000</v>
      </c>
      <c r="E228" s="56">
        <v>5000</v>
      </c>
      <c r="F228" s="56">
        <v>0</v>
      </c>
      <c r="G228" s="56">
        <v>0</v>
      </c>
      <c r="H228" s="56">
        <v>0</v>
      </c>
      <c r="I228" s="56">
        <f t="shared" si="46"/>
        <v>0</v>
      </c>
      <c r="J228" s="56">
        <f t="shared" si="47"/>
        <v>5000</v>
      </c>
      <c r="K228" s="57">
        <f t="shared" si="48"/>
        <v>1</v>
      </c>
      <c r="L228" s="57">
        <f t="shared" si="49"/>
        <v>-1</v>
      </c>
      <c r="M228" s="57">
        <f t="shared" si="50"/>
        <v>-1</v>
      </c>
      <c r="R228" s="53"/>
      <c r="S228" s="53"/>
      <c r="T228" s="53"/>
      <c r="U228" s="53"/>
      <c r="V228" s="53"/>
    </row>
    <row r="229" spans="1:22" s="51" customFormat="1" x14ac:dyDescent="0.2">
      <c r="B229" s="51" t="s">
        <v>213</v>
      </c>
      <c r="C229" s="51" t="s">
        <v>214</v>
      </c>
      <c r="D229" s="56">
        <v>14375</v>
      </c>
      <c r="E229" s="56">
        <v>104184</v>
      </c>
      <c r="F229" s="56">
        <v>4123.8100000000004</v>
      </c>
      <c r="G229" s="56">
        <v>39533.74</v>
      </c>
      <c r="H229" s="56">
        <v>4952.4799999999996</v>
      </c>
      <c r="I229" s="56">
        <f t="shared" si="46"/>
        <v>44486.22</v>
      </c>
      <c r="J229" s="56">
        <f t="shared" si="47"/>
        <v>59697.78</v>
      </c>
      <c r="K229" s="57">
        <f t="shared" si="48"/>
        <v>0.57300334024418331</v>
      </c>
      <c r="L229" s="57">
        <f t="shared" si="49"/>
        <v>-0.9604180104430623</v>
      </c>
      <c r="M229" s="57">
        <f t="shared" si="50"/>
        <v>-0.58604280538627462</v>
      </c>
      <c r="R229" s="53"/>
      <c r="S229" s="53"/>
      <c r="T229" s="53"/>
      <c r="U229" s="53"/>
      <c r="V229" s="53"/>
    </row>
    <row r="230" spans="1:22" s="51" customFormat="1" x14ac:dyDescent="0.2">
      <c r="A230" s="63" t="s">
        <v>275</v>
      </c>
      <c r="B230" s="63"/>
      <c r="C230" s="63"/>
      <c r="D230" s="64">
        <v>2893575</v>
      </c>
      <c r="E230" s="64">
        <v>3199766</v>
      </c>
      <c r="F230" s="64">
        <v>34900.81</v>
      </c>
      <c r="G230" s="64">
        <v>320701.74</v>
      </c>
      <c r="H230" s="64">
        <v>4952.4799999999996</v>
      </c>
      <c r="I230" s="64">
        <f t="shared" si="46"/>
        <v>325654.21999999997</v>
      </c>
      <c r="J230" s="64">
        <f t="shared" si="47"/>
        <v>2874111.7800000003</v>
      </c>
      <c r="K230" s="65">
        <f t="shared" si="48"/>
        <v>0.8982256139980237</v>
      </c>
      <c r="L230" s="65">
        <f t="shared" si="49"/>
        <v>-0.98909269927863475</v>
      </c>
      <c r="M230" s="65">
        <f t="shared" si="50"/>
        <v>-0.89066186601258868</v>
      </c>
      <c r="R230" s="53"/>
      <c r="S230" s="53"/>
      <c r="T230" s="53"/>
      <c r="U230" s="53"/>
      <c r="V230" s="53"/>
    </row>
    <row r="231" spans="1:22" s="51" customFormat="1" x14ac:dyDescent="0.2">
      <c r="A231" s="51" t="s">
        <v>465</v>
      </c>
      <c r="B231" s="51" t="s">
        <v>108</v>
      </c>
      <c r="C231" s="51" t="s">
        <v>107</v>
      </c>
      <c r="D231" s="56">
        <v>0</v>
      </c>
      <c r="E231" s="56">
        <v>0</v>
      </c>
      <c r="F231" s="56">
        <v>0</v>
      </c>
      <c r="G231" s="56">
        <v>0</v>
      </c>
      <c r="H231" s="56">
        <v>0</v>
      </c>
      <c r="I231" s="56">
        <f t="shared" si="46"/>
        <v>0</v>
      </c>
      <c r="J231" s="56">
        <f t="shared" si="47"/>
        <v>0</v>
      </c>
      <c r="K231" s="57" t="str">
        <f t="shared" si="48"/>
        <v>NA</v>
      </c>
      <c r="L231" s="57" t="str">
        <f t="shared" si="49"/>
        <v>NA</v>
      </c>
      <c r="M231" s="57" t="str">
        <f t="shared" si="50"/>
        <v>NA</v>
      </c>
      <c r="R231" s="53"/>
      <c r="S231" s="53"/>
      <c r="T231" s="53"/>
      <c r="U231" s="53"/>
      <c r="V231" s="53"/>
    </row>
    <row r="232" spans="1:22" s="51" customFormat="1" x14ac:dyDescent="0.2">
      <c r="B232" s="51" t="s">
        <v>111</v>
      </c>
      <c r="C232" s="51" t="s">
        <v>112</v>
      </c>
      <c r="D232" s="56">
        <v>0</v>
      </c>
      <c r="E232" s="56">
        <v>5000</v>
      </c>
      <c r="F232" s="56">
        <v>0</v>
      </c>
      <c r="G232" s="56">
        <v>0</v>
      </c>
      <c r="H232" s="56">
        <v>0</v>
      </c>
      <c r="I232" s="56">
        <f t="shared" si="46"/>
        <v>0</v>
      </c>
      <c r="J232" s="56">
        <f t="shared" si="47"/>
        <v>5000</v>
      </c>
      <c r="K232" s="57">
        <f t="shared" si="48"/>
        <v>1</v>
      </c>
      <c r="L232" s="57">
        <f t="shared" si="49"/>
        <v>-1</v>
      </c>
      <c r="M232" s="57">
        <f t="shared" si="50"/>
        <v>-1</v>
      </c>
      <c r="R232" s="53"/>
      <c r="S232" s="53"/>
      <c r="T232" s="53"/>
      <c r="U232" s="53"/>
      <c r="V232" s="53"/>
    </row>
    <row r="233" spans="1:22" s="51" customFormat="1" x14ac:dyDescent="0.2">
      <c r="B233" s="51" t="s">
        <v>466</v>
      </c>
      <c r="C233" s="51" t="s">
        <v>467</v>
      </c>
      <c r="D233" s="56">
        <v>0</v>
      </c>
      <c r="E233" s="56">
        <v>0</v>
      </c>
      <c r="F233" s="56">
        <v>3573.24</v>
      </c>
      <c r="G233" s="56">
        <v>29585.919999999998</v>
      </c>
      <c r="H233" s="56">
        <v>0</v>
      </c>
      <c r="I233" s="56">
        <f t="shared" si="46"/>
        <v>29585.919999999998</v>
      </c>
      <c r="J233" s="56">
        <f t="shared" si="47"/>
        <v>-29585.919999999998</v>
      </c>
      <c r="K233" s="57" t="str">
        <f t="shared" si="48"/>
        <v>NA</v>
      </c>
      <c r="L233" s="57" t="str">
        <f t="shared" si="49"/>
        <v>NA</v>
      </c>
      <c r="M233" s="57" t="str">
        <f t="shared" si="50"/>
        <v>NA</v>
      </c>
      <c r="R233" s="53"/>
      <c r="S233" s="53"/>
      <c r="T233" s="53"/>
      <c r="U233" s="53"/>
      <c r="V233" s="53"/>
    </row>
    <row r="234" spans="1:22" s="51" customFormat="1" x14ac:dyDescent="0.2">
      <c r="B234" s="51" t="s">
        <v>121</v>
      </c>
      <c r="C234" s="51" t="s">
        <v>122</v>
      </c>
      <c r="D234" s="56">
        <v>55936.34</v>
      </c>
      <c r="E234" s="56">
        <v>217848</v>
      </c>
      <c r="F234" s="56">
        <v>20802.84</v>
      </c>
      <c r="G234" s="56">
        <v>181804.19</v>
      </c>
      <c r="H234" s="56">
        <v>0</v>
      </c>
      <c r="I234" s="56">
        <f t="shared" si="46"/>
        <v>181804.19</v>
      </c>
      <c r="J234" s="56">
        <f t="shared" si="47"/>
        <v>36043.81</v>
      </c>
      <c r="K234" s="57">
        <f t="shared" si="48"/>
        <v>0.16545394036208733</v>
      </c>
      <c r="L234" s="57">
        <f t="shared" si="49"/>
        <v>-0.90450754654621568</v>
      </c>
      <c r="M234" s="57">
        <f t="shared" si="50"/>
        <v>-8.9586116758640713E-2</v>
      </c>
      <c r="R234" s="53"/>
      <c r="S234" s="53"/>
      <c r="T234" s="53"/>
      <c r="U234" s="53"/>
      <c r="V234" s="53"/>
    </row>
    <row r="235" spans="1:22" s="51" customFormat="1" x14ac:dyDescent="0.2">
      <c r="B235" s="51" t="s">
        <v>322</v>
      </c>
      <c r="C235" s="51" t="s">
        <v>323</v>
      </c>
      <c r="D235" s="56">
        <v>0</v>
      </c>
      <c r="E235" s="56">
        <v>0</v>
      </c>
      <c r="F235" s="56">
        <v>0</v>
      </c>
      <c r="G235" s="56">
        <v>0</v>
      </c>
      <c r="H235" s="56">
        <v>0</v>
      </c>
      <c r="I235" s="56">
        <f t="shared" si="46"/>
        <v>0</v>
      </c>
      <c r="J235" s="56">
        <f t="shared" si="47"/>
        <v>0</v>
      </c>
      <c r="K235" s="57" t="str">
        <f t="shared" si="48"/>
        <v>NA</v>
      </c>
      <c r="L235" s="57" t="str">
        <f t="shared" si="49"/>
        <v>NA</v>
      </c>
      <c r="M235" s="57" t="str">
        <f t="shared" si="50"/>
        <v>NA</v>
      </c>
      <c r="R235" s="53"/>
      <c r="S235" s="53"/>
      <c r="T235" s="53"/>
      <c r="U235" s="53"/>
      <c r="V235" s="53"/>
    </row>
    <row r="236" spans="1:22" s="51" customFormat="1" x14ac:dyDescent="0.2">
      <c r="B236" s="51" t="s">
        <v>237</v>
      </c>
      <c r="C236" s="51" t="s">
        <v>238</v>
      </c>
      <c r="D236" s="56">
        <v>0</v>
      </c>
      <c r="E236" s="56">
        <v>0</v>
      </c>
      <c r="F236" s="56">
        <v>0</v>
      </c>
      <c r="G236" s="56">
        <v>0</v>
      </c>
      <c r="H236" s="56">
        <v>0</v>
      </c>
      <c r="I236" s="56">
        <f t="shared" si="46"/>
        <v>0</v>
      </c>
      <c r="J236" s="56">
        <f t="shared" si="47"/>
        <v>0</v>
      </c>
      <c r="K236" s="57" t="str">
        <f t="shared" si="48"/>
        <v>NA</v>
      </c>
      <c r="L236" s="57" t="str">
        <f t="shared" si="49"/>
        <v>NA</v>
      </c>
      <c r="M236" s="57" t="str">
        <f t="shared" si="50"/>
        <v>NA</v>
      </c>
      <c r="R236" s="53"/>
      <c r="S236" s="53"/>
      <c r="T236" s="53"/>
      <c r="U236" s="53"/>
      <c r="V236" s="53"/>
    </row>
    <row r="237" spans="1:22" s="51" customFormat="1" x14ac:dyDescent="0.2">
      <c r="B237" s="51" t="s">
        <v>239</v>
      </c>
      <c r="C237" s="51" t="s">
        <v>240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f t="shared" si="46"/>
        <v>0</v>
      </c>
      <c r="J237" s="56">
        <f t="shared" si="47"/>
        <v>0</v>
      </c>
      <c r="K237" s="57" t="str">
        <f t="shared" si="48"/>
        <v>NA</v>
      </c>
      <c r="L237" s="57" t="str">
        <f t="shared" si="49"/>
        <v>NA</v>
      </c>
      <c r="M237" s="57" t="str">
        <f t="shared" si="50"/>
        <v>NA</v>
      </c>
      <c r="R237" s="53"/>
      <c r="S237" s="53"/>
      <c r="T237" s="53"/>
      <c r="U237" s="53"/>
      <c r="V237" s="53"/>
    </row>
    <row r="238" spans="1:22" s="51" customFormat="1" x14ac:dyDescent="0.2">
      <c r="B238" s="51" t="s">
        <v>133</v>
      </c>
      <c r="C238" s="51" t="s">
        <v>134</v>
      </c>
      <c r="D238" s="56">
        <v>256510.99</v>
      </c>
      <c r="E238" s="56">
        <v>379839</v>
      </c>
      <c r="F238" s="56">
        <v>65636.84</v>
      </c>
      <c r="G238" s="56">
        <v>650596.17000000004</v>
      </c>
      <c r="H238" s="56">
        <v>0</v>
      </c>
      <c r="I238" s="56">
        <f t="shared" si="46"/>
        <v>650596.17000000004</v>
      </c>
      <c r="J238" s="56">
        <f t="shared" si="47"/>
        <v>-270757.17000000004</v>
      </c>
      <c r="K238" s="57">
        <f t="shared" si="48"/>
        <v>-0.71282087937257643</v>
      </c>
      <c r="L238" s="57">
        <f t="shared" si="49"/>
        <v>-0.82719826031555488</v>
      </c>
      <c r="M238" s="57">
        <f t="shared" si="50"/>
        <v>0.86853186840644692</v>
      </c>
      <c r="R238" s="53"/>
      <c r="S238" s="53"/>
      <c r="T238" s="53"/>
      <c r="U238" s="53"/>
      <c r="V238" s="53"/>
    </row>
    <row r="239" spans="1:22" s="51" customFormat="1" x14ac:dyDescent="0.2">
      <c r="B239" s="51" t="s">
        <v>135</v>
      </c>
      <c r="C239" s="51" t="s">
        <v>136</v>
      </c>
      <c r="D239" s="56">
        <v>2476152.91</v>
      </c>
      <c r="E239" s="56">
        <v>3514516.84</v>
      </c>
      <c r="F239" s="56">
        <v>161126.06</v>
      </c>
      <c r="G239" s="56">
        <v>1871663.88</v>
      </c>
      <c r="H239" s="56">
        <v>0</v>
      </c>
      <c r="I239" s="56">
        <f t="shared" si="46"/>
        <v>1871663.88</v>
      </c>
      <c r="J239" s="56">
        <f t="shared" si="47"/>
        <v>1642852.96</v>
      </c>
      <c r="K239" s="57">
        <f t="shared" si="48"/>
        <v>0.46744774169299469</v>
      </c>
      <c r="L239" s="57">
        <f t="shared" si="49"/>
        <v>-0.95415413630512014</v>
      </c>
      <c r="M239" s="57">
        <f t="shared" si="50"/>
        <v>-0.41903390002872148</v>
      </c>
      <c r="R239" s="53"/>
      <c r="S239" s="53"/>
      <c r="T239" s="53"/>
      <c r="U239" s="53"/>
      <c r="V239" s="53"/>
    </row>
    <row r="240" spans="1:22" s="51" customFormat="1" x14ac:dyDescent="0.2">
      <c r="B240" s="51" t="s">
        <v>137</v>
      </c>
      <c r="C240" s="51" t="s">
        <v>138</v>
      </c>
      <c r="D240" s="56">
        <v>1200000</v>
      </c>
      <c r="E240" s="56">
        <v>1622080.69</v>
      </c>
      <c r="F240" s="56">
        <v>0</v>
      </c>
      <c r="G240" s="56">
        <v>52000</v>
      </c>
      <c r="H240" s="56">
        <v>0</v>
      </c>
      <c r="I240" s="56">
        <f t="shared" si="46"/>
        <v>52000</v>
      </c>
      <c r="J240" s="56">
        <f t="shared" si="47"/>
        <v>1570080.69</v>
      </c>
      <c r="K240" s="57">
        <f t="shared" si="48"/>
        <v>0.96794240858634473</v>
      </c>
      <c r="L240" s="57">
        <f t="shared" si="49"/>
        <v>-1</v>
      </c>
      <c r="M240" s="57">
        <f t="shared" si="50"/>
        <v>-0.96502808209419422</v>
      </c>
      <c r="R240" s="53"/>
      <c r="S240" s="53"/>
      <c r="T240" s="53"/>
      <c r="U240" s="53"/>
      <c r="V240" s="53"/>
    </row>
    <row r="241" spans="2:22" s="51" customFormat="1" x14ac:dyDescent="0.2">
      <c r="B241" s="51" t="s">
        <v>139</v>
      </c>
      <c r="C241" s="51" t="s">
        <v>140</v>
      </c>
      <c r="D241" s="56">
        <v>0</v>
      </c>
      <c r="E241" s="56">
        <v>0</v>
      </c>
      <c r="F241" s="56">
        <v>0</v>
      </c>
      <c r="G241" s="56">
        <v>0</v>
      </c>
      <c r="H241" s="56">
        <v>0</v>
      </c>
      <c r="I241" s="56">
        <f t="shared" si="46"/>
        <v>0</v>
      </c>
      <c r="J241" s="56">
        <f t="shared" si="47"/>
        <v>0</v>
      </c>
      <c r="K241" s="57" t="str">
        <f t="shared" si="48"/>
        <v>NA</v>
      </c>
      <c r="L241" s="57" t="str">
        <f t="shared" si="49"/>
        <v>NA</v>
      </c>
      <c r="M241" s="57" t="str">
        <f t="shared" si="50"/>
        <v>NA</v>
      </c>
      <c r="R241" s="53"/>
      <c r="S241" s="53"/>
      <c r="T241" s="53"/>
      <c r="U241" s="53"/>
      <c r="V241" s="53"/>
    </row>
    <row r="242" spans="2:22" s="51" customFormat="1" x14ac:dyDescent="0.2">
      <c r="B242" s="51" t="s">
        <v>143</v>
      </c>
      <c r="C242" s="51" t="s">
        <v>144</v>
      </c>
      <c r="D242" s="56">
        <v>361696</v>
      </c>
      <c r="E242" s="56">
        <v>695313.95</v>
      </c>
      <c r="F242" s="56">
        <v>34415</v>
      </c>
      <c r="G242" s="56">
        <v>367548.75</v>
      </c>
      <c r="H242" s="56">
        <v>0</v>
      </c>
      <c r="I242" s="56">
        <f t="shared" si="46"/>
        <v>367548.75</v>
      </c>
      <c r="J242" s="56">
        <f t="shared" si="47"/>
        <v>327765.19999999995</v>
      </c>
      <c r="K242" s="57">
        <f t="shared" si="48"/>
        <v>0.47139166415401268</v>
      </c>
      <c r="L242" s="57">
        <f t="shared" si="49"/>
        <v>-0.9505043728807685</v>
      </c>
      <c r="M242" s="57">
        <f t="shared" si="50"/>
        <v>-0.42333636089528665</v>
      </c>
      <c r="R242" s="53"/>
      <c r="S242" s="53"/>
      <c r="T242" s="53"/>
      <c r="U242" s="53"/>
      <c r="V242" s="53"/>
    </row>
    <row r="243" spans="2:22" s="51" customFormat="1" x14ac:dyDescent="0.2">
      <c r="B243" s="51" t="s">
        <v>145</v>
      </c>
      <c r="C243" s="51" t="s">
        <v>146</v>
      </c>
      <c r="D243" s="56">
        <v>0</v>
      </c>
      <c r="E243" s="56">
        <v>0</v>
      </c>
      <c r="F243" s="56">
        <v>3388.9799999999996</v>
      </c>
      <c r="G243" s="56">
        <v>25387.98</v>
      </c>
      <c r="H243" s="56">
        <v>0</v>
      </c>
      <c r="I243" s="56">
        <f t="shared" si="46"/>
        <v>25387.98</v>
      </c>
      <c r="J243" s="56">
        <f t="shared" si="47"/>
        <v>-25387.98</v>
      </c>
      <c r="K243" s="57" t="str">
        <f t="shared" si="48"/>
        <v>NA</v>
      </c>
      <c r="L243" s="57" t="str">
        <f t="shared" si="49"/>
        <v>NA</v>
      </c>
      <c r="M243" s="57" t="str">
        <f t="shared" si="50"/>
        <v>NA</v>
      </c>
      <c r="R243" s="53"/>
      <c r="S243" s="53"/>
      <c r="T243" s="53"/>
      <c r="U243" s="53"/>
      <c r="V243" s="53"/>
    </row>
    <row r="244" spans="2:22" s="51" customFormat="1" x14ac:dyDescent="0.2">
      <c r="B244" s="51" t="s">
        <v>147</v>
      </c>
      <c r="C244" s="51" t="s">
        <v>148</v>
      </c>
      <c r="D244" s="56">
        <v>546451.9</v>
      </c>
      <c r="E244" s="56">
        <v>939062.45</v>
      </c>
      <c r="F244" s="56">
        <v>46856.659999999989</v>
      </c>
      <c r="G244" s="56">
        <v>580336.14000000013</v>
      </c>
      <c r="H244" s="56">
        <v>0</v>
      </c>
      <c r="I244" s="56">
        <f t="shared" si="46"/>
        <v>580336.14000000013</v>
      </c>
      <c r="J244" s="56">
        <f t="shared" si="47"/>
        <v>358726.30999999982</v>
      </c>
      <c r="K244" s="57">
        <f t="shared" si="48"/>
        <v>0.38200474313502775</v>
      </c>
      <c r="L244" s="57">
        <f t="shared" si="49"/>
        <v>-0.95010272213525304</v>
      </c>
      <c r="M244" s="57">
        <f t="shared" si="50"/>
        <v>-0.32582335614730307</v>
      </c>
      <c r="R244" s="53"/>
      <c r="S244" s="53"/>
      <c r="T244" s="53"/>
      <c r="U244" s="53"/>
      <c r="V244" s="53"/>
    </row>
    <row r="245" spans="2:22" s="51" customFormat="1" x14ac:dyDescent="0.2">
      <c r="B245" s="51" t="s">
        <v>161</v>
      </c>
      <c r="C245" s="51" t="s">
        <v>162</v>
      </c>
      <c r="D245" s="56">
        <v>112944.28999999998</v>
      </c>
      <c r="E245" s="56">
        <v>215401.99</v>
      </c>
      <c r="F245" s="56">
        <v>5317.1200000000008</v>
      </c>
      <c r="G245" s="56">
        <v>74770.87</v>
      </c>
      <c r="H245" s="56">
        <v>0</v>
      </c>
      <c r="I245" s="56">
        <f t="shared" si="46"/>
        <v>74770.87</v>
      </c>
      <c r="J245" s="56">
        <f t="shared" si="47"/>
        <v>140631.12</v>
      </c>
      <c r="K245" s="57">
        <f t="shared" si="48"/>
        <v>0.65287753376837421</v>
      </c>
      <c r="L245" s="57">
        <f t="shared" si="49"/>
        <v>-0.975315362685368</v>
      </c>
      <c r="M245" s="57">
        <f t="shared" si="50"/>
        <v>-0.62132094592913545</v>
      </c>
      <c r="R245" s="53"/>
      <c r="S245" s="53"/>
      <c r="T245" s="53"/>
      <c r="U245" s="53"/>
      <c r="V245" s="53"/>
    </row>
    <row r="246" spans="2:22" s="51" customFormat="1" x14ac:dyDescent="0.2">
      <c r="B246" s="51" t="s">
        <v>163</v>
      </c>
      <c r="C246" s="51" t="s">
        <v>164</v>
      </c>
      <c r="D246" s="56">
        <v>-5635750</v>
      </c>
      <c r="E246" s="56">
        <v>911245.33</v>
      </c>
      <c r="F246" s="56">
        <v>14978.25</v>
      </c>
      <c r="G246" s="56">
        <v>290550.23</v>
      </c>
      <c r="H246" s="56">
        <v>352.52</v>
      </c>
      <c r="I246" s="56">
        <f t="shared" si="46"/>
        <v>290902.75</v>
      </c>
      <c r="J246" s="56">
        <f t="shared" si="47"/>
        <v>620342.57999999996</v>
      </c>
      <c r="K246" s="57">
        <f t="shared" si="48"/>
        <v>0.68076352171813048</v>
      </c>
      <c r="L246" s="57">
        <f t="shared" si="49"/>
        <v>-0.98356287872553483</v>
      </c>
      <c r="M246" s="57">
        <f t="shared" si="50"/>
        <v>-0.65216404755377211</v>
      </c>
      <c r="R246" s="53"/>
      <c r="S246" s="53"/>
      <c r="T246" s="53"/>
      <c r="U246" s="53"/>
      <c r="V246" s="53"/>
    </row>
    <row r="247" spans="2:22" s="51" customFormat="1" x14ac:dyDescent="0.2">
      <c r="B247" s="51" t="s">
        <v>468</v>
      </c>
      <c r="C247" s="51" t="s">
        <v>469</v>
      </c>
      <c r="D247" s="56">
        <v>0</v>
      </c>
      <c r="E247" s="56">
        <v>0</v>
      </c>
      <c r="F247" s="56">
        <v>0</v>
      </c>
      <c r="G247" s="56">
        <v>0</v>
      </c>
      <c r="H247" s="56">
        <v>0</v>
      </c>
      <c r="I247" s="56">
        <f t="shared" si="46"/>
        <v>0</v>
      </c>
      <c r="J247" s="56">
        <f t="shared" si="47"/>
        <v>0</v>
      </c>
      <c r="K247" s="57" t="str">
        <f t="shared" si="48"/>
        <v>NA</v>
      </c>
      <c r="L247" s="57" t="str">
        <f t="shared" si="49"/>
        <v>NA</v>
      </c>
      <c r="M247" s="57" t="str">
        <f t="shared" si="50"/>
        <v>NA</v>
      </c>
      <c r="R247" s="53"/>
      <c r="S247" s="53"/>
      <c r="T247" s="53"/>
      <c r="U247" s="53"/>
      <c r="V247" s="53"/>
    </row>
    <row r="248" spans="2:22" s="51" customFormat="1" x14ac:dyDescent="0.2">
      <c r="B248" s="51" t="s">
        <v>169</v>
      </c>
      <c r="C248" s="51" t="s">
        <v>170</v>
      </c>
      <c r="D248" s="56">
        <v>0</v>
      </c>
      <c r="E248" s="56">
        <v>0</v>
      </c>
      <c r="F248" s="56">
        <v>0</v>
      </c>
      <c r="G248" s="56">
        <v>0</v>
      </c>
      <c r="H248" s="56">
        <v>0</v>
      </c>
      <c r="I248" s="56">
        <f t="shared" si="46"/>
        <v>0</v>
      </c>
      <c r="J248" s="56">
        <f t="shared" si="47"/>
        <v>0</v>
      </c>
      <c r="K248" s="57" t="str">
        <f t="shared" si="48"/>
        <v>NA</v>
      </c>
      <c r="L248" s="57" t="str">
        <f t="shared" si="49"/>
        <v>NA</v>
      </c>
      <c r="M248" s="57" t="str">
        <f t="shared" si="50"/>
        <v>NA</v>
      </c>
      <c r="R248" s="53"/>
      <c r="S248" s="53"/>
      <c r="T248" s="53"/>
      <c r="U248" s="53"/>
      <c r="V248" s="53"/>
    </row>
    <row r="249" spans="2:22" s="51" customFormat="1" x14ac:dyDescent="0.2">
      <c r="B249" s="51" t="s">
        <v>177</v>
      </c>
      <c r="C249" s="51" t="s">
        <v>178</v>
      </c>
      <c r="D249" s="56">
        <v>1575</v>
      </c>
      <c r="E249" s="56">
        <v>10000</v>
      </c>
      <c r="F249" s="56">
        <v>0</v>
      </c>
      <c r="G249" s="56">
        <v>848.51</v>
      </c>
      <c r="H249" s="56">
        <v>0</v>
      </c>
      <c r="I249" s="56">
        <f t="shared" si="46"/>
        <v>848.51</v>
      </c>
      <c r="J249" s="56">
        <f t="shared" si="47"/>
        <v>9151.49</v>
      </c>
      <c r="K249" s="57">
        <f t="shared" si="48"/>
        <v>0.91514899999999999</v>
      </c>
      <c r="L249" s="57">
        <f t="shared" si="49"/>
        <v>-1</v>
      </c>
      <c r="M249" s="57">
        <f t="shared" si="50"/>
        <v>-0.90743527272727276</v>
      </c>
      <c r="R249" s="53"/>
      <c r="S249" s="53"/>
      <c r="T249" s="53"/>
      <c r="U249" s="53"/>
      <c r="V249" s="53"/>
    </row>
    <row r="250" spans="2:22" s="51" customFormat="1" x14ac:dyDescent="0.2">
      <c r="B250" s="51" t="s">
        <v>179</v>
      </c>
      <c r="C250" s="51" t="s">
        <v>180</v>
      </c>
      <c r="D250" s="56">
        <v>5000</v>
      </c>
      <c r="E250" s="56">
        <v>4000</v>
      </c>
      <c r="F250" s="56">
        <v>0</v>
      </c>
      <c r="G250" s="56">
        <v>0</v>
      </c>
      <c r="H250" s="56">
        <v>0</v>
      </c>
      <c r="I250" s="56">
        <f t="shared" si="46"/>
        <v>0</v>
      </c>
      <c r="J250" s="56">
        <f t="shared" si="47"/>
        <v>4000</v>
      </c>
      <c r="K250" s="57">
        <f t="shared" si="48"/>
        <v>1</v>
      </c>
      <c r="L250" s="57">
        <f t="shared" si="49"/>
        <v>-1</v>
      </c>
      <c r="M250" s="57">
        <f t="shared" si="50"/>
        <v>-1</v>
      </c>
      <c r="R250" s="53"/>
      <c r="S250" s="53"/>
      <c r="T250" s="53"/>
      <c r="U250" s="53"/>
      <c r="V250" s="53"/>
    </row>
    <row r="251" spans="2:22" s="51" customFormat="1" x14ac:dyDescent="0.2">
      <c r="B251" s="51" t="s">
        <v>463</v>
      </c>
      <c r="C251" s="51" t="s">
        <v>464</v>
      </c>
      <c r="D251" s="56">
        <v>0</v>
      </c>
      <c r="E251" s="56">
        <v>500</v>
      </c>
      <c r="F251" s="56">
        <v>0</v>
      </c>
      <c r="G251" s="56">
        <v>0</v>
      </c>
      <c r="H251" s="56">
        <v>0</v>
      </c>
      <c r="I251" s="56">
        <f t="shared" si="46"/>
        <v>0</v>
      </c>
      <c r="J251" s="56">
        <f t="shared" si="47"/>
        <v>500</v>
      </c>
      <c r="K251" s="57">
        <f t="shared" si="48"/>
        <v>1</v>
      </c>
      <c r="L251" s="57">
        <f t="shared" si="49"/>
        <v>-1</v>
      </c>
      <c r="M251" s="57">
        <f t="shared" si="50"/>
        <v>-1</v>
      </c>
      <c r="R251" s="53"/>
      <c r="S251" s="53"/>
      <c r="T251" s="53"/>
      <c r="U251" s="53"/>
      <c r="V251" s="53"/>
    </row>
    <row r="252" spans="2:22" s="51" customFormat="1" x14ac:dyDescent="0.2">
      <c r="B252" s="51" t="s">
        <v>185</v>
      </c>
      <c r="C252" s="51" t="s">
        <v>186</v>
      </c>
      <c r="D252" s="56">
        <v>14300</v>
      </c>
      <c r="E252" s="56">
        <v>58000</v>
      </c>
      <c r="F252" s="56">
        <v>4668.7999999999993</v>
      </c>
      <c r="G252" s="56">
        <v>26605.83</v>
      </c>
      <c r="H252" s="56">
        <v>0</v>
      </c>
      <c r="I252" s="56">
        <f t="shared" si="46"/>
        <v>26605.83</v>
      </c>
      <c r="J252" s="56">
        <f t="shared" si="47"/>
        <v>31394.17</v>
      </c>
      <c r="K252" s="57">
        <f t="shared" si="48"/>
        <v>0.54127879310344829</v>
      </c>
      <c r="L252" s="57">
        <f t="shared" si="49"/>
        <v>-0.91950344827586206</v>
      </c>
      <c r="M252" s="57">
        <f t="shared" si="50"/>
        <v>-0.49957686520376171</v>
      </c>
      <c r="R252" s="53"/>
      <c r="S252" s="53"/>
      <c r="T252" s="53"/>
      <c r="U252" s="53"/>
      <c r="V252" s="53"/>
    </row>
    <row r="253" spans="2:22" s="51" customFormat="1" x14ac:dyDescent="0.2">
      <c r="B253" s="51" t="s">
        <v>193</v>
      </c>
      <c r="C253" s="51" t="s">
        <v>194</v>
      </c>
      <c r="D253" s="56">
        <v>4128638</v>
      </c>
      <c r="E253" s="56">
        <v>207176.4</v>
      </c>
      <c r="F253" s="56">
        <v>2106.21</v>
      </c>
      <c r="G253" s="56">
        <v>23541.090000000004</v>
      </c>
      <c r="H253" s="56">
        <v>54.06</v>
      </c>
      <c r="I253" s="56">
        <f t="shared" si="46"/>
        <v>23595.150000000005</v>
      </c>
      <c r="J253" s="56">
        <f t="shared" si="47"/>
        <v>183581.25</v>
      </c>
      <c r="K253" s="57">
        <f t="shared" si="48"/>
        <v>0.88611082150283527</v>
      </c>
      <c r="L253" s="57">
        <f t="shared" si="49"/>
        <v>-0.98983373588883683</v>
      </c>
      <c r="M253" s="57">
        <f t="shared" si="50"/>
        <v>-0.87604191842840651</v>
      </c>
      <c r="R253" s="53"/>
      <c r="S253" s="53"/>
      <c r="T253" s="53"/>
      <c r="U253" s="53"/>
      <c r="V253" s="53"/>
    </row>
    <row r="254" spans="2:22" s="51" customFormat="1" x14ac:dyDescent="0.2">
      <c r="B254" s="51" t="s">
        <v>197</v>
      </c>
      <c r="C254" s="51" t="s">
        <v>198</v>
      </c>
      <c r="D254" s="56">
        <v>2500</v>
      </c>
      <c r="E254" s="56">
        <v>9400</v>
      </c>
      <c r="F254" s="56">
        <v>0</v>
      </c>
      <c r="G254" s="56">
        <v>277.02000000000004</v>
      </c>
      <c r="H254" s="56">
        <v>0</v>
      </c>
      <c r="I254" s="56">
        <f t="shared" si="46"/>
        <v>277.02000000000004</v>
      </c>
      <c r="J254" s="56">
        <f t="shared" si="47"/>
        <v>9122.98</v>
      </c>
      <c r="K254" s="57">
        <f t="shared" si="48"/>
        <v>0.97052978723404248</v>
      </c>
      <c r="L254" s="57">
        <f t="shared" si="49"/>
        <v>-1</v>
      </c>
      <c r="M254" s="57">
        <f t="shared" si="50"/>
        <v>-0.96785067698259186</v>
      </c>
      <c r="R254" s="53"/>
      <c r="S254" s="53"/>
      <c r="T254" s="53"/>
      <c r="U254" s="53"/>
      <c r="V254" s="53"/>
    </row>
    <row r="255" spans="2:22" s="51" customFormat="1" x14ac:dyDescent="0.2">
      <c r="B255" s="51" t="s">
        <v>199</v>
      </c>
      <c r="C255" s="51" t="s">
        <v>200</v>
      </c>
      <c r="D255" s="56">
        <v>0</v>
      </c>
      <c r="E255" s="56">
        <v>0</v>
      </c>
      <c r="F255" s="56">
        <v>0</v>
      </c>
      <c r="G255" s="56">
        <v>0</v>
      </c>
      <c r="H255" s="56">
        <v>0</v>
      </c>
      <c r="I255" s="56">
        <f t="shared" si="46"/>
        <v>0</v>
      </c>
      <c r="J255" s="56">
        <f t="shared" si="47"/>
        <v>0</v>
      </c>
      <c r="K255" s="57" t="str">
        <f t="shared" si="48"/>
        <v>NA</v>
      </c>
      <c r="L255" s="57" t="str">
        <f t="shared" si="49"/>
        <v>NA</v>
      </c>
      <c r="M255" s="57" t="str">
        <f t="shared" si="50"/>
        <v>NA</v>
      </c>
      <c r="R255" s="53"/>
      <c r="S255" s="53"/>
      <c r="T255" s="53"/>
      <c r="U255" s="53"/>
      <c r="V255" s="53"/>
    </row>
    <row r="256" spans="2:22" s="51" customFormat="1" x14ac:dyDescent="0.2">
      <c r="B256" s="51" t="s">
        <v>201</v>
      </c>
      <c r="C256" s="51" t="s">
        <v>202</v>
      </c>
      <c r="D256" s="56">
        <v>56000</v>
      </c>
      <c r="E256" s="56">
        <v>83585</v>
      </c>
      <c r="F256" s="56">
        <v>0</v>
      </c>
      <c r="G256" s="56">
        <v>1867.69</v>
      </c>
      <c r="H256" s="56">
        <v>0</v>
      </c>
      <c r="I256" s="56">
        <f t="shared" si="46"/>
        <v>1867.69</v>
      </c>
      <c r="J256" s="56">
        <f t="shared" si="47"/>
        <v>81717.31</v>
      </c>
      <c r="K256" s="57">
        <f t="shared" si="48"/>
        <v>0.97765520129209782</v>
      </c>
      <c r="L256" s="57">
        <f t="shared" si="49"/>
        <v>-1</v>
      </c>
      <c r="M256" s="57">
        <f t="shared" si="50"/>
        <v>-0.97562385595501577</v>
      </c>
      <c r="R256" s="53"/>
      <c r="S256" s="53"/>
      <c r="T256" s="53"/>
      <c r="U256" s="53"/>
      <c r="V256" s="53"/>
    </row>
    <row r="257" spans="1:22" s="51" customFormat="1" x14ac:dyDescent="0.2">
      <c r="B257" s="51" t="s">
        <v>205</v>
      </c>
      <c r="C257" s="51" t="s">
        <v>206</v>
      </c>
      <c r="D257" s="56">
        <v>95852</v>
      </c>
      <c r="E257" s="56">
        <v>265120</v>
      </c>
      <c r="F257" s="56">
        <v>0</v>
      </c>
      <c r="G257" s="56">
        <v>29245.360000000001</v>
      </c>
      <c r="H257" s="56">
        <v>0</v>
      </c>
      <c r="I257" s="56">
        <f t="shared" si="46"/>
        <v>29245.360000000001</v>
      </c>
      <c r="J257" s="56">
        <f t="shared" si="47"/>
        <v>235874.64</v>
      </c>
      <c r="K257" s="57">
        <f t="shared" si="48"/>
        <v>0.88969010259505132</v>
      </c>
      <c r="L257" s="57">
        <f t="shared" si="49"/>
        <v>-1</v>
      </c>
      <c r="M257" s="57">
        <f t="shared" si="50"/>
        <v>-0.8796619301036922</v>
      </c>
      <c r="R257" s="53"/>
      <c r="S257" s="53"/>
      <c r="T257" s="53"/>
      <c r="U257" s="53"/>
      <c r="V257" s="53"/>
    </row>
    <row r="258" spans="1:22" s="51" customFormat="1" x14ac:dyDescent="0.2">
      <c r="B258" s="51" t="s">
        <v>213</v>
      </c>
      <c r="C258" s="51" t="s">
        <v>214</v>
      </c>
      <c r="D258" s="56">
        <v>0</v>
      </c>
      <c r="E258" s="56">
        <v>2000</v>
      </c>
      <c r="F258" s="56">
        <v>0</v>
      </c>
      <c r="G258" s="56">
        <v>0</v>
      </c>
      <c r="H258" s="56">
        <v>0</v>
      </c>
      <c r="I258" s="56">
        <f t="shared" si="46"/>
        <v>0</v>
      </c>
      <c r="J258" s="56">
        <f t="shared" si="47"/>
        <v>2000</v>
      </c>
      <c r="K258" s="57">
        <f t="shared" si="48"/>
        <v>1</v>
      </c>
      <c r="L258" s="57">
        <f t="shared" si="49"/>
        <v>-1</v>
      </c>
      <c r="M258" s="57">
        <f t="shared" si="50"/>
        <v>-1</v>
      </c>
      <c r="R258" s="53"/>
      <c r="S258" s="53"/>
      <c r="T258" s="53"/>
      <c r="U258" s="53"/>
      <c r="V258" s="53"/>
    </row>
    <row r="259" spans="1:22" s="51" customFormat="1" x14ac:dyDescent="0.2">
      <c r="B259" s="51" t="s">
        <v>223</v>
      </c>
      <c r="C259" s="51" t="s">
        <v>224</v>
      </c>
      <c r="D259" s="56">
        <v>8000</v>
      </c>
      <c r="E259" s="56">
        <v>28000</v>
      </c>
      <c r="F259" s="56">
        <v>2095</v>
      </c>
      <c r="G259" s="56">
        <v>8163</v>
      </c>
      <c r="H259" s="56">
        <v>0</v>
      </c>
      <c r="I259" s="56">
        <f t="shared" si="46"/>
        <v>8163</v>
      </c>
      <c r="J259" s="56">
        <f t="shared" si="47"/>
        <v>19837</v>
      </c>
      <c r="K259" s="57">
        <f t="shared" si="48"/>
        <v>0.70846428571428577</v>
      </c>
      <c r="L259" s="57">
        <f t="shared" si="49"/>
        <v>-0.92517857142857141</v>
      </c>
      <c r="M259" s="57">
        <f t="shared" si="50"/>
        <v>-0.68196103896103899</v>
      </c>
      <c r="R259" s="53"/>
      <c r="S259" s="53"/>
      <c r="T259" s="53"/>
      <c r="U259" s="53"/>
      <c r="V259" s="53"/>
    </row>
    <row r="260" spans="1:22" s="51" customFormat="1" x14ac:dyDescent="0.2">
      <c r="B260" s="51" t="s">
        <v>470</v>
      </c>
      <c r="C260" s="51" t="s">
        <v>471</v>
      </c>
      <c r="D260" s="56">
        <v>0</v>
      </c>
      <c r="E260" s="56">
        <v>0</v>
      </c>
      <c r="F260" s="56">
        <v>0</v>
      </c>
      <c r="G260" s="56">
        <v>0</v>
      </c>
      <c r="H260" s="56">
        <v>0</v>
      </c>
      <c r="I260" s="56">
        <f t="shared" si="46"/>
        <v>0</v>
      </c>
      <c r="J260" s="56">
        <f t="shared" si="47"/>
        <v>0</v>
      </c>
      <c r="K260" s="57" t="str">
        <f t="shared" si="48"/>
        <v>NA</v>
      </c>
      <c r="L260" s="57" t="str">
        <f t="shared" si="49"/>
        <v>NA</v>
      </c>
      <c r="M260" s="57" t="str">
        <f t="shared" si="50"/>
        <v>NA</v>
      </c>
      <c r="R260" s="53"/>
      <c r="S260" s="53"/>
      <c r="T260" s="53"/>
      <c r="U260" s="53"/>
      <c r="V260" s="53"/>
    </row>
    <row r="261" spans="1:22" s="51" customFormat="1" x14ac:dyDescent="0.2">
      <c r="A261" s="63" t="s">
        <v>472</v>
      </c>
      <c r="B261" s="63"/>
      <c r="C261" s="63"/>
      <c r="D261" s="64">
        <v>3685807.4300000006</v>
      </c>
      <c r="E261" s="64">
        <v>9168089.6500000004</v>
      </c>
      <c r="F261" s="64">
        <v>364964.99999999994</v>
      </c>
      <c r="G261" s="64">
        <v>4214792.63</v>
      </c>
      <c r="H261" s="64">
        <v>406.58</v>
      </c>
      <c r="I261" s="64">
        <f t="shared" si="46"/>
        <v>4215199.21</v>
      </c>
      <c r="J261" s="64">
        <f t="shared" si="47"/>
        <v>4952890.4400000004</v>
      </c>
      <c r="K261" s="65">
        <f t="shared" si="48"/>
        <v>0.54023145814242779</v>
      </c>
      <c r="L261" s="65">
        <f t="shared" si="49"/>
        <v>-0.96019181596898984</v>
      </c>
      <c r="M261" s="65">
        <f t="shared" si="50"/>
        <v>-0.49848269684365099</v>
      </c>
      <c r="R261" s="53"/>
      <c r="S261" s="53"/>
      <c r="T261" s="53"/>
      <c r="U261" s="53"/>
      <c r="V261" s="53"/>
    </row>
    <row r="262" spans="1:22" s="51" customFormat="1" x14ac:dyDescent="0.2">
      <c r="A262" s="51" t="s">
        <v>276</v>
      </c>
      <c r="B262" s="51" t="s">
        <v>277</v>
      </c>
      <c r="C262" s="51" t="s">
        <v>278</v>
      </c>
      <c r="D262" s="56">
        <v>0</v>
      </c>
      <c r="E262" s="56">
        <v>0</v>
      </c>
      <c r="F262" s="56">
        <v>0</v>
      </c>
      <c r="G262" s="56">
        <v>0</v>
      </c>
      <c r="H262" s="56">
        <v>0</v>
      </c>
      <c r="I262" s="56">
        <f t="shared" si="46"/>
        <v>0</v>
      </c>
      <c r="J262" s="56">
        <f t="shared" si="47"/>
        <v>0</v>
      </c>
      <c r="K262" s="57" t="str">
        <f t="shared" si="48"/>
        <v>NA</v>
      </c>
      <c r="L262" s="57" t="str">
        <f t="shared" si="49"/>
        <v>NA</v>
      </c>
      <c r="M262" s="57" t="str">
        <f t="shared" si="50"/>
        <v>NA</v>
      </c>
      <c r="R262" s="53"/>
      <c r="S262" s="53"/>
      <c r="T262" s="53"/>
      <c r="U262" s="53"/>
      <c r="V262" s="53"/>
    </row>
    <row r="263" spans="1:22" s="51" customFormat="1" x14ac:dyDescent="0.2">
      <c r="B263" s="51" t="s">
        <v>279</v>
      </c>
      <c r="C263" s="51" t="s">
        <v>280</v>
      </c>
      <c r="D263" s="56">
        <v>0</v>
      </c>
      <c r="E263" s="56">
        <v>0</v>
      </c>
      <c r="F263" s="56">
        <v>0</v>
      </c>
      <c r="G263" s="56">
        <v>0</v>
      </c>
      <c r="H263" s="56">
        <v>0</v>
      </c>
      <c r="I263" s="56">
        <f t="shared" si="46"/>
        <v>0</v>
      </c>
      <c r="J263" s="56">
        <f t="shared" si="47"/>
        <v>0</v>
      </c>
      <c r="K263" s="57" t="str">
        <f t="shared" si="48"/>
        <v>NA</v>
      </c>
      <c r="L263" s="57" t="str">
        <f t="shared" si="49"/>
        <v>NA</v>
      </c>
      <c r="M263" s="57" t="str">
        <f t="shared" si="50"/>
        <v>NA</v>
      </c>
      <c r="R263" s="53"/>
      <c r="S263" s="53"/>
      <c r="T263" s="53"/>
      <c r="U263" s="53"/>
      <c r="V263" s="53"/>
    </row>
    <row r="264" spans="1:22" s="51" customFormat="1" x14ac:dyDescent="0.2">
      <c r="B264" s="51" t="s">
        <v>257</v>
      </c>
      <c r="C264" s="51" t="s">
        <v>258</v>
      </c>
      <c r="D264" s="56">
        <v>0</v>
      </c>
      <c r="E264" s="56">
        <v>0</v>
      </c>
      <c r="F264" s="56">
        <v>10500</v>
      </c>
      <c r="G264" s="56">
        <v>10500</v>
      </c>
      <c r="H264" s="56">
        <v>0</v>
      </c>
      <c r="I264" s="56">
        <f t="shared" si="46"/>
        <v>10500</v>
      </c>
      <c r="J264" s="56">
        <f t="shared" si="47"/>
        <v>-10500</v>
      </c>
      <c r="K264" s="57" t="str">
        <f t="shared" si="48"/>
        <v>NA</v>
      </c>
      <c r="L264" s="57" t="str">
        <f t="shared" si="49"/>
        <v>NA</v>
      </c>
      <c r="M264" s="57" t="str">
        <f t="shared" si="50"/>
        <v>NA</v>
      </c>
      <c r="R264" s="53"/>
      <c r="S264" s="53"/>
      <c r="T264" s="53"/>
      <c r="U264" s="53"/>
      <c r="V264" s="53"/>
    </row>
    <row r="265" spans="1:22" s="51" customFormat="1" x14ac:dyDescent="0.2">
      <c r="B265" s="51" t="s">
        <v>121</v>
      </c>
      <c r="C265" s="51" t="s">
        <v>122</v>
      </c>
      <c r="D265" s="56">
        <v>52839.09</v>
      </c>
      <c r="E265" s="56">
        <v>100027</v>
      </c>
      <c r="F265" s="56">
        <v>57274.36</v>
      </c>
      <c r="G265" s="56">
        <v>136980.02000000002</v>
      </c>
      <c r="H265" s="56">
        <v>0</v>
      </c>
      <c r="I265" s="56">
        <f t="shared" si="46"/>
        <v>136980.02000000002</v>
      </c>
      <c r="J265" s="56">
        <f t="shared" si="47"/>
        <v>-36953.020000000019</v>
      </c>
      <c r="K265" s="57">
        <f t="shared" si="48"/>
        <v>-0.36943045377748029</v>
      </c>
      <c r="L265" s="57">
        <f t="shared" si="49"/>
        <v>-0.42741099903026181</v>
      </c>
      <c r="M265" s="57">
        <f t="shared" si="50"/>
        <v>0.49392413139361474</v>
      </c>
      <c r="R265" s="53"/>
      <c r="S265" s="53"/>
      <c r="T265" s="53"/>
      <c r="U265" s="53"/>
      <c r="V265" s="53"/>
    </row>
    <row r="266" spans="1:22" s="51" customFormat="1" x14ac:dyDescent="0.2">
      <c r="B266" s="51" t="s">
        <v>133</v>
      </c>
      <c r="C266" s="51" t="s">
        <v>134</v>
      </c>
      <c r="D266" s="56">
        <v>0</v>
      </c>
      <c r="E266" s="56">
        <v>62606.58</v>
      </c>
      <c r="F266" s="56">
        <v>16320.68</v>
      </c>
      <c r="G266" s="56">
        <v>36301.699999999997</v>
      </c>
      <c r="H266" s="56">
        <v>0</v>
      </c>
      <c r="I266" s="56">
        <f t="shared" si="46"/>
        <v>36301.699999999997</v>
      </c>
      <c r="J266" s="56">
        <f t="shared" si="47"/>
        <v>26304.880000000005</v>
      </c>
      <c r="K266" s="57">
        <f t="shared" si="48"/>
        <v>0.42016158684917787</v>
      </c>
      <c r="L266" s="57">
        <f t="shared" si="49"/>
        <v>-0.73931366319642444</v>
      </c>
      <c r="M266" s="57">
        <f t="shared" si="50"/>
        <v>-0.36744900383546686</v>
      </c>
      <c r="R266" s="53"/>
      <c r="S266" s="53"/>
      <c r="T266" s="53"/>
      <c r="U266" s="53"/>
      <c r="V266" s="53"/>
    </row>
    <row r="267" spans="1:22" s="51" customFormat="1" x14ac:dyDescent="0.2">
      <c r="B267" s="51" t="s">
        <v>135</v>
      </c>
      <c r="C267" s="51" t="s">
        <v>136</v>
      </c>
      <c r="D267" s="56">
        <v>537900.48</v>
      </c>
      <c r="E267" s="56">
        <v>757324.74</v>
      </c>
      <c r="F267" s="56">
        <v>98628.7</v>
      </c>
      <c r="G267" s="56">
        <v>1016115.8500000001</v>
      </c>
      <c r="H267" s="56">
        <v>0</v>
      </c>
      <c r="I267" s="56">
        <f t="shared" si="46"/>
        <v>1016115.8500000001</v>
      </c>
      <c r="J267" s="56">
        <f t="shared" si="47"/>
        <v>-258791.1100000001</v>
      </c>
      <c r="K267" s="57">
        <f t="shared" si="48"/>
        <v>-0.34171749096695309</v>
      </c>
      <c r="L267" s="57">
        <f t="shared" si="49"/>
        <v>-0.8697669641691621</v>
      </c>
      <c r="M267" s="57">
        <f t="shared" si="50"/>
        <v>0.46369180832758522</v>
      </c>
      <c r="R267" s="53"/>
      <c r="S267" s="53"/>
      <c r="T267" s="53"/>
      <c r="U267" s="53"/>
      <c r="V267" s="53"/>
    </row>
    <row r="268" spans="1:22" s="51" customFormat="1" x14ac:dyDescent="0.2">
      <c r="B268" s="51" t="s">
        <v>137</v>
      </c>
      <c r="C268" s="51" t="s">
        <v>138</v>
      </c>
      <c r="D268" s="56">
        <v>1700000</v>
      </c>
      <c r="E268" s="56">
        <v>2411172.35</v>
      </c>
      <c r="F268" s="56">
        <v>0</v>
      </c>
      <c r="G268" s="56">
        <v>323594.39</v>
      </c>
      <c r="H268" s="56">
        <v>0</v>
      </c>
      <c r="I268" s="56">
        <f t="shared" si="46"/>
        <v>323594.39</v>
      </c>
      <c r="J268" s="56">
        <f t="shared" si="47"/>
        <v>2087577.96</v>
      </c>
      <c r="K268" s="57">
        <f t="shared" si="48"/>
        <v>0.86579375381440482</v>
      </c>
      <c r="L268" s="57">
        <f t="shared" si="49"/>
        <v>-1</v>
      </c>
      <c r="M268" s="57">
        <f t="shared" si="50"/>
        <v>-0.85359318597935063</v>
      </c>
      <c r="R268" s="53"/>
      <c r="S268" s="53"/>
      <c r="T268" s="53"/>
      <c r="U268" s="53"/>
      <c r="V268" s="53"/>
    </row>
    <row r="269" spans="1:22" s="51" customFormat="1" x14ac:dyDescent="0.2">
      <c r="B269" s="51" t="s">
        <v>141</v>
      </c>
      <c r="C269" s="51" t="s">
        <v>142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f t="shared" si="46"/>
        <v>0</v>
      </c>
      <c r="J269" s="56">
        <f t="shared" si="47"/>
        <v>0</v>
      </c>
      <c r="K269" s="57" t="str">
        <f t="shared" si="48"/>
        <v>NA</v>
      </c>
      <c r="L269" s="57" t="str">
        <f t="shared" si="49"/>
        <v>NA</v>
      </c>
      <c r="M269" s="57" t="str">
        <f t="shared" si="50"/>
        <v>NA</v>
      </c>
      <c r="R269" s="53"/>
      <c r="S269" s="53"/>
      <c r="T269" s="53"/>
      <c r="U269" s="53"/>
      <c r="V269" s="53"/>
    </row>
    <row r="270" spans="1:22" s="51" customFormat="1" x14ac:dyDescent="0.2">
      <c r="B270" s="51" t="s">
        <v>143</v>
      </c>
      <c r="C270" s="51" t="s">
        <v>144</v>
      </c>
      <c r="D270" s="56">
        <v>81000</v>
      </c>
      <c r="E270" s="56">
        <v>144480</v>
      </c>
      <c r="F270" s="56">
        <v>18190</v>
      </c>
      <c r="G270" s="56">
        <v>194710</v>
      </c>
      <c r="H270" s="56">
        <v>0</v>
      </c>
      <c r="I270" s="56">
        <f t="shared" si="46"/>
        <v>194710</v>
      </c>
      <c r="J270" s="56">
        <f t="shared" si="47"/>
        <v>-50230</v>
      </c>
      <c r="K270" s="57">
        <f t="shared" si="48"/>
        <v>-0.34766057585825028</v>
      </c>
      <c r="L270" s="57">
        <f t="shared" si="49"/>
        <v>-0.8741002214839424</v>
      </c>
      <c r="M270" s="57">
        <f t="shared" si="50"/>
        <v>0.47017517366354578</v>
      </c>
      <c r="R270" s="53"/>
      <c r="S270" s="53"/>
      <c r="T270" s="53"/>
      <c r="U270" s="53"/>
      <c r="V270" s="53"/>
    </row>
    <row r="271" spans="1:22" s="51" customFormat="1" x14ac:dyDescent="0.2">
      <c r="B271" s="51" t="s">
        <v>145</v>
      </c>
      <c r="C271" s="51" t="s">
        <v>146</v>
      </c>
      <c r="D271" s="56">
        <v>0</v>
      </c>
      <c r="E271" s="56">
        <v>0</v>
      </c>
      <c r="F271" s="56">
        <v>2177.3599999999997</v>
      </c>
      <c r="G271" s="56">
        <v>12270.17</v>
      </c>
      <c r="H271" s="56">
        <v>0</v>
      </c>
      <c r="I271" s="56">
        <f t="shared" si="46"/>
        <v>12270.17</v>
      </c>
      <c r="J271" s="56">
        <f t="shared" si="47"/>
        <v>-12270.17</v>
      </c>
      <c r="K271" s="57" t="str">
        <f t="shared" si="48"/>
        <v>NA</v>
      </c>
      <c r="L271" s="57" t="str">
        <f t="shared" si="49"/>
        <v>NA</v>
      </c>
      <c r="M271" s="57" t="str">
        <f t="shared" si="50"/>
        <v>NA</v>
      </c>
      <c r="R271" s="53"/>
      <c r="S271" s="53"/>
      <c r="T271" s="53"/>
      <c r="U271" s="53"/>
      <c r="V271" s="53"/>
    </row>
    <row r="272" spans="1:22" s="51" customFormat="1" x14ac:dyDescent="0.2">
      <c r="B272" s="51" t="s">
        <v>147</v>
      </c>
      <c r="C272" s="51" t="s">
        <v>148</v>
      </c>
      <c r="D272" s="56">
        <v>112715.08</v>
      </c>
      <c r="E272" s="56">
        <v>54832.14</v>
      </c>
      <c r="F272" s="56">
        <v>23121.58</v>
      </c>
      <c r="G272" s="56">
        <v>234425.87999999998</v>
      </c>
      <c r="H272" s="56">
        <v>0</v>
      </c>
      <c r="I272" s="56">
        <f t="shared" si="46"/>
        <v>234425.87999999998</v>
      </c>
      <c r="J272" s="56">
        <f t="shared" si="47"/>
        <v>-179593.74</v>
      </c>
      <c r="K272" s="57">
        <f t="shared" si="48"/>
        <v>-3.2753370559675399</v>
      </c>
      <c r="L272" s="57">
        <f t="shared" si="49"/>
        <v>-0.57832067105168605</v>
      </c>
      <c r="M272" s="57">
        <f t="shared" si="50"/>
        <v>3.6640040610554974</v>
      </c>
      <c r="R272" s="53"/>
      <c r="S272" s="53"/>
      <c r="T272" s="53"/>
      <c r="U272" s="53"/>
      <c r="V272" s="53"/>
    </row>
    <row r="273" spans="1:22" s="51" customFormat="1" x14ac:dyDescent="0.2">
      <c r="B273" s="51" t="s">
        <v>161</v>
      </c>
      <c r="C273" s="51" t="s">
        <v>162</v>
      </c>
      <c r="D273" s="56">
        <v>62034.59</v>
      </c>
      <c r="E273" s="56">
        <v>125573.29000000002</v>
      </c>
      <c r="F273" s="56">
        <v>2418.2800000000002</v>
      </c>
      <c r="G273" s="56">
        <v>33886.729999999996</v>
      </c>
      <c r="H273" s="56">
        <v>0</v>
      </c>
      <c r="I273" s="56">
        <f t="shared" si="46"/>
        <v>33886.729999999996</v>
      </c>
      <c r="J273" s="56">
        <f t="shared" si="47"/>
        <v>91686.560000000027</v>
      </c>
      <c r="K273" s="57">
        <f t="shared" si="48"/>
        <v>0.73014380685574143</v>
      </c>
      <c r="L273" s="57">
        <f t="shared" si="49"/>
        <v>-0.98074208297003285</v>
      </c>
      <c r="M273" s="57">
        <f t="shared" si="50"/>
        <v>-0.70561142566080892</v>
      </c>
      <c r="R273" s="53"/>
      <c r="S273" s="53"/>
      <c r="T273" s="53"/>
      <c r="U273" s="53"/>
      <c r="V273" s="53"/>
    </row>
    <row r="274" spans="1:22" s="51" customFormat="1" x14ac:dyDescent="0.2">
      <c r="B274" s="51" t="s">
        <v>163</v>
      </c>
      <c r="C274" s="51" t="s">
        <v>164</v>
      </c>
      <c r="D274" s="56">
        <v>26178145</v>
      </c>
      <c r="E274" s="56">
        <v>928210.77</v>
      </c>
      <c r="F274" s="56">
        <v>0</v>
      </c>
      <c r="G274" s="56">
        <v>35507.5</v>
      </c>
      <c r="H274" s="56">
        <v>0</v>
      </c>
      <c r="I274" s="56">
        <f t="shared" si="46"/>
        <v>35507.5</v>
      </c>
      <c r="J274" s="56">
        <f t="shared" si="47"/>
        <v>892703.27</v>
      </c>
      <c r="K274" s="57">
        <f t="shared" si="48"/>
        <v>0.96174629604868733</v>
      </c>
      <c r="L274" s="57">
        <f t="shared" si="49"/>
        <v>-1</v>
      </c>
      <c r="M274" s="57">
        <f t="shared" si="50"/>
        <v>-0.95826868659856801</v>
      </c>
      <c r="R274" s="53"/>
      <c r="S274" s="53"/>
      <c r="T274" s="53"/>
      <c r="U274" s="53"/>
      <c r="V274" s="53"/>
    </row>
    <row r="275" spans="1:22" s="51" customFormat="1" x14ac:dyDescent="0.2">
      <c r="B275" s="51" t="s">
        <v>468</v>
      </c>
      <c r="C275" s="51" t="s">
        <v>469</v>
      </c>
      <c r="D275" s="56">
        <v>0</v>
      </c>
      <c r="E275" s="56">
        <v>0</v>
      </c>
      <c r="F275" s="56">
        <v>0</v>
      </c>
      <c r="G275" s="56">
        <v>0</v>
      </c>
      <c r="H275" s="56">
        <v>0</v>
      </c>
      <c r="I275" s="56">
        <f t="shared" si="46"/>
        <v>0</v>
      </c>
      <c r="J275" s="56">
        <f t="shared" si="47"/>
        <v>0</v>
      </c>
      <c r="K275" s="57" t="str">
        <f t="shared" si="48"/>
        <v>NA</v>
      </c>
      <c r="L275" s="57" t="str">
        <f t="shared" si="49"/>
        <v>NA</v>
      </c>
      <c r="M275" s="57" t="str">
        <f t="shared" si="50"/>
        <v>NA</v>
      </c>
      <c r="R275" s="53"/>
      <c r="S275" s="53"/>
      <c r="T275" s="53"/>
      <c r="U275" s="53"/>
      <c r="V275" s="53"/>
    </row>
    <row r="276" spans="1:22" s="51" customFormat="1" x14ac:dyDescent="0.2">
      <c r="B276" s="51" t="s">
        <v>175</v>
      </c>
      <c r="C276" s="51" t="s">
        <v>176</v>
      </c>
      <c r="D276" s="56">
        <v>1650</v>
      </c>
      <c r="E276" s="56">
        <v>3750</v>
      </c>
      <c r="F276" s="56">
        <v>0</v>
      </c>
      <c r="G276" s="56">
        <v>3675</v>
      </c>
      <c r="H276" s="56">
        <v>1438.18</v>
      </c>
      <c r="I276" s="56">
        <f t="shared" si="46"/>
        <v>5113.18</v>
      </c>
      <c r="J276" s="56">
        <f t="shared" si="47"/>
        <v>-1363.1800000000003</v>
      </c>
      <c r="K276" s="57">
        <f t="shared" si="48"/>
        <v>-0.36351466666666676</v>
      </c>
      <c r="L276" s="57">
        <f t="shared" si="49"/>
        <v>-1</v>
      </c>
      <c r="M276" s="57">
        <f t="shared" si="50"/>
        <v>6.9090909090909092E-2</v>
      </c>
      <c r="R276" s="53"/>
      <c r="S276" s="53"/>
      <c r="T276" s="53"/>
      <c r="U276" s="53"/>
      <c r="V276" s="53"/>
    </row>
    <row r="277" spans="1:22" s="51" customFormat="1" x14ac:dyDescent="0.2">
      <c r="B277" s="51" t="s">
        <v>179</v>
      </c>
      <c r="C277" s="51" t="s">
        <v>180</v>
      </c>
      <c r="D277" s="56">
        <v>275433</v>
      </c>
      <c r="E277" s="56">
        <v>0</v>
      </c>
      <c r="F277" s="56">
        <v>0</v>
      </c>
      <c r="G277" s="56">
        <v>0</v>
      </c>
      <c r="H277" s="56">
        <v>0</v>
      </c>
      <c r="I277" s="56">
        <f t="shared" si="46"/>
        <v>0</v>
      </c>
      <c r="J277" s="56">
        <f t="shared" si="47"/>
        <v>0</v>
      </c>
      <c r="K277" s="57" t="str">
        <f t="shared" si="48"/>
        <v>NA</v>
      </c>
      <c r="L277" s="57" t="str">
        <f t="shared" si="49"/>
        <v>NA</v>
      </c>
      <c r="M277" s="57" t="str">
        <f t="shared" si="50"/>
        <v>NA</v>
      </c>
      <c r="R277" s="53"/>
      <c r="S277" s="53"/>
      <c r="T277" s="53"/>
      <c r="U277" s="53"/>
      <c r="V277" s="53"/>
    </row>
    <row r="278" spans="1:22" s="51" customFormat="1" x14ac:dyDescent="0.2">
      <c r="B278" s="51" t="s">
        <v>185</v>
      </c>
      <c r="C278" s="51" t="s">
        <v>186</v>
      </c>
      <c r="D278" s="56">
        <v>0</v>
      </c>
      <c r="E278" s="56">
        <v>0</v>
      </c>
      <c r="F278" s="56">
        <v>0</v>
      </c>
      <c r="G278" s="56">
        <v>0</v>
      </c>
      <c r="H278" s="56">
        <v>0</v>
      </c>
      <c r="I278" s="56">
        <f t="shared" si="46"/>
        <v>0</v>
      </c>
      <c r="J278" s="56">
        <f t="shared" si="47"/>
        <v>0</v>
      </c>
      <c r="K278" s="57" t="str">
        <f t="shared" si="48"/>
        <v>NA</v>
      </c>
      <c r="L278" s="57" t="str">
        <f t="shared" si="49"/>
        <v>NA</v>
      </c>
      <c r="M278" s="57" t="str">
        <f t="shared" si="50"/>
        <v>NA</v>
      </c>
      <c r="R278" s="53"/>
      <c r="S278" s="53"/>
      <c r="T278" s="53"/>
      <c r="U278" s="53"/>
      <c r="V278" s="53"/>
    </row>
    <row r="279" spans="1:22" s="51" customFormat="1" x14ac:dyDescent="0.2">
      <c r="B279" s="51" t="s">
        <v>191</v>
      </c>
      <c r="C279" s="51" t="s">
        <v>192</v>
      </c>
      <c r="D279" s="56">
        <v>0</v>
      </c>
      <c r="E279" s="56">
        <v>0</v>
      </c>
      <c r="F279" s="56">
        <v>0</v>
      </c>
      <c r="G279" s="56">
        <v>0</v>
      </c>
      <c r="H279" s="56">
        <v>0</v>
      </c>
      <c r="I279" s="56">
        <f t="shared" si="46"/>
        <v>0</v>
      </c>
      <c r="J279" s="56">
        <f t="shared" si="47"/>
        <v>0</v>
      </c>
      <c r="K279" s="57" t="str">
        <f t="shared" si="48"/>
        <v>NA</v>
      </c>
      <c r="L279" s="57" t="str">
        <f t="shared" si="49"/>
        <v>NA</v>
      </c>
      <c r="M279" s="57" t="str">
        <f t="shared" si="50"/>
        <v>NA</v>
      </c>
      <c r="R279" s="53"/>
      <c r="S279" s="53"/>
      <c r="T279" s="53"/>
      <c r="U279" s="53"/>
      <c r="V279" s="53"/>
    </row>
    <row r="280" spans="1:22" s="51" customFormat="1" x14ac:dyDescent="0.2">
      <c r="B280" s="51" t="s">
        <v>193</v>
      </c>
      <c r="C280" s="51" t="s">
        <v>194</v>
      </c>
      <c r="D280" s="56">
        <v>43490.66</v>
      </c>
      <c r="E280" s="56">
        <v>41390.660000000003</v>
      </c>
      <c r="F280" s="56">
        <v>0</v>
      </c>
      <c r="G280" s="56">
        <v>3351.01</v>
      </c>
      <c r="H280" s="56">
        <v>1453.45</v>
      </c>
      <c r="I280" s="56">
        <f t="shared" si="46"/>
        <v>4804.46</v>
      </c>
      <c r="J280" s="56">
        <f t="shared" si="47"/>
        <v>36586.200000000004</v>
      </c>
      <c r="K280" s="57">
        <f t="shared" si="48"/>
        <v>0.8839240543639556</v>
      </c>
      <c r="L280" s="57">
        <f t="shared" si="49"/>
        <v>-1</v>
      </c>
      <c r="M280" s="57">
        <f t="shared" si="50"/>
        <v>-0.91167941577333445</v>
      </c>
      <c r="R280" s="53"/>
      <c r="S280" s="53"/>
      <c r="T280" s="53"/>
      <c r="U280" s="53"/>
      <c r="V280" s="53"/>
    </row>
    <row r="281" spans="1:22" s="51" customFormat="1" x14ac:dyDescent="0.2">
      <c r="B281" s="51" t="s">
        <v>197</v>
      </c>
      <c r="C281" s="51" t="s">
        <v>198</v>
      </c>
      <c r="D281" s="56">
        <v>845000</v>
      </c>
      <c r="E281" s="56">
        <v>0</v>
      </c>
      <c r="F281" s="56">
        <v>0</v>
      </c>
      <c r="G281" s="56">
        <v>0</v>
      </c>
      <c r="H281" s="56">
        <v>0</v>
      </c>
      <c r="I281" s="56">
        <f t="shared" si="46"/>
        <v>0</v>
      </c>
      <c r="J281" s="56">
        <f t="shared" si="47"/>
        <v>0</v>
      </c>
      <c r="K281" s="57" t="str">
        <f t="shared" si="48"/>
        <v>NA</v>
      </c>
      <c r="L281" s="57" t="str">
        <f t="shared" si="49"/>
        <v>NA</v>
      </c>
      <c r="M281" s="57" t="str">
        <f t="shared" si="50"/>
        <v>NA</v>
      </c>
      <c r="R281" s="53"/>
      <c r="S281" s="53"/>
      <c r="T281" s="53"/>
      <c r="U281" s="53"/>
      <c r="V281" s="53"/>
    </row>
    <row r="282" spans="1:22" s="51" customFormat="1" x14ac:dyDescent="0.2">
      <c r="B282" s="51" t="s">
        <v>199</v>
      </c>
      <c r="C282" s="51" t="s">
        <v>200</v>
      </c>
      <c r="D282" s="56">
        <v>1396752.5</v>
      </c>
      <c r="E282" s="56">
        <v>0</v>
      </c>
      <c r="F282" s="56">
        <v>0</v>
      </c>
      <c r="G282" s="56">
        <v>0</v>
      </c>
      <c r="H282" s="56">
        <v>0</v>
      </c>
      <c r="I282" s="56">
        <f t="shared" si="46"/>
        <v>0</v>
      </c>
      <c r="J282" s="56">
        <f t="shared" si="47"/>
        <v>0</v>
      </c>
      <c r="K282" s="57" t="str">
        <f t="shared" si="48"/>
        <v>NA</v>
      </c>
      <c r="L282" s="57" t="str">
        <f t="shared" si="49"/>
        <v>NA</v>
      </c>
      <c r="M282" s="57" t="str">
        <f t="shared" si="50"/>
        <v>NA</v>
      </c>
      <c r="R282" s="53"/>
      <c r="S282" s="53"/>
      <c r="T282" s="53"/>
      <c r="U282" s="53"/>
      <c r="V282" s="53"/>
    </row>
    <row r="283" spans="1:22" s="51" customFormat="1" x14ac:dyDescent="0.2">
      <c r="B283" s="51" t="s">
        <v>201</v>
      </c>
      <c r="C283" s="51" t="s">
        <v>202</v>
      </c>
      <c r="D283" s="56">
        <v>3620</v>
      </c>
      <c r="E283" s="56">
        <v>3620</v>
      </c>
      <c r="F283" s="56">
        <v>0</v>
      </c>
      <c r="G283" s="56">
        <v>0</v>
      </c>
      <c r="H283" s="56">
        <v>0</v>
      </c>
      <c r="I283" s="56">
        <f t="shared" si="46"/>
        <v>0</v>
      </c>
      <c r="J283" s="56">
        <f t="shared" si="47"/>
        <v>3620</v>
      </c>
      <c r="K283" s="57">
        <f t="shared" si="48"/>
        <v>1</v>
      </c>
      <c r="L283" s="57">
        <f t="shared" si="49"/>
        <v>-1</v>
      </c>
      <c r="M283" s="57">
        <f t="shared" si="50"/>
        <v>-1</v>
      </c>
      <c r="R283" s="53"/>
      <c r="S283" s="53"/>
      <c r="T283" s="53"/>
      <c r="U283" s="53"/>
      <c r="V283" s="53"/>
    </row>
    <row r="284" spans="1:22" s="51" customFormat="1" x14ac:dyDescent="0.2">
      <c r="B284" s="51" t="s">
        <v>205</v>
      </c>
      <c r="C284" s="51" t="s">
        <v>206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46"/>
        <v>0</v>
      </c>
      <c r="J284" s="56">
        <f t="shared" si="47"/>
        <v>0</v>
      </c>
      <c r="K284" s="57" t="str">
        <f t="shared" si="48"/>
        <v>NA</v>
      </c>
      <c r="L284" s="57" t="str">
        <f t="shared" si="49"/>
        <v>NA</v>
      </c>
      <c r="M284" s="57" t="str">
        <f t="shared" si="50"/>
        <v>NA</v>
      </c>
      <c r="R284" s="53"/>
      <c r="S284" s="53"/>
      <c r="T284" s="53"/>
      <c r="U284" s="53"/>
      <c r="V284" s="53"/>
    </row>
    <row r="285" spans="1:22" s="51" customFormat="1" x14ac:dyDescent="0.2">
      <c r="B285" s="51" t="s">
        <v>223</v>
      </c>
      <c r="C285" s="51" t="s">
        <v>224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f t="shared" si="46"/>
        <v>0</v>
      </c>
      <c r="J285" s="56">
        <f t="shared" si="47"/>
        <v>0</v>
      </c>
      <c r="K285" s="57" t="str">
        <f t="shared" si="48"/>
        <v>NA</v>
      </c>
      <c r="L285" s="57" t="str">
        <f t="shared" si="49"/>
        <v>NA</v>
      </c>
      <c r="M285" s="57" t="str">
        <f t="shared" si="50"/>
        <v>NA</v>
      </c>
      <c r="R285" s="53"/>
      <c r="S285" s="53"/>
      <c r="T285" s="53"/>
      <c r="U285" s="53"/>
      <c r="V285" s="53"/>
    </row>
    <row r="286" spans="1:22" s="51" customFormat="1" x14ac:dyDescent="0.2">
      <c r="B286" s="51" t="s">
        <v>470</v>
      </c>
      <c r="C286" s="51" t="s">
        <v>471</v>
      </c>
      <c r="D286" s="56">
        <v>21085705.280000001</v>
      </c>
      <c r="E286" s="56">
        <v>47045015.479999997</v>
      </c>
      <c r="F286" s="56">
        <v>0</v>
      </c>
      <c r="G286" s="56">
        <v>4223728.3600000003</v>
      </c>
      <c r="H286" s="56">
        <v>0</v>
      </c>
      <c r="I286" s="56">
        <f t="shared" si="46"/>
        <v>4223728.3600000003</v>
      </c>
      <c r="J286" s="56">
        <f t="shared" si="47"/>
        <v>42821287.119999997</v>
      </c>
      <c r="K286" s="57">
        <f t="shared" si="48"/>
        <v>0.91021942884054075</v>
      </c>
      <c r="L286" s="57">
        <f t="shared" si="49"/>
        <v>-1</v>
      </c>
      <c r="M286" s="57">
        <f t="shared" si="50"/>
        <v>-0.90205755873513538</v>
      </c>
      <c r="R286" s="53"/>
      <c r="S286" s="53"/>
      <c r="T286" s="53"/>
      <c r="U286" s="53"/>
      <c r="V286" s="53"/>
    </row>
    <row r="287" spans="1:22" s="51" customFormat="1" x14ac:dyDescent="0.2">
      <c r="B287" s="51" t="s">
        <v>225</v>
      </c>
      <c r="C287" s="51" t="s">
        <v>226</v>
      </c>
      <c r="D287" s="56">
        <v>0</v>
      </c>
      <c r="E287" s="56">
        <v>0</v>
      </c>
      <c r="F287" s="56">
        <v>0</v>
      </c>
      <c r="G287" s="56">
        <v>0</v>
      </c>
      <c r="H287" s="56">
        <v>0</v>
      </c>
      <c r="I287" s="56">
        <f t="shared" si="46"/>
        <v>0</v>
      </c>
      <c r="J287" s="56">
        <f t="shared" si="47"/>
        <v>0</v>
      </c>
      <c r="K287" s="57" t="str">
        <f t="shared" si="48"/>
        <v>NA</v>
      </c>
      <c r="L287" s="57" t="str">
        <f t="shared" si="49"/>
        <v>NA</v>
      </c>
      <c r="M287" s="57" t="str">
        <f t="shared" si="50"/>
        <v>NA</v>
      </c>
      <c r="R287" s="53"/>
      <c r="S287" s="53"/>
      <c r="T287" s="53"/>
      <c r="U287" s="53"/>
      <c r="V287" s="53"/>
    </row>
    <row r="288" spans="1:22" s="51" customFormat="1" x14ac:dyDescent="0.2">
      <c r="A288" s="63" t="s">
        <v>314</v>
      </c>
      <c r="B288" s="63"/>
      <c r="C288" s="63"/>
      <c r="D288" s="64">
        <v>52376285.68</v>
      </c>
      <c r="E288" s="64">
        <v>51678003.009999998</v>
      </c>
      <c r="F288" s="64">
        <v>228630.96</v>
      </c>
      <c r="G288" s="64">
        <v>6265046.6100000003</v>
      </c>
      <c r="H288" s="64">
        <v>2891.63</v>
      </c>
      <c r="I288" s="64">
        <f t="shared" si="46"/>
        <v>6267938.2400000002</v>
      </c>
      <c r="J288" s="64">
        <f t="shared" si="47"/>
        <v>45410064.769999996</v>
      </c>
      <c r="K288" s="65">
        <f t="shared" si="48"/>
        <v>0.8787116785687884</v>
      </c>
      <c r="L288" s="65">
        <f t="shared" si="49"/>
        <v>-0.99557585536043725</v>
      </c>
      <c r="M288" s="65">
        <f t="shared" si="50"/>
        <v>-0.86774650908055317</v>
      </c>
      <c r="R288" s="53"/>
      <c r="S288" s="53"/>
      <c r="T288" s="53"/>
      <c r="U288" s="53"/>
      <c r="V288" s="53"/>
    </row>
    <row r="289" spans="1:22" s="51" customFormat="1" x14ac:dyDescent="0.2">
      <c r="A289" s="51" t="s">
        <v>315</v>
      </c>
      <c r="B289" s="51" t="s">
        <v>108</v>
      </c>
      <c r="C289" s="51" t="s">
        <v>107</v>
      </c>
      <c r="D289" s="56">
        <v>0</v>
      </c>
      <c r="E289" s="56">
        <v>2823.89</v>
      </c>
      <c r="F289" s="56">
        <v>0</v>
      </c>
      <c r="G289" s="56">
        <v>10511.3</v>
      </c>
      <c r="H289" s="56">
        <v>0</v>
      </c>
      <c r="I289" s="56">
        <f t="shared" si="46"/>
        <v>10511.3</v>
      </c>
      <c r="J289" s="56">
        <f t="shared" si="47"/>
        <v>-7687.41</v>
      </c>
      <c r="K289" s="57">
        <f t="shared" si="48"/>
        <v>-2.7222767175775262</v>
      </c>
      <c r="L289" s="57">
        <f t="shared" si="49"/>
        <v>-1</v>
      </c>
      <c r="M289" s="57">
        <f t="shared" si="50"/>
        <v>3.0606655100845739</v>
      </c>
      <c r="R289" s="53"/>
      <c r="S289" s="53"/>
      <c r="T289" s="53"/>
      <c r="U289" s="53"/>
      <c r="V289" s="53"/>
    </row>
    <row r="290" spans="1:22" s="51" customFormat="1" x14ac:dyDescent="0.2">
      <c r="B290" s="51" t="s">
        <v>117</v>
      </c>
      <c r="C290" s="51" t="s">
        <v>118</v>
      </c>
      <c r="D290" s="56">
        <v>0</v>
      </c>
      <c r="E290" s="56">
        <v>0</v>
      </c>
      <c r="F290" s="56">
        <v>59094.34</v>
      </c>
      <c r="G290" s="56">
        <v>69188.679999999993</v>
      </c>
      <c r="H290" s="56">
        <v>0</v>
      </c>
      <c r="I290" s="56">
        <f t="shared" si="46"/>
        <v>69188.679999999993</v>
      </c>
      <c r="J290" s="56">
        <f t="shared" si="47"/>
        <v>-69188.679999999993</v>
      </c>
      <c r="K290" s="57" t="str">
        <f t="shared" si="48"/>
        <v>NA</v>
      </c>
      <c r="L290" s="57" t="str">
        <f t="shared" si="49"/>
        <v>NA</v>
      </c>
      <c r="M290" s="57" t="str">
        <f t="shared" si="50"/>
        <v>NA</v>
      </c>
      <c r="R290" s="53"/>
      <c r="S290" s="53"/>
      <c r="T290" s="53"/>
      <c r="U290" s="53"/>
      <c r="V290" s="53"/>
    </row>
    <row r="291" spans="1:22" s="51" customFormat="1" x14ac:dyDescent="0.2">
      <c r="B291" s="51" t="s">
        <v>316</v>
      </c>
      <c r="C291" s="51" t="s">
        <v>317</v>
      </c>
      <c r="D291" s="56">
        <v>0</v>
      </c>
      <c r="E291" s="56">
        <v>0</v>
      </c>
      <c r="F291" s="56">
        <v>86500</v>
      </c>
      <c r="G291" s="56">
        <v>86500</v>
      </c>
      <c r="H291" s="56">
        <v>0</v>
      </c>
      <c r="I291" s="56">
        <f t="shared" si="46"/>
        <v>86500</v>
      </c>
      <c r="J291" s="56">
        <f t="shared" si="47"/>
        <v>-86500</v>
      </c>
      <c r="K291" s="57" t="str">
        <f t="shared" si="48"/>
        <v>NA</v>
      </c>
      <c r="L291" s="57" t="str">
        <f t="shared" si="49"/>
        <v>NA</v>
      </c>
      <c r="M291" s="57" t="str">
        <f t="shared" si="50"/>
        <v>NA</v>
      </c>
      <c r="R291" s="53"/>
      <c r="S291" s="53"/>
      <c r="T291" s="53"/>
      <c r="U291" s="53"/>
      <c r="V291" s="53"/>
    </row>
    <row r="292" spans="1:22" s="51" customFormat="1" x14ac:dyDescent="0.2">
      <c r="B292" s="51" t="s">
        <v>121</v>
      </c>
      <c r="C292" s="51" t="s">
        <v>122</v>
      </c>
      <c r="D292" s="56">
        <v>160790.86000000002</v>
      </c>
      <c r="E292" s="56">
        <v>139079</v>
      </c>
      <c r="F292" s="56">
        <v>107622.26000000001</v>
      </c>
      <c r="G292" s="56">
        <v>243590</v>
      </c>
      <c r="H292" s="56">
        <v>0</v>
      </c>
      <c r="I292" s="56">
        <f t="shared" si="46"/>
        <v>243590</v>
      </c>
      <c r="J292" s="56">
        <f t="shared" si="47"/>
        <v>-104511</v>
      </c>
      <c r="K292" s="57">
        <f t="shared" si="48"/>
        <v>-0.75145061439901062</v>
      </c>
      <c r="L292" s="57">
        <f t="shared" si="49"/>
        <v>-0.22617893427476463</v>
      </c>
      <c r="M292" s="57">
        <f t="shared" si="50"/>
        <v>0.91067339752619347</v>
      </c>
      <c r="R292" s="53"/>
      <c r="S292" s="53"/>
      <c r="T292" s="53"/>
      <c r="U292" s="53"/>
      <c r="V292" s="53"/>
    </row>
    <row r="293" spans="1:22" s="51" customFormat="1" x14ac:dyDescent="0.2">
      <c r="B293" s="51" t="s">
        <v>322</v>
      </c>
      <c r="C293" s="51" t="s">
        <v>323</v>
      </c>
      <c r="D293" s="56">
        <v>0</v>
      </c>
      <c r="E293" s="56">
        <v>0</v>
      </c>
      <c r="F293" s="56">
        <v>15300.58</v>
      </c>
      <c r="G293" s="56">
        <v>180189.38</v>
      </c>
      <c r="H293" s="56">
        <v>0</v>
      </c>
      <c r="I293" s="56">
        <f t="shared" si="46"/>
        <v>180189.38</v>
      </c>
      <c r="J293" s="56">
        <f t="shared" si="47"/>
        <v>-180189.38</v>
      </c>
      <c r="K293" s="57" t="str">
        <f t="shared" si="48"/>
        <v>NA</v>
      </c>
      <c r="L293" s="57" t="str">
        <f t="shared" si="49"/>
        <v>NA</v>
      </c>
      <c r="M293" s="57" t="str">
        <f t="shared" si="50"/>
        <v>NA</v>
      </c>
      <c r="R293" s="53"/>
      <c r="S293" s="53"/>
      <c r="T293" s="53"/>
      <c r="U293" s="53"/>
      <c r="V293" s="53"/>
    </row>
    <row r="294" spans="1:22" s="51" customFormat="1" x14ac:dyDescent="0.2">
      <c r="B294" s="51" t="s">
        <v>133</v>
      </c>
      <c r="C294" s="51" t="s">
        <v>134</v>
      </c>
      <c r="D294" s="56">
        <v>0</v>
      </c>
      <c r="E294" s="56">
        <v>0</v>
      </c>
      <c r="F294" s="56">
        <v>500</v>
      </c>
      <c r="G294" s="56">
        <v>500</v>
      </c>
      <c r="H294" s="56">
        <v>0</v>
      </c>
      <c r="I294" s="56">
        <f t="shared" si="46"/>
        <v>500</v>
      </c>
      <c r="J294" s="56">
        <f t="shared" si="47"/>
        <v>-500</v>
      </c>
      <c r="K294" s="57" t="str">
        <f t="shared" si="48"/>
        <v>NA</v>
      </c>
      <c r="L294" s="57" t="str">
        <f t="shared" si="49"/>
        <v>NA</v>
      </c>
      <c r="M294" s="57" t="str">
        <f t="shared" si="50"/>
        <v>NA</v>
      </c>
      <c r="R294" s="53"/>
      <c r="S294" s="53"/>
      <c r="T294" s="53"/>
      <c r="U294" s="53"/>
      <c r="V294" s="53"/>
    </row>
    <row r="295" spans="1:22" s="51" customFormat="1" x14ac:dyDescent="0.2">
      <c r="B295" s="51" t="s">
        <v>137</v>
      </c>
      <c r="C295" s="51" t="s">
        <v>138</v>
      </c>
      <c r="D295" s="56">
        <v>1500000</v>
      </c>
      <c r="E295" s="56">
        <v>5477143.0599999987</v>
      </c>
      <c r="F295" s="56">
        <v>0</v>
      </c>
      <c r="G295" s="56">
        <v>1479822.07</v>
      </c>
      <c r="H295" s="56">
        <v>0</v>
      </c>
      <c r="I295" s="56">
        <f t="shared" si="46"/>
        <v>1479822.07</v>
      </c>
      <c r="J295" s="56">
        <f t="shared" si="47"/>
        <v>3997320.9899999984</v>
      </c>
      <c r="K295" s="57">
        <f t="shared" si="48"/>
        <v>0.72981862007453191</v>
      </c>
      <c r="L295" s="57">
        <f t="shared" si="49"/>
        <v>-1</v>
      </c>
      <c r="M295" s="57">
        <f t="shared" si="50"/>
        <v>-0.70525667644494394</v>
      </c>
      <c r="R295" s="53"/>
      <c r="S295" s="53"/>
      <c r="T295" s="53"/>
      <c r="U295" s="53"/>
      <c r="V295" s="53"/>
    </row>
    <row r="296" spans="1:22" s="51" customFormat="1" x14ac:dyDescent="0.2">
      <c r="B296" s="51" t="s">
        <v>143</v>
      </c>
      <c r="C296" s="51" t="s">
        <v>144</v>
      </c>
      <c r="D296" s="56">
        <v>54000</v>
      </c>
      <c r="E296" s="56">
        <v>60600</v>
      </c>
      <c r="F296" s="56">
        <v>9945</v>
      </c>
      <c r="G296" s="56">
        <v>76975</v>
      </c>
      <c r="H296" s="56">
        <v>0</v>
      </c>
      <c r="I296" s="56">
        <f t="shared" si="46"/>
        <v>76975</v>
      </c>
      <c r="J296" s="56">
        <f t="shared" si="47"/>
        <v>-16375</v>
      </c>
      <c r="K296" s="57">
        <f t="shared" si="48"/>
        <v>-0.2702145214521452</v>
      </c>
      <c r="L296" s="57">
        <f t="shared" si="49"/>
        <v>-0.83589108910891086</v>
      </c>
      <c r="M296" s="57">
        <f t="shared" si="50"/>
        <v>0.38568856885688568</v>
      </c>
      <c r="R296" s="53"/>
      <c r="S296" s="53"/>
      <c r="T296" s="53"/>
      <c r="U296" s="53"/>
      <c r="V296" s="53"/>
    </row>
    <row r="297" spans="1:22" s="51" customFormat="1" x14ac:dyDescent="0.2">
      <c r="B297" s="51" t="s">
        <v>145</v>
      </c>
      <c r="C297" s="51" t="s">
        <v>146</v>
      </c>
      <c r="D297" s="56">
        <v>0</v>
      </c>
      <c r="E297" s="56">
        <v>0</v>
      </c>
      <c r="F297" s="56">
        <v>1615.21</v>
      </c>
      <c r="G297" s="56">
        <v>3791.0699999999997</v>
      </c>
      <c r="H297" s="56">
        <v>0</v>
      </c>
      <c r="I297" s="56">
        <f t="shared" si="46"/>
        <v>3791.0699999999997</v>
      </c>
      <c r="J297" s="56">
        <f t="shared" si="47"/>
        <v>-3791.0699999999997</v>
      </c>
      <c r="K297" s="57" t="str">
        <f t="shared" si="48"/>
        <v>NA</v>
      </c>
      <c r="L297" s="57" t="str">
        <f t="shared" si="49"/>
        <v>NA</v>
      </c>
      <c r="M297" s="57" t="str">
        <f t="shared" si="50"/>
        <v>NA</v>
      </c>
      <c r="R297" s="53"/>
      <c r="S297" s="53"/>
      <c r="T297" s="53"/>
      <c r="U297" s="53"/>
      <c r="V297" s="53"/>
    </row>
    <row r="298" spans="1:22" s="51" customFormat="1" x14ac:dyDescent="0.2">
      <c r="B298" s="51" t="s">
        <v>147</v>
      </c>
      <c r="C298" s="51" t="s">
        <v>148</v>
      </c>
      <c r="D298" s="56">
        <v>32126.01</v>
      </c>
      <c r="E298" s="56">
        <v>21960</v>
      </c>
      <c r="F298" s="56">
        <v>7595.8200000000015</v>
      </c>
      <c r="G298" s="56">
        <v>59454.060000000005</v>
      </c>
      <c r="H298" s="56">
        <v>0</v>
      </c>
      <c r="I298" s="56">
        <f t="shared" si="46"/>
        <v>59454.060000000005</v>
      </c>
      <c r="J298" s="56">
        <f t="shared" si="47"/>
        <v>-37494.060000000005</v>
      </c>
      <c r="K298" s="57">
        <f t="shared" si="48"/>
        <v>-1.7073797814207652</v>
      </c>
      <c r="L298" s="57">
        <f t="shared" si="49"/>
        <v>-0.65410655737704915</v>
      </c>
      <c r="M298" s="57">
        <f t="shared" si="50"/>
        <v>1.9535052160953803</v>
      </c>
      <c r="R298" s="53"/>
      <c r="S298" s="53"/>
      <c r="T298" s="53"/>
      <c r="U298" s="53"/>
      <c r="V298" s="53"/>
    </row>
    <row r="299" spans="1:22" s="51" customFormat="1" x14ac:dyDescent="0.2">
      <c r="B299" s="51" t="s">
        <v>161</v>
      </c>
      <c r="C299" s="51" t="s">
        <v>162</v>
      </c>
      <c r="D299" s="56">
        <v>44010.95</v>
      </c>
      <c r="E299" s="56">
        <v>149269.86000000002</v>
      </c>
      <c r="F299" s="56">
        <v>5202.3599999999997</v>
      </c>
      <c r="G299" s="56">
        <v>53741.4</v>
      </c>
      <c r="H299" s="56">
        <v>0</v>
      </c>
      <c r="I299" s="56">
        <f t="shared" si="46"/>
        <v>53741.4</v>
      </c>
      <c r="J299" s="56">
        <f t="shared" si="47"/>
        <v>95528.460000000021</v>
      </c>
      <c r="K299" s="57">
        <f t="shared" si="48"/>
        <v>0.63997152539702262</v>
      </c>
      <c r="L299" s="57">
        <f t="shared" si="49"/>
        <v>-0.96514795418177535</v>
      </c>
      <c r="M299" s="57">
        <f t="shared" si="50"/>
        <v>-0.60724166406947921</v>
      </c>
      <c r="R299" s="53"/>
      <c r="S299" s="53"/>
      <c r="T299" s="53"/>
      <c r="U299" s="53"/>
      <c r="V299" s="53"/>
    </row>
    <row r="300" spans="1:22" s="51" customFormat="1" x14ac:dyDescent="0.2">
      <c r="B300" s="51" t="s">
        <v>163</v>
      </c>
      <c r="C300" s="51" t="s">
        <v>164</v>
      </c>
      <c r="D300" s="56">
        <v>26152645</v>
      </c>
      <c r="E300" s="56">
        <v>734443.47</v>
      </c>
      <c r="F300" s="56">
        <v>0</v>
      </c>
      <c r="G300" s="56">
        <v>17000</v>
      </c>
      <c r="H300" s="56">
        <v>12081.92</v>
      </c>
      <c r="I300" s="56">
        <f t="shared" si="46"/>
        <v>29081.919999999998</v>
      </c>
      <c r="J300" s="56">
        <f t="shared" si="47"/>
        <v>705361.54999999993</v>
      </c>
      <c r="K300" s="57">
        <f t="shared" si="48"/>
        <v>0.96040277953591169</v>
      </c>
      <c r="L300" s="57">
        <f t="shared" si="49"/>
        <v>-1</v>
      </c>
      <c r="M300" s="57">
        <f t="shared" si="50"/>
        <v>-0.97474896938568389</v>
      </c>
      <c r="R300" s="53"/>
      <c r="S300" s="53"/>
      <c r="T300" s="53"/>
      <c r="U300" s="53"/>
      <c r="V300" s="53"/>
    </row>
    <row r="301" spans="1:22" s="51" customFormat="1" x14ac:dyDescent="0.2">
      <c r="B301" s="51" t="s">
        <v>177</v>
      </c>
      <c r="C301" s="51" t="s">
        <v>178</v>
      </c>
      <c r="D301" s="56">
        <v>0</v>
      </c>
      <c r="E301" s="56">
        <v>0</v>
      </c>
      <c r="F301" s="56">
        <v>0</v>
      </c>
      <c r="G301" s="56">
        <v>236.32</v>
      </c>
      <c r="H301" s="56">
        <v>0</v>
      </c>
      <c r="I301" s="56">
        <f t="shared" si="46"/>
        <v>236.32</v>
      </c>
      <c r="J301" s="56">
        <f t="shared" si="47"/>
        <v>-236.32</v>
      </c>
      <c r="K301" s="57" t="str">
        <f t="shared" si="48"/>
        <v>NA</v>
      </c>
      <c r="L301" s="57" t="str">
        <f t="shared" si="49"/>
        <v>NA</v>
      </c>
      <c r="M301" s="57" t="str">
        <f t="shared" si="50"/>
        <v>NA</v>
      </c>
      <c r="R301" s="53"/>
      <c r="S301" s="53"/>
      <c r="T301" s="53"/>
      <c r="U301" s="53"/>
      <c r="V301" s="53"/>
    </row>
    <row r="302" spans="1:22" s="51" customFormat="1" x14ac:dyDescent="0.2">
      <c r="B302" s="51" t="s">
        <v>185</v>
      </c>
      <c r="C302" s="51" t="s">
        <v>186</v>
      </c>
      <c r="D302" s="56">
        <v>0</v>
      </c>
      <c r="E302" s="56">
        <v>0</v>
      </c>
      <c r="F302" s="56">
        <v>0</v>
      </c>
      <c r="G302" s="56">
        <v>0</v>
      </c>
      <c r="H302" s="56">
        <v>0</v>
      </c>
      <c r="I302" s="56">
        <f t="shared" si="46"/>
        <v>0</v>
      </c>
      <c r="J302" s="56">
        <f t="shared" si="47"/>
        <v>0</v>
      </c>
      <c r="K302" s="57" t="str">
        <f t="shared" si="48"/>
        <v>NA</v>
      </c>
      <c r="L302" s="57" t="str">
        <f t="shared" si="49"/>
        <v>NA</v>
      </c>
      <c r="M302" s="57" t="str">
        <f t="shared" si="50"/>
        <v>NA</v>
      </c>
      <c r="R302" s="53"/>
      <c r="S302" s="53"/>
      <c r="T302" s="53"/>
      <c r="U302" s="53"/>
      <c r="V302" s="53"/>
    </row>
    <row r="303" spans="1:22" s="51" customFormat="1" x14ac:dyDescent="0.2">
      <c r="B303" s="51" t="s">
        <v>191</v>
      </c>
      <c r="C303" s="51" t="s">
        <v>192</v>
      </c>
      <c r="D303" s="56">
        <v>0</v>
      </c>
      <c r="E303" s="56">
        <v>0</v>
      </c>
      <c r="F303" s="56">
        <v>0</v>
      </c>
      <c r="G303" s="56">
        <v>0</v>
      </c>
      <c r="H303" s="56">
        <v>0</v>
      </c>
      <c r="I303" s="56">
        <f t="shared" si="46"/>
        <v>0</v>
      </c>
      <c r="J303" s="56">
        <f t="shared" si="47"/>
        <v>0</v>
      </c>
      <c r="K303" s="57" t="str">
        <f t="shared" si="48"/>
        <v>NA</v>
      </c>
      <c r="L303" s="57" t="str">
        <f t="shared" si="49"/>
        <v>NA</v>
      </c>
      <c r="M303" s="57" t="str">
        <f t="shared" si="50"/>
        <v>NA</v>
      </c>
      <c r="R303" s="53"/>
      <c r="S303" s="53"/>
      <c r="T303" s="53"/>
      <c r="U303" s="53"/>
      <c r="V303" s="53"/>
    </row>
    <row r="304" spans="1:22" s="51" customFormat="1" x14ac:dyDescent="0.2">
      <c r="B304" s="51" t="s">
        <v>193</v>
      </c>
      <c r="C304" s="51" t="s">
        <v>194</v>
      </c>
      <c r="D304" s="56">
        <v>0</v>
      </c>
      <c r="E304" s="56">
        <v>0</v>
      </c>
      <c r="F304" s="56">
        <v>0</v>
      </c>
      <c r="G304" s="56">
        <v>0</v>
      </c>
      <c r="H304" s="56">
        <v>0</v>
      </c>
      <c r="I304" s="56">
        <f t="shared" si="46"/>
        <v>0</v>
      </c>
      <c r="J304" s="56">
        <f t="shared" si="47"/>
        <v>0</v>
      </c>
      <c r="K304" s="57" t="str">
        <f t="shared" si="48"/>
        <v>NA</v>
      </c>
      <c r="L304" s="57" t="str">
        <f t="shared" si="49"/>
        <v>NA</v>
      </c>
      <c r="M304" s="57" t="str">
        <f t="shared" si="50"/>
        <v>NA</v>
      </c>
      <c r="R304" s="53"/>
      <c r="S304" s="53"/>
      <c r="T304" s="53"/>
      <c r="U304" s="53"/>
      <c r="V304" s="53"/>
    </row>
    <row r="305" spans="1:22" s="51" customFormat="1" x14ac:dyDescent="0.2">
      <c r="B305" s="51" t="s">
        <v>199</v>
      </c>
      <c r="C305" s="51" t="s">
        <v>200</v>
      </c>
      <c r="D305" s="56">
        <v>15250</v>
      </c>
      <c r="E305" s="56">
        <v>15250</v>
      </c>
      <c r="F305" s="56">
        <v>0</v>
      </c>
      <c r="G305" s="56">
        <v>0</v>
      </c>
      <c r="H305" s="56">
        <v>0</v>
      </c>
      <c r="I305" s="56">
        <f t="shared" si="46"/>
        <v>0</v>
      </c>
      <c r="J305" s="56">
        <f t="shared" si="47"/>
        <v>15250</v>
      </c>
      <c r="K305" s="57">
        <f t="shared" si="48"/>
        <v>1</v>
      </c>
      <c r="L305" s="57">
        <f t="shared" si="49"/>
        <v>-1</v>
      </c>
      <c r="M305" s="57">
        <f t="shared" si="50"/>
        <v>-1</v>
      </c>
      <c r="R305" s="53"/>
      <c r="S305" s="53"/>
      <c r="T305" s="53"/>
      <c r="U305" s="53"/>
      <c r="V305" s="53"/>
    </row>
    <row r="306" spans="1:22" s="51" customFormat="1" x14ac:dyDescent="0.2">
      <c r="B306" s="51" t="s">
        <v>201</v>
      </c>
      <c r="C306" s="51" t="s">
        <v>202</v>
      </c>
      <c r="D306" s="56">
        <v>0</v>
      </c>
      <c r="E306" s="56">
        <v>5000</v>
      </c>
      <c r="F306" s="56">
        <v>0</v>
      </c>
      <c r="G306" s="56">
        <v>0</v>
      </c>
      <c r="H306" s="56">
        <v>0</v>
      </c>
      <c r="I306" s="56">
        <f t="shared" si="46"/>
        <v>0</v>
      </c>
      <c r="J306" s="56">
        <f t="shared" si="47"/>
        <v>5000</v>
      </c>
      <c r="K306" s="57">
        <f t="shared" si="48"/>
        <v>1</v>
      </c>
      <c r="L306" s="57">
        <f t="shared" si="49"/>
        <v>-1</v>
      </c>
      <c r="M306" s="57">
        <f t="shared" si="50"/>
        <v>-1</v>
      </c>
      <c r="R306" s="53"/>
      <c r="S306" s="53"/>
      <c r="T306" s="53"/>
      <c r="U306" s="53"/>
      <c r="V306" s="53"/>
    </row>
    <row r="307" spans="1:22" s="51" customFormat="1" x14ac:dyDescent="0.2">
      <c r="B307" s="51" t="s">
        <v>219</v>
      </c>
      <c r="C307" s="51" t="s">
        <v>220</v>
      </c>
      <c r="D307" s="56">
        <v>0</v>
      </c>
      <c r="E307" s="56">
        <v>0</v>
      </c>
      <c r="F307" s="56">
        <v>0</v>
      </c>
      <c r="G307" s="56">
        <v>0</v>
      </c>
      <c r="H307" s="56">
        <v>0</v>
      </c>
      <c r="I307" s="56">
        <f t="shared" si="46"/>
        <v>0</v>
      </c>
      <c r="J307" s="56">
        <f t="shared" si="47"/>
        <v>0</v>
      </c>
      <c r="K307" s="57" t="str">
        <f t="shared" si="48"/>
        <v>NA</v>
      </c>
      <c r="L307" s="57" t="str">
        <f t="shared" si="49"/>
        <v>NA</v>
      </c>
      <c r="M307" s="57" t="str">
        <f t="shared" si="50"/>
        <v>NA</v>
      </c>
      <c r="R307" s="53"/>
      <c r="S307" s="53"/>
      <c r="T307" s="53"/>
      <c r="U307" s="53"/>
      <c r="V307" s="53"/>
    </row>
    <row r="308" spans="1:22" s="51" customFormat="1" x14ac:dyDescent="0.2">
      <c r="B308" s="51" t="s">
        <v>223</v>
      </c>
      <c r="C308" s="51" t="s">
        <v>224</v>
      </c>
      <c r="D308" s="56">
        <v>0</v>
      </c>
      <c r="E308" s="56">
        <v>6000</v>
      </c>
      <c r="F308" s="56">
        <v>0</v>
      </c>
      <c r="G308" s="56">
        <v>0</v>
      </c>
      <c r="H308" s="56">
        <v>0</v>
      </c>
      <c r="I308" s="56">
        <f t="shared" si="46"/>
        <v>0</v>
      </c>
      <c r="J308" s="56">
        <f t="shared" si="47"/>
        <v>6000</v>
      </c>
      <c r="K308" s="57">
        <f t="shared" si="48"/>
        <v>1</v>
      </c>
      <c r="L308" s="57">
        <f t="shared" si="49"/>
        <v>-1</v>
      </c>
      <c r="M308" s="57">
        <f t="shared" si="50"/>
        <v>-1</v>
      </c>
      <c r="R308" s="53"/>
      <c r="S308" s="53"/>
      <c r="T308" s="53"/>
      <c r="U308" s="53"/>
      <c r="V308" s="53"/>
    </row>
    <row r="309" spans="1:22" s="51" customFormat="1" x14ac:dyDescent="0.2">
      <c r="A309" s="63" t="s">
        <v>320</v>
      </c>
      <c r="B309" s="63"/>
      <c r="C309" s="63"/>
      <c r="D309" s="64">
        <v>27958822.82</v>
      </c>
      <c r="E309" s="64">
        <v>6611569.2799999984</v>
      </c>
      <c r="F309" s="64">
        <v>293375.57</v>
      </c>
      <c r="G309" s="64">
        <v>2281499.2799999998</v>
      </c>
      <c r="H309" s="64">
        <v>12081.92</v>
      </c>
      <c r="I309" s="64">
        <f t="shared" si="46"/>
        <v>2293581.1999999997</v>
      </c>
      <c r="J309" s="64">
        <f t="shared" si="47"/>
        <v>4317988.0799999982</v>
      </c>
      <c r="K309" s="65">
        <f t="shared" si="48"/>
        <v>0.65309579271322393</v>
      </c>
      <c r="L309" s="65">
        <f t="shared" si="49"/>
        <v>-0.95562693854128378</v>
      </c>
      <c r="M309" s="65">
        <f t="shared" si="50"/>
        <v>-0.62355256368809531</v>
      </c>
      <c r="R309" s="53"/>
      <c r="S309" s="53"/>
      <c r="T309" s="53"/>
      <c r="U309" s="53"/>
      <c r="V309" s="53"/>
    </row>
    <row r="310" spans="1:22" s="51" customFormat="1" x14ac:dyDescent="0.2">
      <c r="A310" s="51" t="s">
        <v>321</v>
      </c>
      <c r="B310" s="51" t="s">
        <v>121</v>
      </c>
      <c r="C310" s="51" t="s">
        <v>122</v>
      </c>
      <c r="D310" s="56">
        <v>0</v>
      </c>
      <c r="E310" s="56">
        <v>0</v>
      </c>
      <c r="F310" s="56">
        <v>3000</v>
      </c>
      <c r="G310" s="56">
        <v>3000</v>
      </c>
      <c r="H310" s="56">
        <v>0</v>
      </c>
      <c r="I310" s="56">
        <f t="shared" si="46"/>
        <v>3000</v>
      </c>
      <c r="J310" s="56">
        <f t="shared" si="47"/>
        <v>-3000</v>
      </c>
      <c r="K310" s="57" t="str">
        <f t="shared" si="48"/>
        <v>NA</v>
      </c>
      <c r="L310" s="57" t="str">
        <f t="shared" si="49"/>
        <v>NA</v>
      </c>
      <c r="M310" s="57" t="str">
        <f t="shared" si="50"/>
        <v>NA</v>
      </c>
      <c r="R310" s="53"/>
      <c r="S310" s="53"/>
      <c r="T310" s="53"/>
      <c r="U310" s="53"/>
      <c r="V310" s="53"/>
    </row>
    <row r="311" spans="1:22" s="51" customFormat="1" x14ac:dyDescent="0.2">
      <c r="B311" s="51" t="s">
        <v>322</v>
      </c>
      <c r="C311" s="51" t="s">
        <v>323</v>
      </c>
      <c r="D311" s="56">
        <v>0</v>
      </c>
      <c r="E311" s="56">
        <v>0</v>
      </c>
      <c r="F311" s="56">
        <v>22866.6</v>
      </c>
      <c r="G311" s="56">
        <v>86203.24</v>
      </c>
      <c r="H311" s="56">
        <v>0</v>
      </c>
      <c r="I311" s="56">
        <f t="shared" si="46"/>
        <v>86203.24</v>
      </c>
      <c r="J311" s="56">
        <f t="shared" si="47"/>
        <v>-86203.24</v>
      </c>
      <c r="K311" s="57" t="str">
        <f t="shared" si="48"/>
        <v>NA</v>
      </c>
      <c r="L311" s="57" t="str">
        <f t="shared" si="49"/>
        <v>NA</v>
      </c>
      <c r="M311" s="57" t="str">
        <f t="shared" si="50"/>
        <v>NA</v>
      </c>
      <c r="R311" s="53"/>
      <c r="S311" s="53"/>
      <c r="T311" s="53"/>
      <c r="U311" s="53"/>
      <c r="V311" s="53"/>
    </row>
    <row r="312" spans="1:22" s="51" customFormat="1" x14ac:dyDescent="0.2">
      <c r="B312" s="51" t="s">
        <v>324</v>
      </c>
      <c r="C312" s="51" t="s">
        <v>325</v>
      </c>
      <c r="D312" s="56">
        <v>0</v>
      </c>
      <c r="E312" s="56">
        <v>0</v>
      </c>
      <c r="F312" s="56">
        <v>500</v>
      </c>
      <c r="G312" s="56">
        <v>500</v>
      </c>
      <c r="H312" s="56">
        <v>0</v>
      </c>
      <c r="I312" s="56">
        <f t="shared" si="46"/>
        <v>500</v>
      </c>
      <c r="J312" s="56">
        <f t="shared" si="47"/>
        <v>-500</v>
      </c>
      <c r="K312" s="57" t="str">
        <f t="shared" si="48"/>
        <v>NA</v>
      </c>
      <c r="L312" s="57" t="str">
        <f t="shared" si="49"/>
        <v>NA</v>
      </c>
      <c r="M312" s="57" t="str">
        <f t="shared" si="50"/>
        <v>NA</v>
      </c>
      <c r="R312" s="53"/>
      <c r="S312" s="53"/>
      <c r="T312" s="53"/>
      <c r="U312" s="53"/>
      <c r="V312" s="53"/>
    </row>
    <row r="313" spans="1:22" s="51" customFormat="1" x14ac:dyDescent="0.2">
      <c r="B313" s="51" t="s">
        <v>133</v>
      </c>
      <c r="C313" s="51" t="s">
        <v>134</v>
      </c>
      <c r="D313" s="56">
        <v>0</v>
      </c>
      <c r="E313" s="56">
        <v>0</v>
      </c>
      <c r="F313" s="56">
        <v>8000</v>
      </c>
      <c r="G313" s="56">
        <v>8000</v>
      </c>
      <c r="H313" s="56">
        <v>0</v>
      </c>
      <c r="I313" s="56">
        <f t="shared" si="46"/>
        <v>8000</v>
      </c>
      <c r="J313" s="56">
        <f t="shared" si="47"/>
        <v>-8000</v>
      </c>
      <c r="K313" s="57" t="str">
        <f t="shared" si="48"/>
        <v>NA</v>
      </c>
      <c r="L313" s="57" t="str">
        <f t="shared" si="49"/>
        <v>NA</v>
      </c>
      <c r="M313" s="57" t="str">
        <f t="shared" si="50"/>
        <v>NA</v>
      </c>
      <c r="R313" s="53"/>
      <c r="S313" s="53"/>
      <c r="T313" s="53"/>
      <c r="U313" s="53"/>
      <c r="V313" s="53"/>
    </row>
    <row r="314" spans="1:22" s="51" customFormat="1" x14ac:dyDescent="0.2">
      <c r="B314" s="51" t="s">
        <v>135</v>
      </c>
      <c r="C314" s="51" t="s">
        <v>136</v>
      </c>
      <c r="D314" s="56">
        <v>0</v>
      </c>
      <c r="E314" s="56">
        <v>0</v>
      </c>
      <c r="F314" s="56">
        <v>3500</v>
      </c>
      <c r="G314" s="56">
        <v>3500</v>
      </c>
      <c r="H314" s="56">
        <v>0</v>
      </c>
      <c r="I314" s="56">
        <f t="shared" si="46"/>
        <v>3500</v>
      </c>
      <c r="J314" s="56">
        <f t="shared" si="47"/>
        <v>-3500</v>
      </c>
      <c r="K314" s="57" t="str">
        <f t="shared" si="48"/>
        <v>NA</v>
      </c>
      <c r="L314" s="57" t="str">
        <f t="shared" si="49"/>
        <v>NA</v>
      </c>
      <c r="M314" s="57" t="str">
        <f t="shared" si="50"/>
        <v>NA</v>
      </c>
      <c r="R314" s="53"/>
      <c r="S314" s="53"/>
      <c r="T314" s="53"/>
      <c r="U314" s="53"/>
      <c r="V314" s="53"/>
    </row>
    <row r="315" spans="1:22" s="51" customFormat="1" x14ac:dyDescent="0.2">
      <c r="B315" s="51" t="s">
        <v>137</v>
      </c>
      <c r="C315" s="51" t="s">
        <v>138</v>
      </c>
      <c r="D315" s="56">
        <v>0</v>
      </c>
      <c r="E315" s="56">
        <v>0</v>
      </c>
      <c r="F315" s="56">
        <v>0</v>
      </c>
      <c r="G315" s="56">
        <v>172000</v>
      </c>
      <c r="H315" s="56">
        <v>0</v>
      </c>
      <c r="I315" s="56">
        <f t="shared" si="46"/>
        <v>172000</v>
      </c>
      <c r="J315" s="56">
        <f t="shared" si="47"/>
        <v>-172000</v>
      </c>
      <c r="K315" s="57" t="str">
        <f t="shared" si="48"/>
        <v>NA</v>
      </c>
      <c r="L315" s="57" t="str">
        <f t="shared" si="49"/>
        <v>NA</v>
      </c>
      <c r="M315" s="57" t="str">
        <f t="shared" si="50"/>
        <v>NA</v>
      </c>
      <c r="R315" s="53"/>
      <c r="S315" s="53"/>
      <c r="T315" s="53"/>
      <c r="U315" s="53"/>
      <c r="V315" s="53"/>
    </row>
    <row r="316" spans="1:22" s="51" customFormat="1" x14ac:dyDescent="0.2">
      <c r="B316" s="51" t="s">
        <v>143</v>
      </c>
      <c r="C316" s="51" t="s">
        <v>144</v>
      </c>
      <c r="D316" s="56">
        <v>0</v>
      </c>
      <c r="E316" s="56">
        <v>0</v>
      </c>
      <c r="F316" s="56">
        <v>0</v>
      </c>
      <c r="G316" s="56">
        <v>1784.01</v>
      </c>
      <c r="H316" s="56">
        <v>0</v>
      </c>
      <c r="I316" s="56">
        <f t="shared" si="46"/>
        <v>1784.01</v>
      </c>
      <c r="J316" s="56">
        <f t="shared" si="47"/>
        <v>-1784.01</v>
      </c>
      <c r="K316" s="57" t="str">
        <f t="shared" si="48"/>
        <v>NA</v>
      </c>
      <c r="L316" s="57" t="str">
        <f t="shared" si="49"/>
        <v>NA</v>
      </c>
      <c r="M316" s="57" t="str">
        <f t="shared" si="50"/>
        <v>NA</v>
      </c>
      <c r="R316" s="53"/>
      <c r="S316" s="53"/>
      <c r="T316" s="53"/>
      <c r="U316" s="53"/>
      <c r="V316" s="53"/>
    </row>
    <row r="317" spans="1:22" s="51" customFormat="1" x14ac:dyDescent="0.2">
      <c r="B317" s="51" t="s">
        <v>145</v>
      </c>
      <c r="C317" s="51" t="s">
        <v>146</v>
      </c>
      <c r="D317" s="56">
        <v>0</v>
      </c>
      <c r="E317" s="56">
        <v>0</v>
      </c>
      <c r="F317" s="56">
        <v>435</v>
      </c>
      <c r="G317" s="56">
        <v>639.89</v>
      </c>
      <c r="H317" s="56">
        <v>0</v>
      </c>
      <c r="I317" s="56">
        <f t="shared" si="46"/>
        <v>639.89</v>
      </c>
      <c r="J317" s="56">
        <f t="shared" si="47"/>
        <v>-639.89</v>
      </c>
      <c r="K317" s="57" t="str">
        <f t="shared" si="48"/>
        <v>NA</v>
      </c>
      <c r="L317" s="57" t="str">
        <f t="shared" si="49"/>
        <v>NA</v>
      </c>
      <c r="M317" s="57" t="str">
        <f t="shared" si="50"/>
        <v>NA</v>
      </c>
      <c r="R317" s="53"/>
      <c r="S317" s="53"/>
      <c r="T317" s="53"/>
      <c r="U317" s="53"/>
      <c r="V317" s="53"/>
    </row>
    <row r="318" spans="1:22" s="51" customFormat="1" x14ac:dyDescent="0.2">
      <c r="B318" s="51" t="s">
        <v>147</v>
      </c>
      <c r="C318" s="51" t="s">
        <v>148</v>
      </c>
      <c r="D318" s="56">
        <v>0</v>
      </c>
      <c r="E318" s="56">
        <v>0</v>
      </c>
      <c r="F318" s="56">
        <v>0</v>
      </c>
      <c r="G318" s="56">
        <v>3005.12</v>
      </c>
      <c r="H318" s="56">
        <v>0</v>
      </c>
      <c r="I318" s="56">
        <f t="shared" si="46"/>
        <v>3005.12</v>
      </c>
      <c r="J318" s="56">
        <f t="shared" si="47"/>
        <v>-3005.12</v>
      </c>
      <c r="K318" s="57" t="str">
        <f t="shared" si="48"/>
        <v>NA</v>
      </c>
      <c r="L318" s="57" t="str">
        <f t="shared" si="49"/>
        <v>NA</v>
      </c>
      <c r="M318" s="57" t="str">
        <f t="shared" si="50"/>
        <v>NA</v>
      </c>
      <c r="R318" s="53"/>
      <c r="S318" s="53"/>
      <c r="T318" s="53"/>
      <c r="U318" s="53"/>
      <c r="V318" s="53"/>
    </row>
    <row r="319" spans="1:22" s="51" customFormat="1" x14ac:dyDescent="0.2">
      <c r="B319" s="51" t="s">
        <v>161</v>
      </c>
      <c r="C319" s="51" t="s">
        <v>162</v>
      </c>
      <c r="D319" s="56">
        <v>0</v>
      </c>
      <c r="E319" s="56">
        <v>0</v>
      </c>
      <c r="F319" s="56">
        <v>0</v>
      </c>
      <c r="G319" s="56">
        <v>4529.1399999999994</v>
      </c>
      <c r="H319" s="56">
        <v>0</v>
      </c>
      <c r="I319" s="56">
        <f t="shared" si="46"/>
        <v>4529.1399999999994</v>
      </c>
      <c r="J319" s="56">
        <f t="shared" si="47"/>
        <v>-4529.1399999999994</v>
      </c>
      <c r="K319" s="57" t="str">
        <f t="shared" si="48"/>
        <v>NA</v>
      </c>
      <c r="L319" s="57" t="str">
        <f t="shared" si="49"/>
        <v>NA</v>
      </c>
      <c r="M319" s="57" t="str">
        <f t="shared" si="50"/>
        <v>NA</v>
      </c>
      <c r="R319" s="53"/>
      <c r="S319" s="53"/>
      <c r="T319" s="53"/>
      <c r="U319" s="53"/>
      <c r="V319" s="53"/>
    </row>
    <row r="320" spans="1:22" s="51" customFormat="1" x14ac:dyDescent="0.2">
      <c r="B320" s="51" t="s">
        <v>163</v>
      </c>
      <c r="C320" s="51" t="s">
        <v>164</v>
      </c>
      <c r="D320" s="56">
        <v>26102645</v>
      </c>
      <c r="E320" s="56">
        <v>1093395.3</v>
      </c>
      <c r="F320" s="56">
        <v>21576.19</v>
      </c>
      <c r="G320" s="56">
        <v>260531.05</v>
      </c>
      <c r="H320" s="56">
        <v>307389.23</v>
      </c>
      <c r="I320" s="56">
        <f t="shared" si="46"/>
        <v>567920.28</v>
      </c>
      <c r="J320" s="56">
        <f t="shared" si="47"/>
        <v>525475.02</v>
      </c>
      <c r="K320" s="57">
        <f t="shared" si="48"/>
        <v>0.48059015801512955</v>
      </c>
      <c r="L320" s="57">
        <f t="shared" si="49"/>
        <v>-0.98026679829335284</v>
      </c>
      <c r="M320" s="57">
        <f t="shared" si="50"/>
        <v>-0.74006135666662287</v>
      </c>
      <c r="R320" s="53"/>
      <c r="S320" s="53"/>
      <c r="T320" s="53"/>
      <c r="U320" s="53"/>
      <c r="V320" s="53"/>
    </row>
    <row r="321" spans="1:22" s="51" customFormat="1" x14ac:dyDescent="0.2">
      <c r="B321" s="51" t="s">
        <v>185</v>
      </c>
      <c r="C321" s="51" t="s">
        <v>186</v>
      </c>
      <c r="D321" s="56">
        <v>0</v>
      </c>
      <c r="E321" s="56">
        <v>6954.75</v>
      </c>
      <c r="F321" s="56">
        <v>308.2</v>
      </c>
      <c r="G321" s="56">
        <v>1697.63</v>
      </c>
      <c r="H321" s="56">
        <v>0</v>
      </c>
      <c r="I321" s="56">
        <f t="shared" si="46"/>
        <v>1697.63</v>
      </c>
      <c r="J321" s="56">
        <f t="shared" si="47"/>
        <v>5257.12</v>
      </c>
      <c r="K321" s="57">
        <f t="shared" si="48"/>
        <v>0.75590351917754051</v>
      </c>
      <c r="L321" s="57">
        <f t="shared" si="49"/>
        <v>-0.955684963514145</v>
      </c>
      <c r="M321" s="57">
        <f t="shared" si="50"/>
        <v>-0.73371293001186233</v>
      </c>
      <c r="R321" s="53"/>
      <c r="S321" s="53"/>
      <c r="T321" s="53"/>
      <c r="U321" s="53"/>
      <c r="V321" s="53"/>
    </row>
    <row r="322" spans="1:22" s="51" customFormat="1" x14ac:dyDescent="0.2">
      <c r="B322" s="51" t="s">
        <v>193</v>
      </c>
      <c r="C322" s="51" t="s">
        <v>194</v>
      </c>
      <c r="D322" s="56">
        <v>0</v>
      </c>
      <c r="E322" s="56">
        <v>14413.529999999999</v>
      </c>
      <c r="F322" s="56">
        <v>0</v>
      </c>
      <c r="G322" s="56">
        <v>26.37</v>
      </c>
      <c r="H322" s="56">
        <v>0</v>
      </c>
      <c r="I322" s="56">
        <f t="shared" si="46"/>
        <v>26.37</v>
      </c>
      <c r="J322" s="56">
        <f t="shared" si="47"/>
        <v>14387.159999999998</v>
      </c>
      <c r="K322" s="57">
        <f t="shared" si="48"/>
        <v>0.99817046899683837</v>
      </c>
      <c r="L322" s="57">
        <f t="shared" si="49"/>
        <v>-1</v>
      </c>
      <c r="M322" s="57">
        <f t="shared" si="50"/>
        <v>-0.99800414799655091</v>
      </c>
      <c r="R322" s="53"/>
      <c r="S322" s="53"/>
      <c r="T322" s="53"/>
      <c r="U322" s="53"/>
      <c r="V322" s="53"/>
    </row>
    <row r="323" spans="1:22" s="51" customFormat="1" x14ac:dyDescent="0.2">
      <c r="B323" s="51" t="s">
        <v>197</v>
      </c>
      <c r="C323" s="51" t="s">
        <v>198</v>
      </c>
      <c r="D323" s="56">
        <v>0</v>
      </c>
      <c r="E323" s="56">
        <v>27266.29</v>
      </c>
      <c r="F323" s="56">
        <v>0</v>
      </c>
      <c r="G323" s="56">
        <v>0</v>
      </c>
      <c r="H323" s="56">
        <v>0</v>
      </c>
      <c r="I323" s="56">
        <f t="shared" si="46"/>
        <v>0</v>
      </c>
      <c r="J323" s="56">
        <f t="shared" si="47"/>
        <v>27266.29</v>
      </c>
      <c r="K323" s="57">
        <f t="shared" si="48"/>
        <v>1</v>
      </c>
      <c r="L323" s="57">
        <f t="shared" si="49"/>
        <v>-1</v>
      </c>
      <c r="M323" s="57">
        <f t="shared" si="50"/>
        <v>-1</v>
      </c>
      <c r="R323" s="53"/>
      <c r="S323" s="53"/>
      <c r="T323" s="53"/>
      <c r="U323" s="53"/>
      <c r="V323" s="53"/>
    </row>
    <row r="324" spans="1:22" s="51" customFormat="1" x14ac:dyDescent="0.2">
      <c r="B324" s="51" t="s">
        <v>201</v>
      </c>
      <c r="C324" s="51" t="s">
        <v>202</v>
      </c>
      <c r="D324" s="56">
        <v>0</v>
      </c>
      <c r="E324" s="56">
        <v>44849.479999999996</v>
      </c>
      <c r="F324" s="56">
        <v>0</v>
      </c>
      <c r="G324" s="56">
        <v>3099.06</v>
      </c>
      <c r="H324" s="56">
        <v>0</v>
      </c>
      <c r="I324" s="56">
        <f t="shared" si="46"/>
        <v>3099.06</v>
      </c>
      <c r="J324" s="56">
        <f t="shared" si="47"/>
        <v>41750.42</v>
      </c>
      <c r="K324" s="57">
        <f t="shared" si="48"/>
        <v>0.93090087109148201</v>
      </c>
      <c r="L324" s="57">
        <f t="shared" si="49"/>
        <v>-1</v>
      </c>
      <c r="M324" s="57">
        <f t="shared" si="50"/>
        <v>-0.92461913209979862</v>
      </c>
      <c r="R324" s="53"/>
      <c r="S324" s="53"/>
      <c r="T324" s="53"/>
      <c r="U324" s="53"/>
      <c r="V324" s="53"/>
    </row>
    <row r="325" spans="1:22" s="51" customFormat="1" x14ac:dyDescent="0.2">
      <c r="B325" s="51" t="s">
        <v>205</v>
      </c>
      <c r="C325" s="51" t="s">
        <v>206</v>
      </c>
      <c r="D325" s="56">
        <v>0</v>
      </c>
      <c r="E325" s="56">
        <v>121400</v>
      </c>
      <c r="F325" s="56">
        <v>0</v>
      </c>
      <c r="G325" s="56">
        <v>0</v>
      </c>
      <c r="H325" s="56">
        <v>0</v>
      </c>
      <c r="I325" s="56">
        <f t="shared" si="46"/>
        <v>0</v>
      </c>
      <c r="J325" s="56">
        <f t="shared" si="47"/>
        <v>121400</v>
      </c>
      <c r="K325" s="57">
        <f t="shared" si="48"/>
        <v>1</v>
      </c>
      <c r="L325" s="57">
        <f t="shared" si="49"/>
        <v>-1</v>
      </c>
      <c r="M325" s="57">
        <f t="shared" si="50"/>
        <v>-1</v>
      </c>
      <c r="R325" s="53"/>
      <c r="S325" s="53"/>
      <c r="T325" s="53"/>
      <c r="U325" s="53"/>
      <c r="V325" s="53"/>
    </row>
    <row r="326" spans="1:22" s="51" customFormat="1" x14ac:dyDescent="0.2">
      <c r="B326" s="51" t="s">
        <v>213</v>
      </c>
      <c r="C326" s="51" t="s">
        <v>214</v>
      </c>
      <c r="D326" s="56">
        <v>0</v>
      </c>
      <c r="E326" s="56">
        <v>10000</v>
      </c>
      <c r="F326" s="56">
        <v>0</v>
      </c>
      <c r="G326" s="56">
        <v>0</v>
      </c>
      <c r="H326" s="56">
        <v>0</v>
      </c>
      <c r="I326" s="56">
        <f t="shared" si="46"/>
        <v>0</v>
      </c>
      <c r="J326" s="56">
        <f t="shared" si="47"/>
        <v>10000</v>
      </c>
      <c r="K326" s="57">
        <f t="shared" si="48"/>
        <v>1</v>
      </c>
      <c r="L326" s="57">
        <f t="shared" si="49"/>
        <v>-1</v>
      </c>
      <c r="M326" s="57">
        <f t="shared" si="50"/>
        <v>-1</v>
      </c>
      <c r="R326" s="53"/>
      <c r="S326" s="53"/>
      <c r="T326" s="53"/>
      <c r="U326" s="53"/>
      <c r="V326" s="53"/>
    </row>
    <row r="327" spans="1:22" s="51" customFormat="1" x14ac:dyDescent="0.2">
      <c r="B327" s="51" t="s">
        <v>219</v>
      </c>
      <c r="C327" s="51" t="s">
        <v>220</v>
      </c>
      <c r="D327" s="56">
        <v>0</v>
      </c>
      <c r="E327" s="56">
        <v>14050</v>
      </c>
      <c r="F327" s="56">
        <v>0</v>
      </c>
      <c r="G327" s="56">
        <v>0</v>
      </c>
      <c r="H327" s="56">
        <v>0</v>
      </c>
      <c r="I327" s="56">
        <f t="shared" si="46"/>
        <v>0</v>
      </c>
      <c r="J327" s="56">
        <f t="shared" si="47"/>
        <v>14050</v>
      </c>
      <c r="K327" s="57">
        <f t="shared" si="48"/>
        <v>1</v>
      </c>
      <c r="L327" s="57">
        <f t="shared" si="49"/>
        <v>-1</v>
      </c>
      <c r="M327" s="57">
        <f t="shared" si="50"/>
        <v>-1</v>
      </c>
      <c r="R327" s="53"/>
      <c r="S327" s="53"/>
      <c r="T327" s="53"/>
      <c r="U327" s="53"/>
      <c r="V327" s="53"/>
    </row>
    <row r="328" spans="1:22" s="51" customFormat="1" x14ac:dyDescent="0.2">
      <c r="B328" s="51" t="s">
        <v>223</v>
      </c>
      <c r="C328" s="51" t="s">
        <v>224</v>
      </c>
      <c r="D328" s="56">
        <v>0</v>
      </c>
      <c r="E328" s="56">
        <v>33572</v>
      </c>
      <c r="F328" s="56">
        <v>0</v>
      </c>
      <c r="G328" s="56">
        <v>33567</v>
      </c>
      <c r="H328" s="56">
        <v>0</v>
      </c>
      <c r="I328" s="56">
        <f t="shared" si="46"/>
        <v>33567</v>
      </c>
      <c r="J328" s="56">
        <f t="shared" si="47"/>
        <v>5</v>
      </c>
      <c r="K328" s="57">
        <f t="shared" si="48"/>
        <v>1.489336351721673E-4</v>
      </c>
      <c r="L328" s="57">
        <f t="shared" si="49"/>
        <v>-1</v>
      </c>
      <c r="M328" s="57">
        <f t="shared" si="50"/>
        <v>9.0746617852539499E-2</v>
      </c>
      <c r="R328" s="53"/>
      <c r="S328" s="53"/>
      <c r="T328" s="53"/>
      <c r="U328" s="53"/>
      <c r="V328" s="53"/>
    </row>
    <row r="329" spans="1:22" s="51" customFormat="1" x14ac:dyDescent="0.2">
      <c r="A329" s="63" t="s">
        <v>328</v>
      </c>
      <c r="B329" s="63"/>
      <c r="C329" s="63"/>
      <c r="D329" s="64">
        <v>26102645</v>
      </c>
      <c r="E329" s="64">
        <v>1365901.35</v>
      </c>
      <c r="F329" s="64">
        <v>60185.989999999991</v>
      </c>
      <c r="G329" s="64">
        <v>582082.51</v>
      </c>
      <c r="H329" s="64">
        <v>307389.23</v>
      </c>
      <c r="I329" s="64">
        <f t="shared" si="46"/>
        <v>889471.74</v>
      </c>
      <c r="J329" s="64">
        <f t="shared" si="47"/>
        <v>476429.6100000001</v>
      </c>
      <c r="K329" s="65">
        <f t="shared" si="48"/>
        <v>0.34880235677342297</v>
      </c>
      <c r="L329" s="65">
        <f t="shared" si="49"/>
        <v>-0.95593679587475333</v>
      </c>
      <c r="M329" s="65">
        <f t="shared" si="50"/>
        <v>-0.5351061759927378</v>
      </c>
      <c r="R329" s="53"/>
      <c r="S329" s="53"/>
      <c r="T329" s="53"/>
      <c r="U329" s="53"/>
      <c r="V329" s="53"/>
    </row>
    <row r="330" spans="1:22" s="51" customFormat="1" x14ac:dyDescent="0.2">
      <c r="A330" s="51" t="s">
        <v>329</v>
      </c>
      <c r="B330" s="51" t="s">
        <v>259</v>
      </c>
      <c r="C330" s="51" t="s">
        <v>260</v>
      </c>
      <c r="D330" s="56">
        <v>0</v>
      </c>
      <c r="E330" s="56">
        <v>0</v>
      </c>
      <c r="F330" s="56">
        <v>0</v>
      </c>
      <c r="G330" s="56">
        <v>0</v>
      </c>
      <c r="H330" s="56">
        <v>0</v>
      </c>
      <c r="I330" s="56">
        <f t="shared" si="46"/>
        <v>0</v>
      </c>
      <c r="J330" s="56">
        <f t="shared" si="47"/>
        <v>0</v>
      </c>
      <c r="K330" s="57" t="str">
        <f t="shared" si="48"/>
        <v>NA</v>
      </c>
      <c r="L330" s="57" t="str">
        <f t="shared" si="49"/>
        <v>NA</v>
      </c>
      <c r="M330" s="57" t="str">
        <f t="shared" si="50"/>
        <v>NA</v>
      </c>
      <c r="R330" s="53"/>
      <c r="S330" s="53"/>
      <c r="T330" s="53"/>
      <c r="U330" s="53"/>
      <c r="V330" s="53"/>
    </row>
    <row r="331" spans="1:22" s="51" customFormat="1" x14ac:dyDescent="0.2">
      <c r="B331" s="51" t="s">
        <v>324</v>
      </c>
      <c r="C331" s="51" t="s">
        <v>325</v>
      </c>
      <c r="D331" s="56">
        <v>0</v>
      </c>
      <c r="E331" s="56">
        <v>0</v>
      </c>
      <c r="F331" s="56">
        <v>92750</v>
      </c>
      <c r="G331" s="56">
        <v>92750</v>
      </c>
      <c r="H331" s="56">
        <v>0</v>
      </c>
      <c r="I331" s="56">
        <f t="shared" si="46"/>
        <v>92750</v>
      </c>
      <c r="J331" s="56">
        <f t="shared" si="47"/>
        <v>-92750</v>
      </c>
      <c r="K331" s="57" t="str">
        <f t="shared" si="48"/>
        <v>NA</v>
      </c>
      <c r="L331" s="57" t="str">
        <f t="shared" si="49"/>
        <v>NA</v>
      </c>
      <c r="M331" s="57" t="str">
        <f t="shared" si="50"/>
        <v>NA</v>
      </c>
      <c r="R331" s="53"/>
      <c r="S331" s="53"/>
      <c r="T331" s="53"/>
      <c r="U331" s="53"/>
      <c r="V331" s="53"/>
    </row>
    <row r="332" spans="1:22" s="51" customFormat="1" x14ac:dyDescent="0.2">
      <c r="B332" s="51" t="s">
        <v>318</v>
      </c>
      <c r="C332" s="51" t="s">
        <v>319</v>
      </c>
      <c r="D332" s="56">
        <v>0</v>
      </c>
      <c r="E332" s="56">
        <v>11950</v>
      </c>
      <c r="F332" s="56">
        <v>141574.14000000001</v>
      </c>
      <c r="G332" s="56">
        <v>141574.14000000001</v>
      </c>
      <c r="H332" s="56">
        <v>0</v>
      </c>
      <c r="I332" s="56">
        <f t="shared" si="46"/>
        <v>141574.14000000001</v>
      </c>
      <c r="J332" s="56">
        <f t="shared" si="47"/>
        <v>-129624.14000000001</v>
      </c>
      <c r="K332" s="57">
        <f t="shared" si="48"/>
        <v>-10.847208368200837</v>
      </c>
      <c r="L332" s="57">
        <f t="shared" si="49"/>
        <v>10.847208368200837</v>
      </c>
      <c r="M332" s="57">
        <f t="shared" si="50"/>
        <v>11.924227310764548</v>
      </c>
      <c r="R332" s="53"/>
      <c r="S332" s="53"/>
      <c r="T332" s="53"/>
      <c r="U332" s="53"/>
      <c r="V332" s="53"/>
    </row>
    <row r="333" spans="1:22" s="51" customFormat="1" x14ac:dyDescent="0.2">
      <c r="B333" s="51" t="s">
        <v>133</v>
      </c>
      <c r="C333" s="51" t="s">
        <v>134</v>
      </c>
      <c r="D333" s="56">
        <v>0</v>
      </c>
      <c r="E333" s="56">
        <v>0</v>
      </c>
      <c r="F333" s="56">
        <v>16500</v>
      </c>
      <c r="G333" s="56">
        <v>16500</v>
      </c>
      <c r="H333" s="56">
        <v>0</v>
      </c>
      <c r="I333" s="56">
        <f t="shared" si="46"/>
        <v>16500</v>
      </c>
      <c r="J333" s="56">
        <f t="shared" si="47"/>
        <v>-16500</v>
      </c>
      <c r="K333" s="57" t="str">
        <f t="shared" si="48"/>
        <v>NA</v>
      </c>
      <c r="L333" s="57" t="str">
        <f t="shared" si="49"/>
        <v>NA</v>
      </c>
      <c r="M333" s="57" t="str">
        <f t="shared" si="50"/>
        <v>NA</v>
      </c>
      <c r="R333" s="53"/>
      <c r="S333" s="53"/>
      <c r="T333" s="53"/>
      <c r="U333" s="53"/>
      <c r="V333" s="53"/>
    </row>
    <row r="334" spans="1:22" s="51" customFormat="1" x14ac:dyDescent="0.2">
      <c r="B334" s="51" t="s">
        <v>135</v>
      </c>
      <c r="C334" s="51" t="s">
        <v>136</v>
      </c>
      <c r="D334" s="56">
        <v>0</v>
      </c>
      <c r="E334" s="56">
        <v>0</v>
      </c>
      <c r="F334" s="56">
        <v>30500</v>
      </c>
      <c r="G334" s="56">
        <v>30500</v>
      </c>
      <c r="H334" s="56">
        <v>0</v>
      </c>
      <c r="I334" s="56">
        <f t="shared" si="46"/>
        <v>30500</v>
      </c>
      <c r="J334" s="56">
        <f t="shared" si="47"/>
        <v>-30500</v>
      </c>
      <c r="K334" s="57" t="str">
        <f t="shared" si="48"/>
        <v>NA</v>
      </c>
      <c r="L334" s="57" t="str">
        <f t="shared" si="49"/>
        <v>NA</v>
      </c>
      <c r="M334" s="57" t="str">
        <f t="shared" si="50"/>
        <v>NA</v>
      </c>
      <c r="R334" s="53"/>
      <c r="S334" s="53"/>
      <c r="T334" s="53"/>
      <c r="U334" s="53"/>
      <c r="V334" s="53"/>
    </row>
    <row r="335" spans="1:22" s="51" customFormat="1" x14ac:dyDescent="0.2">
      <c r="B335" s="51" t="s">
        <v>137</v>
      </c>
      <c r="C335" s="51" t="s">
        <v>138</v>
      </c>
      <c r="D335" s="56">
        <v>2444000</v>
      </c>
      <c r="E335" s="56">
        <v>7623791.3799999999</v>
      </c>
      <c r="F335" s="56">
        <v>0</v>
      </c>
      <c r="G335" s="56">
        <v>2685556.53</v>
      </c>
      <c r="H335" s="56">
        <v>0</v>
      </c>
      <c r="I335" s="56">
        <f t="shared" si="46"/>
        <v>2685556.53</v>
      </c>
      <c r="J335" s="56">
        <f t="shared" si="47"/>
        <v>4938234.8499999996</v>
      </c>
      <c r="K335" s="57">
        <f t="shared" si="48"/>
        <v>0.6477400290562515</v>
      </c>
      <c r="L335" s="57">
        <f t="shared" si="49"/>
        <v>-1</v>
      </c>
      <c r="M335" s="57">
        <f t="shared" si="50"/>
        <v>-0.61571639533409273</v>
      </c>
      <c r="R335" s="53"/>
      <c r="S335" s="53"/>
      <c r="T335" s="53"/>
      <c r="U335" s="53"/>
      <c r="V335" s="53"/>
    </row>
    <row r="336" spans="1:22" s="51" customFormat="1" x14ac:dyDescent="0.2">
      <c r="B336" s="51" t="s">
        <v>139</v>
      </c>
      <c r="C336" s="51" t="s">
        <v>140</v>
      </c>
      <c r="D336" s="56">
        <v>0</v>
      </c>
      <c r="E336" s="56">
        <v>0</v>
      </c>
      <c r="F336" s="56">
        <v>0</v>
      </c>
      <c r="G336" s="56">
        <v>0</v>
      </c>
      <c r="H336" s="56">
        <v>0</v>
      </c>
      <c r="I336" s="56">
        <f t="shared" si="46"/>
        <v>0</v>
      </c>
      <c r="J336" s="56">
        <f t="shared" si="47"/>
        <v>0</v>
      </c>
      <c r="K336" s="57" t="str">
        <f t="shared" si="48"/>
        <v>NA</v>
      </c>
      <c r="L336" s="57" t="str">
        <f t="shared" si="49"/>
        <v>NA</v>
      </c>
      <c r="M336" s="57" t="str">
        <f t="shared" si="50"/>
        <v>NA</v>
      </c>
      <c r="R336" s="53"/>
      <c r="S336" s="53"/>
      <c r="T336" s="53"/>
      <c r="U336" s="53"/>
      <c r="V336" s="53"/>
    </row>
    <row r="337" spans="2:22" s="51" customFormat="1" x14ac:dyDescent="0.2">
      <c r="B337" s="51" t="s">
        <v>143</v>
      </c>
      <c r="C337" s="51" t="s">
        <v>144</v>
      </c>
      <c r="D337" s="56">
        <v>0</v>
      </c>
      <c r="E337" s="56">
        <v>0</v>
      </c>
      <c r="F337" s="56">
        <v>448.32</v>
      </c>
      <c r="G337" s="56">
        <v>448.32</v>
      </c>
      <c r="H337" s="56">
        <v>0</v>
      </c>
      <c r="I337" s="56">
        <f t="shared" si="46"/>
        <v>448.32</v>
      </c>
      <c r="J337" s="56">
        <f t="shared" si="47"/>
        <v>-448.32</v>
      </c>
      <c r="K337" s="57" t="str">
        <f t="shared" si="48"/>
        <v>NA</v>
      </c>
      <c r="L337" s="57" t="str">
        <f t="shared" si="49"/>
        <v>NA</v>
      </c>
      <c r="M337" s="57" t="str">
        <f t="shared" si="50"/>
        <v>NA</v>
      </c>
      <c r="R337" s="53"/>
      <c r="S337" s="53"/>
      <c r="T337" s="53"/>
      <c r="U337" s="53"/>
      <c r="V337" s="53"/>
    </row>
    <row r="338" spans="2:22" s="51" customFormat="1" x14ac:dyDescent="0.2">
      <c r="B338" s="51" t="s">
        <v>145</v>
      </c>
      <c r="C338" s="51" t="s">
        <v>146</v>
      </c>
      <c r="D338" s="56">
        <v>0</v>
      </c>
      <c r="E338" s="56">
        <v>0</v>
      </c>
      <c r="F338" s="56">
        <v>3033.14</v>
      </c>
      <c r="G338" s="56">
        <v>3033.14</v>
      </c>
      <c r="H338" s="56">
        <v>0</v>
      </c>
      <c r="I338" s="56">
        <f t="shared" si="46"/>
        <v>3033.14</v>
      </c>
      <c r="J338" s="56">
        <f t="shared" si="47"/>
        <v>-3033.14</v>
      </c>
      <c r="K338" s="57" t="str">
        <f t="shared" si="48"/>
        <v>NA</v>
      </c>
      <c r="L338" s="57" t="str">
        <f t="shared" si="49"/>
        <v>NA</v>
      </c>
      <c r="M338" s="57" t="str">
        <f t="shared" si="50"/>
        <v>NA</v>
      </c>
      <c r="R338" s="53"/>
      <c r="S338" s="53"/>
      <c r="T338" s="53"/>
      <c r="U338" s="53"/>
      <c r="V338" s="53"/>
    </row>
    <row r="339" spans="2:22" s="51" customFormat="1" x14ac:dyDescent="0.2">
      <c r="B339" s="51" t="s">
        <v>147</v>
      </c>
      <c r="C339" s="51" t="s">
        <v>148</v>
      </c>
      <c r="D339" s="56">
        <v>0</v>
      </c>
      <c r="E339" s="56">
        <v>0</v>
      </c>
      <c r="F339" s="56">
        <v>0</v>
      </c>
      <c r="G339" s="56">
        <v>0</v>
      </c>
      <c r="H339" s="56">
        <v>0</v>
      </c>
      <c r="I339" s="56">
        <f t="shared" si="46"/>
        <v>0</v>
      </c>
      <c r="J339" s="56">
        <f t="shared" si="47"/>
        <v>0</v>
      </c>
      <c r="K339" s="57" t="str">
        <f t="shared" si="48"/>
        <v>NA</v>
      </c>
      <c r="L339" s="57" t="str">
        <f t="shared" si="49"/>
        <v>NA</v>
      </c>
      <c r="M339" s="57" t="str">
        <f t="shared" si="50"/>
        <v>NA</v>
      </c>
      <c r="R339" s="53"/>
      <c r="S339" s="53"/>
      <c r="T339" s="53"/>
      <c r="U339" s="53"/>
      <c r="V339" s="53"/>
    </row>
    <row r="340" spans="2:22" s="51" customFormat="1" x14ac:dyDescent="0.2">
      <c r="B340" s="51" t="s">
        <v>161</v>
      </c>
      <c r="C340" s="51" t="s">
        <v>162</v>
      </c>
      <c r="D340" s="56">
        <v>64766</v>
      </c>
      <c r="E340" s="56">
        <v>339632.43999999994</v>
      </c>
      <c r="F340" s="56">
        <v>2308.2400000000021</v>
      </c>
      <c r="G340" s="56">
        <v>164017.72000000003</v>
      </c>
      <c r="H340" s="56">
        <v>0</v>
      </c>
      <c r="I340" s="56">
        <f t="shared" si="46"/>
        <v>164017.72000000003</v>
      </c>
      <c r="J340" s="56">
        <f t="shared" si="47"/>
        <v>175614.71999999991</v>
      </c>
      <c r="K340" s="57">
        <f t="shared" si="48"/>
        <v>0.51707286853988377</v>
      </c>
      <c r="L340" s="57">
        <f t="shared" si="49"/>
        <v>-0.99320371163602628</v>
      </c>
      <c r="M340" s="57">
        <f t="shared" si="50"/>
        <v>-0.47317040204350946</v>
      </c>
      <c r="R340" s="53"/>
      <c r="S340" s="53"/>
      <c r="T340" s="53"/>
      <c r="U340" s="53"/>
      <c r="V340" s="53"/>
    </row>
    <row r="341" spans="2:22" s="51" customFormat="1" x14ac:dyDescent="0.2">
      <c r="B341" s="51" t="s">
        <v>163</v>
      </c>
      <c r="C341" s="51" t="s">
        <v>164</v>
      </c>
      <c r="D341" s="56">
        <v>27373820.289999999</v>
      </c>
      <c r="E341" s="56">
        <v>5760955.5900000008</v>
      </c>
      <c r="F341" s="56">
        <v>0</v>
      </c>
      <c r="G341" s="56">
        <v>1429416.49</v>
      </c>
      <c r="H341" s="56">
        <v>779455.76</v>
      </c>
      <c r="I341" s="56">
        <f t="shared" si="46"/>
        <v>2208872.25</v>
      </c>
      <c r="J341" s="56">
        <f t="shared" si="47"/>
        <v>3552083.3400000008</v>
      </c>
      <c r="K341" s="57">
        <f t="shared" si="48"/>
        <v>0.61657884434412036</v>
      </c>
      <c r="L341" s="57">
        <f t="shared" si="49"/>
        <v>-1</v>
      </c>
      <c r="M341" s="57">
        <f t="shared" si="50"/>
        <v>-0.72932208567218559</v>
      </c>
      <c r="R341" s="53"/>
      <c r="S341" s="53"/>
      <c r="T341" s="53"/>
      <c r="U341" s="53"/>
      <c r="V341" s="53"/>
    </row>
    <row r="342" spans="2:22" s="51" customFormat="1" x14ac:dyDescent="0.2">
      <c r="B342" s="51" t="s">
        <v>342</v>
      </c>
      <c r="C342" s="51" t="s">
        <v>343</v>
      </c>
      <c r="D342" s="56">
        <v>50000</v>
      </c>
      <c r="E342" s="56">
        <v>0</v>
      </c>
      <c r="F342" s="56">
        <v>0</v>
      </c>
      <c r="G342" s="56">
        <v>0</v>
      </c>
      <c r="H342" s="56">
        <v>0</v>
      </c>
      <c r="I342" s="56">
        <f t="shared" si="46"/>
        <v>0</v>
      </c>
      <c r="J342" s="56">
        <f t="shared" si="47"/>
        <v>0</v>
      </c>
      <c r="K342" s="57" t="str">
        <f t="shared" si="48"/>
        <v>NA</v>
      </c>
      <c r="L342" s="57" t="str">
        <f t="shared" si="49"/>
        <v>NA</v>
      </c>
      <c r="M342" s="57" t="str">
        <f t="shared" si="50"/>
        <v>NA</v>
      </c>
      <c r="R342" s="53"/>
      <c r="S342" s="53"/>
      <c r="T342" s="53"/>
      <c r="U342" s="53"/>
      <c r="V342" s="53"/>
    </row>
    <row r="343" spans="2:22" s="51" customFormat="1" x14ac:dyDescent="0.2">
      <c r="B343" s="51" t="s">
        <v>171</v>
      </c>
      <c r="C343" s="51" t="s">
        <v>172</v>
      </c>
      <c r="D343" s="56">
        <v>7945000</v>
      </c>
      <c r="E343" s="56">
        <v>0</v>
      </c>
      <c r="F343" s="56">
        <v>12140.65</v>
      </c>
      <c r="G343" s="56">
        <v>13899.71</v>
      </c>
      <c r="H343" s="56">
        <v>0</v>
      </c>
      <c r="I343" s="56">
        <f t="shared" si="46"/>
        <v>13899.71</v>
      </c>
      <c r="J343" s="56">
        <f t="shared" si="47"/>
        <v>-13899.71</v>
      </c>
      <c r="K343" s="57" t="str">
        <f t="shared" si="48"/>
        <v>NA</v>
      </c>
      <c r="L343" s="57" t="str">
        <f t="shared" si="49"/>
        <v>NA</v>
      </c>
      <c r="M343" s="57" t="str">
        <f t="shared" si="50"/>
        <v>NA</v>
      </c>
      <c r="R343" s="53"/>
      <c r="S343" s="53"/>
      <c r="T343" s="53"/>
      <c r="U343" s="53"/>
      <c r="V343" s="53"/>
    </row>
    <row r="344" spans="2:22" s="51" customFormat="1" x14ac:dyDescent="0.2">
      <c r="B344" s="51" t="s">
        <v>348</v>
      </c>
      <c r="C344" s="51" t="s">
        <v>349</v>
      </c>
      <c r="D344" s="56">
        <v>0</v>
      </c>
      <c r="E344" s="56">
        <v>0</v>
      </c>
      <c r="F344" s="56">
        <v>0</v>
      </c>
      <c r="G344" s="56">
        <v>0</v>
      </c>
      <c r="H344" s="56">
        <v>0</v>
      </c>
      <c r="I344" s="56">
        <f t="shared" si="46"/>
        <v>0</v>
      </c>
      <c r="J344" s="56">
        <f t="shared" si="47"/>
        <v>0</v>
      </c>
      <c r="K344" s="57" t="str">
        <f t="shared" si="48"/>
        <v>NA</v>
      </c>
      <c r="L344" s="57" t="str">
        <f t="shared" si="49"/>
        <v>NA</v>
      </c>
      <c r="M344" s="57" t="str">
        <f t="shared" si="50"/>
        <v>NA</v>
      </c>
      <c r="R344" s="53"/>
      <c r="S344" s="53"/>
      <c r="T344" s="53"/>
      <c r="U344" s="53"/>
      <c r="V344" s="53"/>
    </row>
    <row r="345" spans="2:22" s="51" customFormat="1" x14ac:dyDescent="0.2">
      <c r="B345" s="51" t="s">
        <v>356</v>
      </c>
      <c r="C345" s="51" t="s">
        <v>357</v>
      </c>
      <c r="D345" s="56">
        <v>0</v>
      </c>
      <c r="E345" s="56">
        <v>0</v>
      </c>
      <c r="F345" s="56">
        <v>0</v>
      </c>
      <c r="G345" s="56">
        <v>0</v>
      </c>
      <c r="H345" s="56">
        <v>0</v>
      </c>
      <c r="I345" s="56">
        <f t="shared" si="46"/>
        <v>0</v>
      </c>
      <c r="J345" s="56">
        <f t="shared" si="47"/>
        <v>0</v>
      </c>
      <c r="K345" s="57" t="str">
        <f t="shared" si="48"/>
        <v>NA</v>
      </c>
      <c r="L345" s="57" t="str">
        <f t="shared" si="49"/>
        <v>NA</v>
      </c>
      <c r="M345" s="57" t="str">
        <f t="shared" si="50"/>
        <v>NA</v>
      </c>
      <c r="R345" s="53"/>
      <c r="S345" s="53"/>
      <c r="T345" s="53"/>
      <c r="U345" s="53"/>
      <c r="V345" s="53"/>
    </row>
    <row r="346" spans="2:22" s="51" customFormat="1" x14ac:dyDescent="0.2">
      <c r="B346" s="51" t="s">
        <v>372</v>
      </c>
      <c r="C346" s="51" t="s">
        <v>373</v>
      </c>
      <c r="D346" s="56">
        <v>0</v>
      </c>
      <c r="E346" s="56">
        <v>0</v>
      </c>
      <c r="F346" s="56">
        <v>0</v>
      </c>
      <c r="G346" s="56">
        <v>0</v>
      </c>
      <c r="H346" s="56">
        <v>0</v>
      </c>
      <c r="I346" s="56">
        <f t="shared" si="46"/>
        <v>0</v>
      </c>
      <c r="J346" s="56">
        <f t="shared" si="47"/>
        <v>0</v>
      </c>
      <c r="K346" s="57" t="str">
        <f t="shared" si="48"/>
        <v>NA</v>
      </c>
      <c r="L346" s="57" t="str">
        <f t="shared" si="49"/>
        <v>NA</v>
      </c>
      <c r="M346" s="57" t="str">
        <f t="shared" si="50"/>
        <v>NA</v>
      </c>
      <c r="R346" s="53"/>
      <c r="S346" s="53"/>
      <c r="T346" s="53"/>
      <c r="U346" s="53"/>
      <c r="V346" s="53"/>
    </row>
    <row r="347" spans="2:22" s="51" customFormat="1" x14ac:dyDescent="0.2">
      <c r="B347" s="51" t="s">
        <v>247</v>
      </c>
      <c r="C347" s="51" t="s">
        <v>248</v>
      </c>
      <c r="D347" s="56">
        <v>3750000</v>
      </c>
      <c r="E347" s="56">
        <v>7442643</v>
      </c>
      <c r="F347" s="56">
        <v>0</v>
      </c>
      <c r="G347" s="56">
        <v>0</v>
      </c>
      <c r="H347" s="56">
        <v>0</v>
      </c>
      <c r="I347" s="56">
        <f t="shared" si="46"/>
        <v>0</v>
      </c>
      <c r="J347" s="56">
        <f t="shared" si="47"/>
        <v>7442643</v>
      </c>
      <c r="K347" s="57">
        <f t="shared" si="48"/>
        <v>1</v>
      </c>
      <c r="L347" s="57">
        <f t="shared" si="49"/>
        <v>-1</v>
      </c>
      <c r="M347" s="57">
        <f t="shared" si="50"/>
        <v>-1</v>
      </c>
      <c r="R347" s="53"/>
      <c r="S347" s="53"/>
      <c r="T347" s="53"/>
      <c r="U347" s="53"/>
      <c r="V347" s="53"/>
    </row>
    <row r="348" spans="2:22" s="51" customFormat="1" x14ac:dyDescent="0.2">
      <c r="B348" s="51" t="s">
        <v>173</v>
      </c>
      <c r="C348" s="51" t="s">
        <v>174</v>
      </c>
      <c r="D348" s="56">
        <v>0</v>
      </c>
      <c r="E348" s="56">
        <v>42080</v>
      </c>
      <c r="F348" s="56">
        <v>0</v>
      </c>
      <c r="G348" s="56">
        <v>42080</v>
      </c>
      <c r="H348" s="56">
        <v>0</v>
      </c>
      <c r="I348" s="56">
        <f t="shared" si="46"/>
        <v>42080</v>
      </c>
      <c r="J348" s="56">
        <f t="shared" si="47"/>
        <v>0</v>
      </c>
      <c r="K348" s="57">
        <f t="shared" si="48"/>
        <v>0</v>
      </c>
      <c r="L348" s="57">
        <f t="shared" si="49"/>
        <v>-1</v>
      </c>
      <c r="M348" s="57">
        <f t="shared" si="50"/>
        <v>9.090909090909105E-2</v>
      </c>
      <c r="R348" s="53"/>
      <c r="S348" s="53"/>
      <c r="T348" s="53"/>
      <c r="U348" s="53"/>
      <c r="V348" s="53"/>
    </row>
    <row r="349" spans="2:22" s="51" customFormat="1" x14ac:dyDescent="0.2">
      <c r="B349" s="51" t="s">
        <v>179</v>
      </c>
      <c r="C349" s="51" t="s">
        <v>180</v>
      </c>
      <c r="D349" s="56">
        <v>0</v>
      </c>
      <c r="E349" s="56">
        <v>1141050</v>
      </c>
      <c r="F349" s="56">
        <v>0</v>
      </c>
      <c r="G349" s="56">
        <v>0</v>
      </c>
      <c r="H349" s="56">
        <v>0</v>
      </c>
      <c r="I349" s="56">
        <f t="shared" si="46"/>
        <v>0</v>
      </c>
      <c r="J349" s="56">
        <f t="shared" si="47"/>
        <v>1141050</v>
      </c>
      <c r="K349" s="57">
        <f t="shared" si="48"/>
        <v>1</v>
      </c>
      <c r="L349" s="57">
        <f t="shared" si="49"/>
        <v>-1</v>
      </c>
      <c r="M349" s="57">
        <f t="shared" si="50"/>
        <v>-1</v>
      </c>
      <c r="R349" s="53"/>
      <c r="S349" s="53"/>
      <c r="T349" s="53"/>
      <c r="U349" s="53"/>
      <c r="V349" s="53"/>
    </row>
    <row r="350" spans="2:22" s="51" customFormat="1" x14ac:dyDescent="0.2">
      <c r="B350" s="51" t="s">
        <v>189</v>
      </c>
      <c r="C350" s="51" t="s">
        <v>190</v>
      </c>
      <c r="D350" s="56">
        <v>0</v>
      </c>
      <c r="E350" s="56">
        <v>0</v>
      </c>
      <c r="F350" s="56">
        <v>0</v>
      </c>
      <c r="G350" s="56">
        <v>17000</v>
      </c>
      <c r="H350" s="56">
        <v>0</v>
      </c>
      <c r="I350" s="56">
        <f t="shared" si="46"/>
        <v>17000</v>
      </c>
      <c r="J350" s="56">
        <f t="shared" si="47"/>
        <v>-17000</v>
      </c>
      <c r="K350" s="57" t="str">
        <f t="shared" si="48"/>
        <v>NA</v>
      </c>
      <c r="L350" s="57" t="str">
        <f t="shared" si="49"/>
        <v>NA</v>
      </c>
      <c r="M350" s="57" t="str">
        <f t="shared" si="50"/>
        <v>NA</v>
      </c>
      <c r="R350" s="53"/>
      <c r="S350" s="53"/>
      <c r="T350" s="53"/>
      <c r="U350" s="53"/>
      <c r="V350" s="53"/>
    </row>
    <row r="351" spans="2:22" s="51" customFormat="1" x14ac:dyDescent="0.2">
      <c r="B351" s="51" t="s">
        <v>193</v>
      </c>
      <c r="C351" s="51" t="s">
        <v>194</v>
      </c>
      <c r="D351" s="56">
        <v>26817594.460000001</v>
      </c>
      <c r="E351" s="56">
        <v>29685956.750000004</v>
      </c>
      <c r="F351" s="56">
        <v>0</v>
      </c>
      <c r="G351" s="56">
        <v>13038.170000000002</v>
      </c>
      <c r="H351" s="56">
        <v>1937.94</v>
      </c>
      <c r="I351" s="56">
        <f t="shared" si="46"/>
        <v>14976.110000000002</v>
      </c>
      <c r="J351" s="56">
        <f t="shared" si="47"/>
        <v>29670980.640000004</v>
      </c>
      <c r="K351" s="57">
        <f t="shared" si="48"/>
        <v>0.9994955153331887</v>
      </c>
      <c r="L351" s="57">
        <f t="shared" si="49"/>
        <v>-1</v>
      </c>
      <c r="M351" s="57">
        <f t="shared" si="50"/>
        <v>-0.99952086913345584</v>
      </c>
      <c r="R351" s="53"/>
      <c r="S351" s="53"/>
      <c r="T351" s="53"/>
      <c r="U351" s="53"/>
      <c r="V351" s="53"/>
    </row>
    <row r="352" spans="2:22" s="51" customFormat="1" x14ac:dyDescent="0.2">
      <c r="B352" s="51" t="s">
        <v>197</v>
      </c>
      <c r="C352" s="51" t="s">
        <v>198</v>
      </c>
      <c r="D352" s="56">
        <v>0</v>
      </c>
      <c r="E352" s="56">
        <v>75</v>
      </c>
      <c r="F352" s="56">
        <v>0</v>
      </c>
      <c r="G352" s="56">
        <v>0</v>
      </c>
      <c r="H352" s="56">
        <v>0</v>
      </c>
      <c r="I352" s="56">
        <f t="shared" si="46"/>
        <v>0</v>
      </c>
      <c r="J352" s="56">
        <f t="shared" si="47"/>
        <v>75</v>
      </c>
      <c r="K352" s="57">
        <f t="shared" si="48"/>
        <v>1</v>
      </c>
      <c r="L352" s="57">
        <f t="shared" si="49"/>
        <v>-1</v>
      </c>
      <c r="M352" s="57">
        <f t="shared" si="50"/>
        <v>-1</v>
      </c>
      <c r="R352" s="53"/>
      <c r="S352" s="53"/>
      <c r="T352" s="53"/>
      <c r="U352" s="53"/>
      <c r="V352" s="53"/>
    </row>
    <row r="353" spans="1:22" s="51" customFormat="1" x14ac:dyDescent="0.2">
      <c r="B353" s="51" t="s">
        <v>201</v>
      </c>
      <c r="C353" s="51" t="s">
        <v>202</v>
      </c>
      <c r="D353" s="56">
        <v>3055023.67</v>
      </c>
      <c r="E353" s="56">
        <v>3553469.83</v>
      </c>
      <c r="F353" s="56">
        <v>0</v>
      </c>
      <c r="G353" s="56">
        <v>757.45</v>
      </c>
      <c r="H353" s="56">
        <v>1379.1999999999998</v>
      </c>
      <c r="I353" s="56">
        <f t="shared" si="46"/>
        <v>2136.6499999999996</v>
      </c>
      <c r="J353" s="56">
        <f t="shared" si="47"/>
        <v>3551333.18</v>
      </c>
      <c r="K353" s="57">
        <f t="shared" si="48"/>
        <v>0.99939871446720574</v>
      </c>
      <c r="L353" s="57">
        <f t="shared" si="49"/>
        <v>-1</v>
      </c>
      <c r="M353" s="57">
        <f t="shared" si="50"/>
        <v>-0.99976746416026019</v>
      </c>
      <c r="R353" s="53"/>
      <c r="S353" s="53"/>
      <c r="T353" s="53"/>
      <c r="U353" s="53"/>
      <c r="V353" s="53"/>
    </row>
    <row r="354" spans="1:22" s="51" customFormat="1" x14ac:dyDescent="0.2">
      <c r="B354" s="51" t="s">
        <v>205</v>
      </c>
      <c r="C354" s="51" t="s">
        <v>206</v>
      </c>
      <c r="D354" s="56">
        <v>0</v>
      </c>
      <c r="E354" s="56">
        <v>1858781.05</v>
      </c>
      <c r="F354" s="56">
        <v>0</v>
      </c>
      <c r="G354" s="56">
        <v>0</v>
      </c>
      <c r="H354" s="56">
        <v>0</v>
      </c>
      <c r="I354" s="56">
        <f t="shared" si="46"/>
        <v>0</v>
      </c>
      <c r="J354" s="56">
        <f t="shared" si="47"/>
        <v>1858781.05</v>
      </c>
      <c r="K354" s="57">
        <f t="shared" si="48"/>
        <v>1</v>
      </c>
      <c r="L354" s="57">
        <f t="shared" si="49"/>
        <v>-1</v>
      </c>
      <c r="M354" s="57">
        <f t="shared" si="50"/>
        <v>-1</v>
      </c>
      <c r="R354" s="53"/>
      <c r="S354" s="53"/>
      <c r="T354" s="53"/>
      <c r="U354" s="53"/>
      <c r="V354" s="53"/>
    </row>
    <row r="355" spans="1:22" s="51" customFormat="1" x14ac:dyDescent="0.2">
      <c r="B355" s="51" t="s">
        <v>267</v>
      </c>
      <c r="C355" s="51" t="s">
        <v>268</v>
      </c>
      <c r="D355" s="56">
        <v>7204</v>
      </c>
      <c r="E355" s="56">
        <v>0</v>
      </c>
      <c r="F355" s="56">
        <v>0</v>
      </c>
      <c r="G355" s="56">
        <v>0</v>
      </c>
      <c r="H355" s="56">
        <v>0</v>
      </c>
      <c r="I355" s="56">
        <f t="shared" si="46"/>
        <v>0</v>
      </c>
      <c r="J355" s="56">
        <f t="shared" si="47"/>
        <v>0</v>
      </c>
      <c r="K355" s="57" t="str">
        <f t="shared" si="48"/>
        <v>NA</v>
      </c>
      <c r="L355" s="57" t="str">
        <f t="shared" si="49"/>
        <v>NA</v>
      </c>
      <c r="M355" s="57" t="str">
        <f t="shared" si="50"/>
        <v>NA</v>
      </c>
      <c r="R355" s="53"/>
      <c r="S355" s="53"/>
      <c r="T355" s="53"/>
      <c r="U355" s="53"/>
      <c r="V355" s="53"/>
    </row>
    <row r="356" spans="1:22" s="51" customFormat="1" x14ac:dyDescent="0.2">
      <c r="B356" s="51" t="s">
        <v>215</v>
      </c>
      <c r="C356" s="51" t="s">
        <v>216</v>
      </c>
      <c r="D356" s="56">
        <v>40000</v>
      </c>
      <c r="E356" s="56">
        <v>116023</v>
      </c>
      <c r="F356" s="56">
        <v>0</v>
      </c>
      <c r="G356" s="56">
        <v>76521</v>
      </c>
      <c r="H356" s="56">
        <v>37023</v>
      </c>
      <c r="I356" s="56">
        <f t="shared" si="46"/>
        <v>113544</v>
      </c>
      <c r="J356" s="56">
        <f t="shared" si="47"/>
        <v>2479</v>
      </c>
      <c r="K356" s="57">
        <f t="shared" si="48"/>
        <v>2.1366453203244186E-2</v>
      </c>
      <c r="L356" s="57">
        <f t="shared" si="49"/>
        <v>-1</v>
      </c>
      <c r="M356" s="57">
        <f t="shared" si="50"/>
        <v>-0.28050942877313512</v>
      </c>
      <c r="R356" s="53"/>
      <c r="S356" s="53"/>
      <c r="T356" s="53"/>
      <c r="U356" s="53"/>
      <c r="V356" s="53"/>
    </row>
    <row r="357" spans="1:22" s="51" customFormat="1" x14ac:dyDescent="0.2">
      <c r="B357" s="51" t="s">
        <v>217</v>
      </c>
      <c r="C357" s="51" t="s">
        <v>218</v>
      </c>
      <c r="D357" s="56">
        <v>0</v>
      </c>
      <c r="E357" s="56">
        <v>5401005</v>
      </c>
      <c r="F357" s="56">
        <v>0</v>
      </c>
      <c r="G357" s="56">
        <v>153188</v>
      </c>
      <c r="H357" s="56">
        <v>201041.51</v>
      </c>
      <c r="I357" s="56">
        <f t="shared" si="46"/>
        <v>354229.51</v>
      </c>
      <c r="J357" s="56">
        <f t="shared" si="47"/>
        <v>5046775.49</v>
      </c>
      <c r="K357" s="57">
        <f t="shared" si="48"/>
        <v>0.93441414884822371</v>
      </c>
      <c r="L357" s="57">
        <f t="shared" si="49"/>
        <v>-1</v>
      </c>
      <c r="M357" s="57">
        <f t="shared" si="50"/>
        <v>-0.96905868781491933</v>
      </c>
      <c r="R357" s="53"/>
      <c r="S357" s="53"/>
      <c r="T357" s="53"/>
      <c r="U357" s="53"/>
      <c r="V357" s="53"/>
    </row>
    <row r="358" spans="1:22" s="51" customFormat="1" x14ac:dyDescent="0.2">
      <c r="B358" s="51" t="s">
        <v>219</v>
      </c>
      <c r="C358" s="51" t="s">
        <v>220</v>
      </c>
      <c r="D358" s="56">
        <v>3750000</v>
      </c>
      <c r="E358" s="56">
        <v>1637746.73</v>
      </c>
      <c r="F358" s="56">
        <v>21899.040000000001</v>
      </c>
      <c r="G358" s="56">
        <v>21899.040000000001</v>
      </c>
      <c r="H358" s="56">
        <v>1581624.97</v>
      </c>
      <c r="I358" s="56">
        <f t="shared" si="46"/>
        <v>1603524.01</v>
      </c>
      <c r="J358" s="56">
        <f t="shared" si="47"/>
        <v>34222.719999999972</v>
      </c>
      <c r="K358" s="57">
        <f t="shared" si="48"/>
        <v>2.0896222458035359E-2</v>
      </c>
      <c r="L358" s="57">
        <f t="shared" si="49"/>
        <v>-0.98662855519790904</v>
      </c>
      <c r="M358" s="57">
        <f t="shared" si="50"/>
        <v>-0.98541296930680977</v>
      </c>
      <c r="R358" s="53"/>
      <c r="S358" s="53"/>
      <c r="T358" s="53"/>
      <c r="U358" s="53"/>
      <c r="V358" s="53"/>
    </row>
    <row r="359" spans="1:22" s="51" customFormat="1" x14ac:dyDescent="0.2">
      <c r="B359" s="51" t="s">
        <v>221</v>
      </c>
      <c r="C359" s="51" t="s">
        <v>222</v>
      </c>
      <c r="D359" s="56">
        <v>-55995</v>
      </c>
      <c r="E359" s="56">
        <v>0</v>
      </c>
      <c r="F359" s="56">
        <v>0</v>
      </c>
      <c r="G359" s="56">
        <v>0</v>
      </c>
      <c r="H359" s="56">
        <v>0</v>
      </c>
      <c r="I359" s="56">
        <f t="shared" si="46"/>
        <v>0</v>
      </c>
      <c r="J359" s="56">
        <f t="shared" si="47"/>
        <v>0</v>
      </c>
      <c r="K359" s="57" t="str">
        <f t="shared" si="48"/>
        <v>NA</v>
      </c>
      <c r="L359" s="57" t="str">
        <f t="shared" si="49"/>
        <v>NA</v>
      </c>
      <c r="M359" s="57" t="str">
        <f t="shared" si="50"/>
        <v>NA</v>
      </c>
      <c r="R359" s="53"/>
      <c r="S359" s="53"/>
      <c r="T359" s="53"/>
      <c r="U359" s="53"/>
      <c r="V359" s="53"/>
    </row>
    <row r="360" spans="1:22" s="51" customFormat="1" x14ac:dyDescent="0.2">
      <c r="B360" s="51" t="s">
        <v>223</v>
      </c>
      <c r="C360" s="51" t="s">
        <v>224</v>
      </c>
      <c r="D360" s="56">
        <v>0</v>
      </c>
      <c r="E360" s="56">
        <v>0</v>
      </c>
      <c r="F360" s="56">
        <v>0</v>
      </c>
      <c r="G360" s="56">
        <v>0</v>
      </c>
      <c r="H360" s="56">
        <v>0</v>
      </c>
      <c r="I360" s="56">
        <f t="shared" si="46"/>
        <v>0</v>
      </c>
      <c r="J360" s="56">
        <f t="shared" si="47"/>
        <v>0</v>
      </c>
      <c r="K360" s="57" t="str">
        <f t="shared" si="48"/>
        <v>NA</v>
      </c>
      <c r="L360" s="57" t="str">
        <f t="shared" si="49"/>
        <v>NA</v>
      </c>
      <c r="M360" s="57" t="str">
        <f t="shared" si="50"/>
        <v>NA</v>
      </c>
      <c r="R360" s="53"/>
      <c r="S360" s="53"/>
      <c r="T360" s="53"/>
      <c r="U360" s="53"/>
      <c r="V360" s="53"/>
    </row>
    <row r="361" spans="1:22" s="51" customFormat="1" x14ac:dyDescent="0.2">
      <c r="A361" s="63" t="s">
        <v>390</v>
      </c>
      <c r="B361" s="63"/>
      <c r="C361" s="63"/>
      <c r="D361" s="64">
        <v>75241413.420000002</v>
      </c>
      <c r="E361" s="64">
        <v>64615159.769999996</v>
      </c>
      <c r="F361" s="64">
        <v>321153.53000000003</v>
      </c>
      <c r="G361" s="64">
        <v>4902179.71</v>
      </c>
      <c r="H361" s="64">
        <v>2602462.38</v>
      </c>
      <c r="I361" s="64">
        <f t="shared" si="46"/>
        <v>7504642.0899999999</v>
      </c>
      <c r="J361" s="64">
        <f t="shared" si="47"/>
        <v>57110517.679999992</v>
      </c>
      <c r="K361" s="65">
        <f t="shared" si="48"/>
        <v>0.88385632540857206</v>
      </c>
      <c r="L361" s="65">
        <f t="shared" si="49"/>
        <v>-0.99502974950238987</v>
      </c>
      <c r="M361" s="65">
        <f t="shared" si="50"/>
        <v>-0.9172356389747407</v>
      </c>
      <c r="R361" s="53"/>
      <c r="S361" s="53"/>
      <c r="T361" s="53"/>
      <c r="U361" s="53"/>
      <c r="V361" s="53"/>
    </row>
    <row r="362" spans="1:22" s="51" customFormat="1" x14ac:dyDescent="0.2">
      <c r="A362" s="51" t="s">
        <v>391</v>
      </c>
      <c r="B362" s="51" t="s">
        <v>111</v>
      </c>
      <c r="C362" s="51" t="s">
        <v>112</v>
      </c>
      <c r="D362" s="56">
        <v>0</v>
      </c>
      <c r="E362" s="56">
        <v>0</v>
      </c>
      <c r="F362" s="56">
        <v>0</v>
      </c>
      <c r="G362" s="56">
        <v>0</v>
      </c>
      <c r="H362" s="56">
        <v>0</v>
      </c>
      <c r="I362" s="56">
        <f t="shared" si="46"/>
        <v>0</v>
      </c>
      <c r="J362" s="56">
        <f t="shared" si="47"/>
        <v>0</v>
      </c>
      <c r="K362" s="57" t="str">
        <f t="shared" si="48"/>
        <v>NA</v>
      </c>
      <c r="L362" s="57" t="str">
        <f t="shared" si="49"/>
        <v>NA</v>
      </c>
      <c r="M362" s="57" t="str">
        <f t="shared" si="50"/>
        <v>NA</v>
      </c>
      <c r="R362" s="53"/>
      <c r="S362" s="53"/>
      <c r="T362" s="53"/>
      <c r="U362" s="53"/>
      <c r="V362" s="53"/>
    </row>
    <row r="363" spans="1:22" s="51" customFormat="1" x14ac:dyDescent="0.2">
      <c r="B363" s="51" t="s">
        <v>259</v>
      </c>
      <c r="C363" s="51" t="s">
        <v>260</v>
      </c>
      <c r="D363" s="56">
        <v>4200</v>
      </c>
      <c r="E363" s="56">
        <v>963762</v>
      </c>
      <c r="F363" s="56">
        <v>217597.9</v>
      </c>
      <c r="G363" s="56">
        <v>510920.9</v>
      </c>
      <c r="H363" s="56">
        <v>81760.149999999994</v>
      </c>
      <c r="I363" s="56">
        <f t="shared" si="46"/>
        <v>592681.05000000005</v>
      </c>
      <c r="J363" s="56">
        <f t="shared" si="47"/>
        <v>371080.94999999995</v>
      </c>
      <c r="K363" s="57">
        <f t="shared" si="48"/>
        <v>0.38503380502655216</v>
      </c>
      <c r="L363" s="57">
        <f t="shared" si="49"/>
        <v>-0.77422029505209788</v>
      </c>
      <c r="M363" s="57">
        <f t="shared" si="50"/>
        <v>-0.42167438169853699</v>
      </c>
      <c r="R363" s="53"/>
      <c r="S363" s="53"/>
      <c r="T363" s="53"/>
      <c r="U363" s="53"/>
      <c r="V363" s="53"/>
    </row>
    <row r="364" spans="1:22" s="51" customFormat="1" x14ac:dyDescent="0.2">
      <c r="B364" s="51" t="s">
        <v>324</v>
      </c>
      <c r="C364" s="51" t="s">
        <v>325</v>
      </c>
      <c r="D364" s="56">
        <v>0</v>
      </c>
      <c r="E364" s="56">
        <v>0</v>
      </c>
      <c r="F364" s="56">
        <v>31000</v>
      </c>
      <c r="G364" s="56">
        <v>31000</v>
      </c>
      <c r="H364" s="56">
        <v>0</v>
      </c>
      <c r="I364" s="56">
        <f t="shared" si="46"/>
        <v>31000</v>
      </c>
      <c r="J364" s="56">
        <f t="shared" si="47"/>
        <v>-31000</v>
      </c>
      <c r="K364" s="57" t="str">
        <f t="shared" si="48"/>
        <v>NA</v>
      </c>
      <c r="L364" s="57" t="str">
        <f t="shared" si="49"/>
        <v>NA</v>
      </c>
      <c r="M364" s="57" t="str">
        <f t="shared" si="50"/>
        <v>NA</v>
      </c>
      <c r="R364" s="53"/>
      <c r="S364" s="53"/>
      <c r="T364" s="53"/>
      <c r="U364" s="53"/>
      <c r="V364" s="53"/>
    </row>
    <row r="365" spans="1:22" s="51" customFormat="1" x14ac:dyDescent="0.2">
      <c r="B365" s="51" t="s">
        <v>318</v>
      </c>
      <c r="C365" s="51" t="s">
        <v>319</v>
      </c>
      <c r="D365" s="56">
        <v>0</v>
      </c>
      <c r="E365" s="56">
        <v>0</v>
      </c>
      <c r="F365" s="56">
        <v>0</v>
      </c>
      <c r="G365" s="56">
        <v>0</v>
      </c>
      <c r="H365" s="56">
        <v>0</v>
      </c>
      <c r="I365" s="56">
        <f t="shared" si="46"/>
        <v>0</v>
      </c>
      <c r="J365" s="56">
        <f t="shared" si="47"/>
        <v>0</v>
      </c>
      <c r="K365" s="57" t="str">
        <f t="shared" si="48"/>
        <v>NA</v>
      </c>
      <c r="L365" s="57" t="str">
        <f t="shared" si="49"/>
        <v>NA</v>
      </c>
      <c r="M365" s="57" t="str">
        <f t="shared" si="50"/>
        <v>NA</v>
      </c>
      <c r="R365" s="53"/>
      <c r="S365" s="53"/>
      <c r="T365" s="53"/>
      <c r="U365" s="53"/>
      <c r="V365" s="53"/>
    </row>
    <row r="366" spans="1:22" s="51" customFormat="1" x14ac:dyDescent="0.2">
      <c r="B366" s="51" t="s">
        <v>133</v>
      </c>
      <c r="C366" s="51" t="s">
        <v>134</v>
      </c>
      <c r="D366" s="56">
        <v>0</v>
      </c>
      <c r="E366" s="56">
        <v>0</v>
      </c>
      <c r="F366" s="56">
        <v>5500</v>
      </c>
      <c r="G366" s="56">
        <v>5500</v>
      </c>
      <c r="H366" s="56">
        <v>0</v>
      </c>
      <c r="I366" s="56">
        <f t="shared" si="46"/>
        <v>5500</v>
      </c>
      <c r="J366" s="56">
        <f t="shared" si="47"/>
        <v>-5500</v>
      </c>
      <c r="K366" s="57" t="str">
        <f t="shared" si="48"/>
        <v>NA</v>
      </c>
      <c r="L366" s="57" t="str">
        <f t="shared" si="49"/>
        <v>NA</v>
      </c>
      <c r="M366" s="57" t="str">
        <f t="shared" si="50"/>
        <v>NA</v>
      </c>
      <c r="R366" s="53"/>
      <c r="S366" s="53"/>
      <c r="T366" s="53"/>
      <c r="U366" s="53"/>
      <c r="V366" s="53"/>
    </row>
    <row r="367" spans="1:22" s="51" customFormat="1" x14ac:dyDescent="0.2">
      <c r="B367" s="51" t="s">
        <v>135</v>
      </c>
      <c r="C367" s="51" t="s">
        <v>136</v>
      </c>
      <c r="D367" s="56">
        <v>0</v>
      </c>
      <c r="E367" s="56">
        <v>0</v>
      </c>
      <c r="F367" s="56">
        <v>0</v>
      </c>
      <c r="G367" s="56">
        <v>0</v>
      </c>
      <c r="H367" s="56">
        <v>0</v>
      </c>
      <c r="I367" s="56">
        <f t="shared" si="46"/>
        <v>0</v>
      </c>
      <c r="J367" s="56">
        <f t="shared" si="47"/>
        <v>0</v>
      </c>
      <c r="K367" s="57" t="str">
        <f t="shared" si="48"/>
        <v>NA</v>
      </c>
      <c r="L367" s="57" t="str">
        <f t="shared" si="49"/>
        <v>NA</v>
      </c>
      <c r="M367" s="57" t="str">
        <f t="shared" si="50"/>
        <v>NA</v>
      </c>
      <c r="R367" s="53"/>
      <c r="S367" s="53"/>
      <c r="T367" s="53"/>
      <c r="U367" s="53"/>
      <c r="V367" s="53"/>
    </row>
    <row r="368" spans="1:22" s="51" customFormat="1" x14ac:dyDescent="0.2">
      <c r="B368" s="51" t="s">
        <v>137</v>
      </c>
      <c r="C368" s="51" t="s">
        <v>138</v>
      </c>
      <c r="D368" s="56">
        <v>1300000</v>
      </c>
      <c r="E368" s="56">
        <v>4323449.07</v>
      </c>
      <c r="F368" s="56">
        <v>0</v>
      </c>
      <c r="G368" s="56">
        <v>1617624.11</v>
      </c>
      <c r="H368" s="56">
        <v>0</v>
      </c>
      <c r="I368" s="56">
        <f t="shared" si="46"/>
        <v>1617624.11</v>
      </c>
      <c r="J368" s="56">
        <f t="shared" si="47"/>
        <v>2705824.96</v>
      </c>
      <c r="K368" s="57">
        <f t="shared" si="48"/>
        <v>0.62584869537968213</v>
      </c>
      <c r="L368" s="57">
        <f t="shared" si="49"/>
        <v>-1</v>
      </c>
      <c r="M368" s="57">
        <f t="shared" si="50"/>
        <v>-0.59183494041419882</v>
      </c>
      <c r="R368" s="53"/>
      <c r="S368" s="53"/>
      <c r="T368" s="53"/>
      <c r="U368" s="53"/>
      <c r="V368" s="53"/>
    </row>
    <row r="369" spans="1:22" s="51" customFormat="1" x14ac:dyDescent="0.2">
      <c r="B369" s="51" t="s">
        <v>143</v>
      </c>
      <c r="C369" s="51" t="s">
        <v>144</v>
      </c>
      <c r="D369" s="56">
        <v>0</v>
      </c>
      <c r="E369" s="56">
        <v>0</v>
      </c>
      <c r="F369" s="56">
        <v>0</v>
      </c>
      <c r="G369" s="56">
        <v>0</v>
      </c>
      <c r="H369" s="56">
        <v>0</v>
      </c>
      <c r="I369" s="56">
        <f t="shared" si="46"/>
        <v>0</v>
      </c>
      <c r="J369" s="56">
        <f t="shared" si="47"/>
        <v>0</v>
      </c>
      <c r="K369" s="57" t="str">
        <f t="shared" si="48"/>
        <v>NA</v>
      </c>
      <c r="L369" s="57" t="str">
        <f t="shared" si="49"/>
        <v>NA</v>
      </c>
      <c r="M369" s="57" t="str">
        <f t="shared" si="50"/>
        <v>NA</v>
      </c>
      <c r="R369" s="53"/>
      <c r="S369" s="53"/>
      <c r="T369" s="53"/>
      <c r="U369" s="53"/>
      <c r="V369" s="53"/>
    </row>
    <row r="370" spans="1:22" s="51" customFormat="1" x14ac:dyDescent="0.2">
      <c r="B370" s="51" t="s">
        <v>145</v>
      </c>
      <c r="C370" s="51" t="s">
        <v>146</v>
      </c>
      <c r="D370" s="56">
        <v>0</v>
      </c>
      <c r="E370" s="56">
        <v>0</v>
      </c>
      <c r="F370" s="56">
        <v>423.28</v>
      </c>
      <c r="G370" s="56">
        <v>428.38</v>
      </c>
      <c r="H370" s="56">
        <v>0</v>
      </c>
      <c r="I370" s="56">
        <f t="shared" si="46"/>
        <v>428.38</v>
      </c>
      <c r="J370" s="56">
        <f t="shared" si="47"/>
        <v>-428.38</v>
      </c>
      <c r="K370" s="57" t="str">
        <f t="shared" si="48"/>
        <v>NA</v>
      </c>
      <c r="L370" s="57" t="str">
        <f t="shared" si="49"/>
        <v>NA</v>
      </c>
      <c r="M370" s="57" t="str">
        <f t="shared" si="50"/>
        <v>NA</v>
      </c>
      <c r="R370" s="53"/>
      <c r="S370" s="53"/>
      <c r="T370" s="53"/>
      <c r="U370" s="53"/>
      <c r="V370" s="53"/>
    </row>
    <row r="371" spans="1:22" s="51" customFormat="1" x14ac:dyDescent="0.2">
      <c r="B371" s="51" t="s">
        <v>147</v>
      </c>
      <c r="C371" s="51" t="s">
        <v>148</v>
      </c>
      <c r="D371" s="56">
        <v>0</v>
      </c>
      <c r="E371" s="56">
        <v>0</v>
      </c>
      <c r="F371" s="56">
        <v>0</v>
      </c>
      <c r="G371" s="56">
        <v>0</v>
      </c>
      <c r="H371" s="56">
        <v>0</v>
      </c>
      <c r="I371" s="56">
        <f t="shared" si="46"/>
        <v>0</v>
      </c>
      <c r="J371" s="56">
        <f t="shared" si="47"/>
        <v>0</v>
      </c>
      <c r="K371" s="57" t="str">
        <f t="shared" si="48"/>
        <v>NA</v>
      </c>
      <c r="L371" s="57" t="str">
        <f t="shared" si="49"/>
        <v>NA</v>
      </c>
      <c r="M371" s="57" t="str">
        <f t="shared" si="50"/>
        <v>NA</v>
      </c>
      <c r="R371" s="53"/>
      <c r="S371" s="53"/>
      <c r="T371" s="53"/>
      <c r="U371" s="53"/>
      <c r="V371" s="53"/>
    </row>
    <row r="372" spans="1:22" s="51" customFormat="1" x14ac:dyDescent="0.2">
      <c r="B372" s="51" t="s">
        <v>161</v>
      </c>
      <c r="C372" s="51" t="s">
        <v>162</v>
      </c>
      <c r="D372" s="56">
        <v>34450</v>
      </c>
      <c r="E372" s="56">
        <v>275279.27</v>
      </c>
      <c r="F372" s="56">
        <v>16610.91</v>
      </c>
      <c r="G372" s="56">
        <v>131223.60999999999</v>
      </c>
      <c r="H372" s="56">
        <v>0</v>
      </c>
      <c r="I372" s="56">
        <f t="shared" si="46"/>
        <v>131223.60999999999</v>
      </c>
      <c r="J372" s="56">
        <f t="shared" si="47"/>
        <v>144055.66000000003</v>
      </c>
      <c r="K372" s="57">
        <f t="shared" si="48"/>
        <v>0.52330733076994873</v>
      </c>
      <c r="L372" s="57">
        <f t="shared" si="49"/>
        <v>-0.93965796988636308</v>
      </c>
      <c r="M372" s="57">
        <f t="shared" si="50"/>
        <v>-0.47997163356721678</v>
      </c>
      <c r="R372" s="53"/>
      <c r="S372" s="53"/>
      <c r="T372" s="53"/>
      <c r="U372" s="53"/>
      <c r="V372" s="53"/>
    </row>
    <row r="373" spans="1:22" s="51" customFormat="1" x14ac:dyDescent="0.2">
      <c r="B373" s="51" t="s">
        <v>163</v>
      </c>
      <c r="C373" s="51" t="s">
        <v>164</v>
      </c>
      <c r="D373" s="56">
        <v>26125645</v>
      </c>
      <c r="E373" s="56">
        <v>23566</v>
      </c>
      <c r="F373" s="56">
        <v>0</v>
      </c>
      <c r="G373" s="56">
        <v>0</v>
      </c>
      <c r="H373" s="56">
        <v>0</v>
      </c>
      <c r="I373" s="56">
        <f t="shared" si="46"/>
        <v>0</v>
      </c>
      <c r="J373" s="56">
        <f t="shared" si="47"/>
        <v>23566</v>
      </c>
      <c r="K373" s="57">
        <f t="shared" si="48"/>
        <v>1</v>
      </c>
      <c r="L373" s="57">
        <f t="shared" si="49"/>
        <v>-1</v>
      </c>
      <c r="M373" s="57">
        <f t="shared" si="50"/>
        <v>-1</v>
      </c>
      <c r="R373" s="53"/>
      <c r="S373" s="53"/>
      <c r="T373" s="53"/>
      <c r="U373" s="53"/>
      <c r="V373" s="53"/>
    </row>
    <row r="374" spans="1:22" s="51" customFormat="1" x14ac:dyDescent="0.2">
      <c r="B374" s="51" t="s">
        <v>171</v>
      </c>
      <c r="C374" s="51" t="s">
        <v>172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f t="shared" si="46"/>
        <v>0</v>
      </c>
      <c r="J374" s="56">
        <f t="shared" si="47"/>
        <v>0</v>
      </c>
      <c r="K374" s="57" t="str">
        <f t="shared" si="48"/>
        <v>NA</v>
      </c>
      <c r="L374" s="57" t="str">
        <f t="shared" si="49"/>
        <v>NA</v>
      </c>
      <c r="M374" s="57" t="str">
        <f t="shared" si="50"/>
        <v>NA</v>
      </c>
      <c r="R374" s="53"/>
      <c r="S374" s="53"/>
      <c r="T374" s="53"/>
      <c r="U374" s="53"/>
      <c r="V374" s="53"/>
    </row>
    <row r="375" spans="1:22" s="51" customFormat="1" x14ac:dyDescent="0.2">
      <c r="B375" s="51" t="s">
        <v>251</v>
      </c>
      <c r="C375" s="51" t="s">
        <v>252</v>
      </c>
      <c r="D375" s="56">
        <v>79000</v>
      </c>
      <c r="E375" s="56">
        <v>10000</v>
      </c>
      <c r="F375" s="56">
        <v>0</v>
      </c>
      <c r="G375" s="56">
        <v>4547.1400000000003</v>
      </c>
      <c r="H375" s="56">
        <v>1667.86</v>
      </c>
      <c r="I375" s="56">
        <f t="shared" si="46"/>
        <v>6215</v>
      </c>
      <c r="J375" s="56">
        <f t="shared" si="47"/>
        <v>3785</v>
      </c>
      <c r="K375" s="57">
        <f t="shared" si="48"/>
        <v>0.3785</v>
      </c>
      <c r="L375" s="57">
        <f t="shared" si="49"/>
        <v>-1</v>
      </c>
      <c r="M375" s="57">
        <f t="shared" si="50"/>
        <v>-0.50394836363636364</v>
      </c>
      <c r="R375" s="53"/>
      <c r="S375" s="53"/>
      <c r="T375" s="53"/>
      <c r="U375" s="53"/>
      <c r="V375" s="53"/>
    </row>
    <row r="376" spans="1:22" s="51" customFormat="1" x14ac:dyDescent="0.2">
      <c r="B376" s="51" t="s">
        <v>286</v>
      </c>
      <c r="C376" s="51" t="s">
        <v>287</v>
      </c>
      <c r="D376" s="56">
        <v>0</v>
      </c>
      <c r="E376" s="56">
        <v>0</v>
      </c>
      <c r="F376" s="56">
        <v>756</v>
      </c>
      <c r="G376" s="56">
        <v>756</v>
      </c>
      <c r="H376" s="56">
        <v>0</v>
      </c>
      <c r="I376" s="56">
        <f t="shared" si="46"/>
        <v>756</v>
      </c>
      <c r="J376" s="56">
        <f t="shared" si="47"/>
        <v>-756</v>
      </c>
      <c r="K376" s="57" t="str">
        <f t="shared" si="48"/>
        <v>NA</v>
      </c>
      <c r="L376" s="57" t="str">
        <f t="shared" si="49"/>
        <v>NA</v>
      </c>
      <c r="M376" s="57" t="str">
        <f t="shared" si="50"/>
        <v>NA</v>
      </c>
      <c r="R376" s="53"/>
      <c r="S376" s="53"/>
      <c r="T376" s="53"/>
      <c r="U376" s="53"/>
      <c r="V376" s="53"/>
    </row>
    <row r="377" spans="1:22" s="51" customFormat="1" x14ac:dyDescent="0.2">
      <c r="B377" s="51" t="s">
        <v>185</v>
      </c>
      <c r="C377" s="51" t="s">
        <v>186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f t="shared" si="46"/>
        <v>0</v>
      </c>
      <c r="J377" s="56">
        <f t="shared" si="47"/>
        <v>0</v>
      </c>
      <c r="K377" s="57" t="str">
        <f t="shared" si="48"/>
        <v>NA</v>
      </c>
      <c r="L377" s="57" t="str">
        <f t="shared" si="49"/>
        <v>NA</v>
      </c>
      <c r="M377" s="57" t="str">
        <f t="shared" si="50"/>
        <v>NA</v>
      </c>
      <c r="R377" s="53"/>
      <c r="S377" s="53"/>
      <c r="T377" s="53"/>
      <c r="U377" s="53"/>
      <c r="V377" s="53"/>
    </row>
    <row r="378" spans="1:22" s="51" customFormat="1" x14ac:dyDescent="0.2">
      <c r="B378" s="51" t="s">
        <v>191</v>
      </c>
      <c r="C378" s="51" t="s">
        <v>192</v>
      </c>
      <c r="D378" s="56">
        <v>113802</v>
      </c>
      <c r="E378" s="56">
        <v>100000</v>
      </c>
      <c r="F378" s="56">
        <v>0</v>
      </c>
      <c r="G378" s="56">
        <v>9840</v>
      </c>
      <c r="H378" s="56">
        <v>4920</v>
      </c>
      <c r="I378" s="56">
        <f t="shared" si="46"/>
        <v>14760</v>
      </c>
      <c r="J378" s="56">
        <f t="shared" si="47"/>
        <v>85240</v>
      </c>
      <c r="K378" s="57">
        <f t="shared" si="48"/>
        <v>0.85240000000000005</v>
      </c>
      <c r="L378" s="57">
        <f t="shared" si="49"/>
        <v>-1</v>
      </c>
      <c r="M378" s="57">
        <f t="shared" si="50"/>
        <v>-0.89265454545454548</v>
      </c>
      <c r="R378" s="53"/>
      <c r="S378" s="53"/>
      <c r="T378" s="53"/>
      <c r="U378" s="53"/>
      <c r="V378" s="53"/>
    </row>
    <row r="379" spans="1:22" s="51" customFormat="1" x14ac:dyDescent="0.2">
      <c r="B379" s="51" t="s">
        <v>193</v>
      </c>
      <c r="C379" s="51" t="s">
        <v>194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f t="shared" si="46"/>
        <v>0</v>
      </c>
      <c r="J379" s="56">
        <f t="shared" si="47"/>
        <v>0</v>
      </c>
      <c r="K379" s="57" t="str">
        <f t="shared" si="48"/>
        <v>NA</v>
      </c>
      <c r="L379" s="57" t="str">
        <f t="shared" si="49"/>
        <v>NA</v>
      </c>
      <c r="M379" s="57" t="str">
        <f t="shared" si="50"/>
        <v>NA</v>
      </c>
      <c r="R379" s="53"/>
      <c r="S379" s="53"/>
      <c r="T379" s="53"/>
      <c r="U379" s="53"/>
      <c r="V379" s="53"/>
    </row>
    <row r="380" spans="1:22" s="51" customFormat="1" x14ac:dyDescent="0.2">
      <c r="B380" s="51" t="s">
        <v>201</v>
      </c>
      <c r="C380" s="51" t="s">
        <v>202</v>
      </c>
      <c r="D380" s="56">
        <v>0</v>
      </c>
      <c r="E380" s="56">
        <v>0</v>
      </c>
      <c r="F380" s="56">
        <v>0</v>
      </c>
      <c r="G380" s="56">
        <v>0</v>
      </c>
      <c r="H380" s="56">
        <v>0</v>
      </c>
      <c r="I380" s="56">
        <f t="shared" si="46"/>
        <v>0</v>
      </c>
      <c r="J380" s="56">
        <f t="shared" si="47"/>
        <v>0</v>
      </c>
      <c r="K380" s="57" t="str">
        <f t="shared" si="48"/>
        <v>NA</v>
      </c>
      <c r="L380" s="57" t="str">
        <f t="shared" si="49"/>
        <v>NA</v>
      </c>
      <c r="M380" s="57" t="str">
        <f t="shared" si="50"/>
        <v>NA</v>
      </c>
      <c r="R380" s="53"/>
      <c r="S380" s="53"/>
      <c r="T380" s="53"/>
      <c r="U380" s="53"/>
      <c r="V380" s="53"/>
    </row>
    <row r="381" spans="1:22" s="51" customFormat="1" x14ac:dyDescent="0.2">
      <c r="B381" s="51" t="s">
        <v>267</v>
      </c>
      <c r="C381" s="51" t="s">
        <v>268</v>
      </c>
      <c r="D381" s="56">
        <v>128745.51000000001</v>
      </c>
      <c r="E381" s="56">
        <v>619125.38</v>
      </c>
      <c r="F381" s="56">
        <v>2409</v>
      </c>
      <c r="G381" s="56">
        <v>189575.1</v>
      </c>
      <c r="H381" s="56">
        <v>40820.380000000005</v>
      </c>
      <c r="I381" s="56">
        <f t="shared" si="46"/>
        <v>230395.48</v>
      </c>
      <c r="J381" s="56">
        <f t="shared" si="47"/>
        <v>388729.9</v>
      </c>
      <c r="K381" s="57">
        <f t="shared" si="48"/>
        <v>0.62786943090590153</v>
      </c>
      <c r="L381" s="57">
        <f t="shared" si="49"/>
        <v>-0.99610902722159445</v>
      </c>
      <c r="M381" s="57">
        <f t="shared" si="50"/>
        <v>-0.6659655593508379</v>
      </c>
      <c r="R381" s="53"/>
      <c r="S381" s="53"/>
      <c r="T381" s="53"/>
      <c r="U381" s="53"/>
      <c r="V381" s="53"/>
    </row>
    <row r="382" spans="1:22" s="51" customFormat="1" x14ac:dyDescent="0.2">
      <c r="B382" s="51" t="s">
        <v>219</v>
      </c>
      <c r="C382" s="51" t="s">
        <v>220</v>
      </c>
      <c r="D382" s="56">
        <v>0</v>
      </c>
      <c r="E382" s="56">
        <v>20653717.949999999</v>
      </c>
      <c r="F382" s="56">
        <v>732986.40999999992</v>
      </c>
      <c r="G382" s="56">
        <v>2680577.7999999998</v>
      </c>
      <c r="H382" s="56">
        <v>2751556.35</v>
      </c>
      <c r="I382" s="56">
        <f t="shared" si="46"/>
        <v>5432134.1500000004</v>
      </c>
      <c r="J382" s="56">
        <f t="shared" si="47"/>
        <v>15221583.799999999</v>
      </c>
      <c r="K382" s="57">
        <f t="shared" si="48"/>
        <v>0.73699001007225429</v>
      </c>
      <c r="L382" s="57">
        <f t="shared" si="49"/>
        <v>-0.9645106797829589</v>
      </c>
      <c r="M382" s="57">
        <f t="shared" si="50"/>
        <v>-0.85841451413307923</v>
      </c>
      <c r="R382" s="53"/>
      <c r="S382" s="53"/>
      <c r="T382" s="53"/>
      <c r="U382" s="53"/>
      <c r="V382" s="53"/>
    </row>
    <row r="383" spans="1:22" s="51" customFormat="1" x14ac:dyDescent="0.2">
      <c r="B383" s="51" t="s">
        <v>457</v>
      </c>
      <c r="C383" s="51" t="s">
        <v>458</v>
      </c>
      <c r="D383" s="56">
        <v>0</v>
      </c>
      <c r="E383" s="56">
        <v>0</v>
      </c>
      <c r="F383" s="56">
        <v>0</v>
      </c>
      <c r="G383" s="56">
        <v>0</v>
      </c>
      <c r="H383" s="56">
        <v>0</v>
      </c>
      <c r="I383" s="56">
        <f t="shared" si="46"/>
        <v>0</v>
      </c>
      <c r="J383" s="56">
        <f t="shared" si="47"/>
        <v>0</v>
      </c>
      <c r="K383" s="57" t="str">
        <f t="shared" si="48"/>
        <v>NA</v>
      </c>
      <c r="L383" s="57" t="str">
        <f t="shared" si="49"/>
        <v>NA</v>
      </c>
      <c r="M383" s="57" t="str">
        <f t="shared" si="50"/>
        <v>NA</v>
      </c>
      <c r="R383" s="53"/>
      <c r="S383" s="53"/>
      <c r="T383" s="53"/>
      <c r="U383" s="53"/>
      <c r="V383" s="53"/>
    </row>
    <row r="384" spans="1:22" s="51" customFormat="1" x14ac:dyDescent="0.2">
      <c r="A384" s="63" t="s">
        <v>398</v>
      </c>
      <c r="B384" s="63"/>
      <c r="C384" s="63"/>
      <c r="D384" s="64">
        <v>27785842.510000002</v>
      </c>
      <c r="E384" s="64">
        <v>26968899.669999998</v>
      </c>
      <c r="F384" s="64">
        <v>1007283.4999999999</v>
      </c>
      <c r="G384" s="64">
        <v>5181993.04</v>
      </c>
      <c r="H384" s="64">
        <v>2880724.74</v>
      </c>
      <c r="I384" s="64">
        <f t="shared" si="46"/>
        <v>8062717.7800000003</v>
      </c>
      <c r="J384" s="64">
        <f t="shared" si="47"/>
        <v>18906181.889999997</v>
      </c>
      <c r="K384" s="65">
        <f t="shared" si="48"/>
        <v>0.70103645759901323</v>
      </c>
      <c r="L384" s="65">
        <f t="shared" si="49"/>
        <v>-0.96265018178993433</v>
      </c>
      <c r="M384" s="65">
        <f t="shared" si="50"/>
        <v>-0.7903850959610309</v>
      </c>
      <c r="R384" s="53"/>
      <c r="S384" s="53"/>
      <c r="T384" s="53"/>
      <c r="U384" s="53"/>
      <c r="V384" s="53"/>
    </row>
    <row r="385" spans="1:22" s="51" customFormat="1" x14ac:dyDescent="0.2">
      <c r="A385" s="51" t="s">
        <v>399</v>
      </c>
      <c r="B385" s="51" t="s">
        <v>108</v>
      </c>
      <c r="C385" s="51" t="s">
        <v>107</v>
      </c>
      <c r="D385" s="56">
        <v>0</v>
      </c>
      <c r="E385" s="56">
        <v>0</v>
      </c>
      <c r="F385" s="56">
        <v>4250</v>
      </c>
      <c r="G385" s="56">
        <v>4250</v>
      </c>
      <c r="H385" s="56">
        <v>0</v>
      </c>
      <c r="I385" s="56">
        <f t="shared" si="46"/>
        <v>4250</v>
      </c>
      <c r="J385" s="56">
        <f t="shared" si="47"/>
        <v>-4250</v>
      </c>
      <c r="K385" s="57" t="str">
        <f t="shared" si="48"/>
        <v>NA</v>
      </c>
      <c r="L385" s="57" t="str">
        <f t="shared" si="49"/>
        <v>NA</v>
      </c>
      <c r="M385" s="57" t="str">
        <f t="shared" si="50"/>
        <v>NA</v>
      </c>
      <c r="R385" s="53"/>
      <c r="S385" s="53"/>
      <c r="T385" s="53"/>
      <c r="U385" s="53"/>
      <c r="V385" s="53"/>
    </row>
    <row r="386" spans="1:22" s="51" customFormat="1" x14ac:dyDescent="0.2">
      <c r="B386" s="51" t="s">
        <v>111</v>
      </c>
      <c r="C386" s="51" t="s">
        <v>112</v>
      </c>
      <c r="D386" s="56">
        <v>0</v>
      </c>
      <c r="E386" s="56">
        <v>0</v>
      </c>
      <c r="F386" s="56">
        <v>0</v>
      </c>
      <c r="G386" s="56">
        <v>0</v>
      </c>
      <c r="H386" s="56">
        <v>0</v>
      </c>
      <c r="I386" s="56">
        <f t="shared" si="46"/>
        <v>0</v>
      </c>
      <c r="J386" s="56">
        <f t="shared" si="47"/>
        <v>0</v>
      </c>
      <c r="K386" s="57" t="str">
        <f t="shared" si="48"/>
        <v>NA</v>
      </c>
      <c r="L386" s="57" t="str">
        <f t="shared" si="49"/>
        <v>NA</v>
      </c>
      <c r="M386" s="57" t="str">
        <f t="shared" si="50"/>
        <v>NA</v>
      </c>
      <c r="R386" s="53"/>
      <c r="S386" s="53"/>
      <c r="T386" s="53"/>
      <c r="U386" s="53"/>
      <c r="V386" s="53"/>
    </row>
    <row r="387" spans="1:22" s="51" customFormat="1" x14ac:dyDescent="0.2">
      <c r="B387" s="51" t="s">
        <v>257</v>
      </c>
      <c r="C387" s="51" t="s">
        <v>258</v>
      </c>
      <c r="D387" s="56">
        <v>0</v>
      </c>
      <c r="E387" s="56">
        <v>0</v>
      </c>
      <c r="F387" s="56">
        <v>0</v>
      </c>
      <c r="G387" s="56">
        <v>0</v>
      </c>
      <c r="H387" s="56">
        <v>0</v>
      </c>
      <c r="I387" s="56">
        <f t="shared" si="46"/>
        <v>0</v>
      </c>
      <c r="J387" s="56">
        <f t="shared" si="47"/>
        <v>0</v>
      </c>
      <c r="K387" s="57" t="str">
        <f t="shared" si="48"/>
        <v>NA</v>
      </c>
      <c r="L387" s="57" t="str">
        <f t="shared" si="49"/>
        <v>NA</v>
      </c>
      <c r="M387" s="57" t="str">
        <f t="shared" si="50"/>
        <v>NA</v>
      </c>
      <c r="R387" s="53"/>
      <c r="S387" s="53"/>
      <c r="T387" s="53"/>
      <c r="U387" s="53"/>
      <c r="V387" s="53"/>
    </row>
    <row r="388" spans="1:22" s="51" customFormat="1" x14ac:dyDescent="0.2">
      <c r="B388" s="51" t="s">
        <v>121</v>
      </c>
      <c r="C388" s="51" t="s">
        <v>122</v>
      </c>
      <c r="D388" s="56">
        <v>0</v>
      </c>
      <c r="E388" s="56">
        <v>0</v>
      </c>
      <c r="F388" s="56">
        <v>5750</v>
      </c>
      <c r="G388" s="56">
        <v>5750</v>
      </c>
      <c r="H388" s="56">
        <v>0</v>
      </c>
      <c r="I388" s="56">
        <f t="shared" si="46"/>
        <v>5750</v>
      </c>
      <c r="J388" s="56">
        <f t="shared" si="47"/>
        <v>-5750</v>
      </c>
      <c r="K388" s="57" t="str">
        <f t="shared" si="48"/>
        <v>NA</v>
      </c>
      <c r="L388" s="57" t="str">
        <f t="shared" si="49"/>
        <v>NA</v>
      </c>
      <c r="M388" s="57" t="str">
        <f t="shared" si="50"/>
        <v>NA</v>
      </c>
      <c r="R388" s="53"/>
      <c r="S388" s="53"/>
      <c r="T388" s="53"/>
      <c r="U388" s="53"/>
      <c r="V388" s="53"/>
    </row>
    <row r="389" spans="1:22" s="51" customFormat="1" x14ac:dyDescent="0.2">
      <c r="B389" s="51" t="s">
        <v>400</v>
      </c>
      <c r="C389" s="51" t="s">
        <v>401</v>
      </c>
      <c r="D389" s="56">
        <v>0</v>
      </c>
      <c r="E389" s="56">
        <v>0</v>
      </c>
      <c r="F389" s="56">
        <v>0</v>
      </c>
      <c r="G389" s="56">
        <v>0</v>
      </c>
      <c r="H389" s="56">
        <v>0</v>
      </c>
      <c r="I389" s="56">
        <f t="shared" si="46"/>
        <v>0</v>
      </c>
      <c r="J389" s="56">
        <f t="shared" si="47"/>
        <v>0</v>
      </c>
      <c r="K389" s="57" t="str">
        <f t="shared" si="48"/>
        <v>NA</v>
      </c>
      <c r="L389" s="57" t="str">
        <f t="shared" si="49"/>
        <v>NA</v>
      </c>
      <c r="M389" s="57" t="str">
        <f t="shared" si="50"/>
        <v>NA</v>
      </c>
      <c r="R389" s="53"/>
      <c r="S389" s="53"/>
      <c r="T389" s="53"/>
      <c r="U389" s="53"/>
      <c r="V389" s="53"/>
    </row>
    <row r="390" spans="1:22" s="51" customFormat="1" x14ac:dyDescent="0.2">
      <c r="B390" s="51" t="s">
        <v>133</v>
      </c>
      <c r="C390" s="51" t="s">
        <v>134</v>
      </c>
      <c r="D390" s="56">
        <v>0</v>
      </c>
      <c r="E390" s="56">
        <v>68460</v>
      </c>
      <c r="F390" s="56">
        <v>10000</v>
      </c>
      <c r="G390" s="56">
        <v>10000</v>
      </c>
      <c r="H390" s="56">
        <v>0</v>
      </c>
      <c r="I390" s="56">
        <f t="shared" si="46"/>
        <v>10000</v>
      </c>
      <c r="J390" s="56">
        <f t="shared" si="47"/>
        <v>58460</v>
      </c>
      <c r="K390" s="57">
        <f t="shared" si="48"/>
        <v>0.8539293017820625</v>
      </c>
      <c r="L390" s="57">
        <f t="shared" si="49"/>
        <v>-0.8539293017820625</v>
      </c>
      <c r="M390" s="57">
        <f t="shared" si="50"/>
        <v>-0.84065014739861366</v>
      </c>
      <c r="R390" s="53"/>
      <c r="S390" s="53"/>
      <c r="T390" s="53"/>
      <c r="U390" s="53"/>
      <c r="V390" s="53"/>
    </row>
    <row r="391" spans="1:22" s="51" customFormat="1" x14ac:dyDescent="0.2">
      <c r="B391" s="51" t="s">
        <v>135</v>
      </c>
      <c r="C391" s="51" t="s">
        <v>136</v>
      </c>
      <c r="D391" s="56">
        <v>276416.18</v>
      </c>
      <c r="E391" s="56">
        <v>169101</v>
      </c>
      <c r="F391" s="56">
        <v>155848.64000000001</v>
      </c>
      <c r="G391" s="56">
        <v>682393.01</v>
      </c>
      <c r="H391" s="56">
        <v>0</v>
      </c>
      <c r="I391" s="56">
        <f t="shared" si="46"/>
        <v>682393.01</v>
      </c>
      <c r="J391" s="56">
        <f t="shared" si="47"/>
        <v>-513292.01</v>
      </c>
      <c r="K391" s="57">
        <f t="shared" si="48"/>
        <v>-3.0354167627630826</v>
      </c>
      <c r="L391" s="57">
        <f t="shared" si="49"/>
        <v>-7.8369495153783747E-2</v>
      </c>
      <c r="M391" s="57">
        <f t="shared" si="50"/>
        <v>3.4022728321051807</v>
      </c>
      <c r="R391" s="53"/>
      <c r="S391" s="53"/>
      <c r="T391" s="53"/>
      <c r="U391" s="53"/>
      <c r="V391" s="53"/>
    </row>
    <row r="392" spans="1:22" s="51" customFormat="1" x14ac:dyDescent="0.2">
      <c r="B392" s="51" t="s">
        <v>137</v>
      </c>
      <c r="C392" s="51" t="s">
        <v>138</v>
      </c>
      <c r="D392" s="56">
        <v>42239798.5</v>
      </c>
      <c r="E392" s="56">
        <v>1483560.2299999997</v>
      </c>
      <c r="F392" s="56">
        <v>500</v>
      </c>
      <c r="G392" s="56">
        <v>342500</v>
      </c>
      <c r="H392" s="56">
        <v>0</v>
      </c>
      <c r="I392" s="56">
        <f t="shared" si="46"/>
        <v>342500</v>
      </c>
      <c r="J392" s="56">
        <f t="shared" si="47"/>
        <v>1141060.2299999997</v>
      </c>
      <c r="K392" s="57">
        <f t="shared" si="48"/>
        <v>0.76913643741986792</v>
      </c>
      <c r="L392" s="57">
        <f t="shared" si="49"/>
        <v>-0.99966297290134287</v>
      </c>
      <c r="M392" s="57">
        <f t="shared" si="50"/>
        <v>-0.74814884082167421</v>
      </c>
      <c r="R392" s="53"/>
      <c r="S392" s="53"/>
      <c r="T392" s="53"/>
      <c r="U392" s="53"/>
      <c r="V392" s="53"/>
    </row>
    <row r="393" spans="1:22" s="51" customFormat="1" x14ac:dyDescent="0.2">
      <c r="B393" s="51" t="s">
        <v>139</v>
      </c>
      <c r="C393" s="51" t="s">
        <v>140</v>
      </c>
      <c r="D393" s="56">
        <v>0</v>
      </c>
      <c r="E393" s="56">
        <v>0</v>
      </c>
      <c r="F393" s="56">
        <v>0</v>
      </c>
      <c r="G393" s="56">
        <v>0</v>
      </c>
      <c r="H393" s="56">
        <v>0</v>
      </c>
      <c r="I393" s="56">
        <f t="shared" si="46"/>
        <v>0</v>
      </c>
      <c r="J393" s="56">
        <f t="shared" si="47"/>
        <v>0</v>
      </c>
      <c r="K393" s="57" t="str">
        <f t="shared" si="48"/>
        <v>NA</v>
      </c>
      <c r="L393" s="57" t="str">
        <f t="shared" si="49"/>
        <v>NA</v>
      </c>
      <c r="M393" s="57" t="str">
        <f t="shared" si="50"/>
        <v>NA</v>
      </c>
      <c r="R393" s="53"/>
      <c r="S393" s="53"/>
      <c r="T393" s="53"/>
      <c r="U393" s="53"/>
      <c r="V393" s="53"/>
    </row>
    <row r="394" spans="1:22" s="51" customFormat="1" x14ac:dyDescent="0.2">
      <c r="B394" s="51" t="s">
        <v>143</v>
      </c>
      <c r="C394" s="51" t="s">
        <v>144</v>
      </c>
      <c r="D394" s="56">
        <v>64125</v>
      </c>
      <c r="E394" s="56">
        <v>61172</v>
      </c>
      <c r="F394" s="56">
        <v>16225</v>
      </c>
      <c r="G394" s="56">
        <v>76755</v>
      </c>
      <c r="H394" s="56">
        <v>0</v>
      </c>
      <c r="I394" s="56">
        <f t="shared" si="46"/>
        <v>76755</v>
      </c>
      <c r="J394" s="56">
        <f t="shared" si="47"/>
        <v>-15583</v>
      </c>
      <c r="K394" s="57">
        <f t="shared" si="48"/>
        <v>-0.25474073105342315</v>
      </c>
      <c r="L394" s="57">
        <f t="shared" si="49"/>
        <v>-0.7347642712352056</v>
      </c>
      <c r="M394" s="57">
        <f t="shared" si="50"/>
        <v>0.36880807024009793</v>
      </c>
      <c r="R394" s="53"/>
      <c r="S394" s="53"/>
      <c r="T394" s="53"/>
      <c r="U394" s="53"/>
      <c r="V394" s="53"/>
    </row>
    <row r="395" spans="1:22" s="51" customFormat="1" x14ac:dyDescent="0.2">
      <c r="B395" s="51" t="s">
        <v>145</v>
      </c>
      <c r="C395" s="51" t="s">
        <v>146</v>
      </c>
      <c r="D395" s="56">
        <v>0</v>
      </c>
      <c r="E395" s="56">
        <v>0</v>
      </c>
      <c r="F395" s="56">
        <v>2428.75</v>
      </c>
      <c r="G395" s="56">
        <v>8720.86</v>
      </c>
      <c r="H395" s="56">
        <v>0</v>
      </c>
      <c r="I395" s="56">
        <f t="shared" si="46"/>
        <v>8720.86</v>
      </c>
      <c r="J395" s="56">
        <f t="shared" si="47"/>
        <v>-8720.86</v>
      </c>
      <c r="K395" s="57" t="str">
        <f t="shared" si="48"/>
        <v>NA</v>
      </c>
      <c r="L395" s="57" t="str">
        <f t="shared" si="49"/>
        <v>NA</v>
      </c>
      <c r="M395" s="57" t="str">
        <f t="shared" si="50"/>
        <v>NA</v>
      </c>
      <c r="R395" s="53"/>
      <c r="S395" s="53"/>
      <c r="T395" s="53"/>
      <c r="U395" s="53"/>
      <c r="V395" s="53"/>
    </row>
    <row r="396" spans="1:22" s="51" customFormat="1" x14ac:dyDescent="0.2">
      <c r="B396" s="51" t="s">
        <v>147</v>
      </c>
      <c r="C396" s="51" t="s">
        <v>148</v>
      </c>
      <c r="D396" s="56">
        <v>55227.96</v>
      </c>
      <c r="E396" s="56">
        <v>48094.38</v>
      </c>
      <c r="F396" s="56">
        <v>25667.379999999997</v>
      </c>
      <c r="G396" s="56">
        <v>137209.59999999998</v>
      </c>
      <c r="H396" s="56">
        <v>0</v>
      </c>
      <c r="I396" s="56">
        <f t="shared" si="46"/>
        <v>137209.59999999998</v>
      </c>
      <c r="J396" s="56">
        <f t="shared" si="47"/>
        <v>-89115.219999999972</v>
      </c>
      <c r="K396" s="57">
        <f t="shared" si="48"/>
        <v>-1.8529237719667033</v>
      </c>
      <c r="L396" s="57">
        <f t="shared" si="49"/>
        <v>-0.46631228014582993</v>
      </c>
      <c r="M396" s="57">
        <f t="shared" si="50"/>
        <v>2.1122804785091311</v>
      </c>
      <c r="R396" s="53"/>
      <c r="S396" s="53"/>
      <c r="T396" s="53"/>
      <c r="U396" s="53"/>
      <c r="V396" s="53"/>
    </row>
    <row r="397" spans="1:22" s="51" customFormat="1" x14ac:dyDescent="0.2">
      <c r="B397" s="51" t="s">
        <v>161</v>
      </c>
      <c r="C397" s="51" t="s">
        <v>162</v>
      </c>
      <c r="D397" s="56">
        <v>7325.0300000000007</v>
      </c>
      <c r="E397" s="56">
        <v>49058.84</v>
      </c>
      <c r="F397" s="56">
        <v>1956.83</v>
      </c>
      <c r="G397" s="56">
        <v>22247.99</v>
      </c>
      <c r="H397" s="56">
        <v>0</v>
      </c>
      <c r="I397" s="56">
        <f t="shared" si="46"/>
        <v>22247.99</v>
      </c>
      <c r="J397" s="56">
        <f t="shared" si="47"/>
        <v>26810.849999999995</v>
      </c>
      <c r="K397" s="57">
        <f t="shared" si="48"/>
        <v>0.54650395321210199</v>
      </c>
      <c r="L397" s="57">
        <f t="shared" si="49"/>
        <v>-0.96011259132910598</v>
      </c>
      <c r="M397" s="57">
        <f t="shared" si="50"/>
        <v>-0.50527703986774752</v>
      </c>
      <c r="R397" s="53"/>
      <c r="S397" s="53"/>
      <c r="T397" s="53"/>
      <c r="U397" s="53"/>
      <c r="V397" s="53"/>
    </row>
    <row r="398" spans="1:22" s="51" customFormat="1" x14ac:dyDescent="0.2">
      <c r="B398" s="51" t="s">
        <v>163</v>
      </c>
      <c r="C398" s="51" t="s">
        <v>164</v>
      </c>
      <c r="D398" s="56">
        <v>26298445</v>
      </c>
      <c r="E398" s="56">
        <v>3414361.74</v>
      </c>
      <c r="F398" s="56">
        <v>243749.99</v>
      </c>
      <c r="G398" s="56">
        <v>406424.99</v>
      </c>
      <c r="H398" s="56">
        <v>31541.23</v>
      </c>
      <c r="I398" s="56">
        <f t="shared" ref="I398:I458" si="51">SUM(G398:H398)</f>
        <v>437966.22</v>
      </c>
      <c r="J398" s="56">
        <f t="shared" ref="J398:J458" si="52">E398-I398</f>
        <v>2976395.5200000005</v>
      </c>
      <c r="K398" s="57">
        <f t="shared" ref="K398:K458" si="53">IF(E398=0,"NA",J398/E398)</f>
        <v>0.87172823111589814</v>
      </c>
      <c r="L398" s="57">
        <f t="shared" ref="L398:L458" si="54">IF(E398=0,"NA",(  ( F398 - (E398/$L$6)) / (E398/$L$6)))</f>
        <v>-0.92861037916855282</v>
      </c>
      <c r="M398" s="57">
        <f t="shared" ref="M398:M458" si="55">IF(E398=0,"NA",(  ( G398 - ($M$6*(E398/12))) / ($M$6*(E398/12))))</f>
        <v>-0.87014477371585242</v>
      </c>
      <c r="R398" s="53"/>
      <c r="S398" s="53"/>
      <c r="T398" s="53"/>
      <c r="U398" s="53"/>
      <c r="V398" s="53"/>
    </row>
    <row r="399" spans="1:22" s="51" customFormat="1" x14ac:dyDescent="0.2">
      <c r="B399" s="51" t="s">
        <v>247</v>
      </c>
      <c r="C399" s="51" t="s">
        <v>248</v>
      </c>
      <c r="D399" s="56">
        <v>0</v>
      </c>
      <c r="E399" s="56">
        <v>0</v>
      </c>
      <c r="F399" s="56">
        <v>0</v>
      </c>
      <c r="G399" s="56">
        <v>0</v>
      </c>
      <c r="H399" s="56">
        <v>0</v>
      </c>
      <c r="I399" s="56">
        <f t="shared" si="51"/>
        <v>0</v>
      </c>
      <c r="J399" s="56">
        <f t="shared" si="52"/>
        <v>0</v>
      </c>
      <c r="K399" s="57" t="str">
        <f t="shared" si="53"/>
        <v>NA</v>
      </c>
      <c r="L399" s="57" t="str">
        <f t="shared" si="54"/>
        <v>NA</v>
      </c>
      <c r="M399" s="57" t="str">
        <f t="shared" si="55"/>
        <v>NA</v>
      </c>
      <c r="R399" s="53"/>
      <c r="S399" s="53"/>
      <c r="T399" s="53"/>
      <c r="U399" s="53"/>
      <c r="V399" s="53"/>
    </row>
    <row r="400" spans="1:22" s="51" customFormat="1" x14ac:dyDescent="0.2">
      <c r="B400" s="51" t="s">
        <v>177</v>
      </c>
      <c r="C400" s="51" t="s">
        <v>178</v>
      </c>
      <c r="D400" s="56">
        <v>8335</v>
      </c>
      <c r="E400" s="56">
        <v>13350</v>
      </c>
      <c r="F400" s="56">
        <v>0</v>
      </c>
      <c r="G400" s="56">
        <v>350.9</v>
      </c>
      <c r="H400" s="56">
        <v>0</v>
      </c>
      <c r="I400" s="56">
        <f t="shared" si="51"/>
        <v>350.9</v>
      </c>
      <c r="J400" s="56">
        <f t="shared" si="52"/>
        <v>12999.1</v>
      </c>
      <c r="K400" s="57">
        <f t="shared" si="53"/>
        <v>0.97371535580524349</v>
      </c>
      <c r="L400" s="57">
        <f t="shared" si="54"/>
        <v>-1</v>
      </c>
      <c r="M400" s="57">
        <f t="shared" si="55"/>
        <v>-0.97132584269662925</v>
      </c>
      <c r="R400" s="53"/>
      <c r="S400" s="53"/>
      <c r="T400" s="53"/>
      <c r="U400" s="53"/>
      <c r="V400" s="53"/>
    </row>
    <row r="401" spans="1:22" s="51" customFormat="1" x14ac:dyDescent="0.2">
      <c r="B401" s="51" t="s">
        <v>179</v>
      </c>
      <c r="C401" s="51" t="s">
        <v>180</v>
      </c>
      <c r="D401" s="56">
        <v>118200</v>
      </c>
      <c r="E401" s="56">
        <v>122400</v>
      </c>
      <c r="F401" s="56">
        <v>0</v>
      </c>
      <c r="G401" s="56">
        <v>90300</v>
      </c>
      <c r="H401" s="56">
        <v>0</v>
      </c>
      <c r="I401" s="56">
        <f t="shared" si="51"/>
        <v>90300</v>
      </c>
      <c r="J401" s="56">
        <f t="shared" si="52"/>
        <v>32100</v>
      </c>
      <c r="K401" s="57">
        <f t="shared" si="53"/>
        <v>0.26225490196078433</v>
      </c>
      <c r="L401" s="57">
        <f t="shared" si="54"/>
        <v>-1</v>
      </c>
      <c r="M401" s="57">
        <f t="shared" si="55"/>
        <v>-0.19518716577540107</v>
      </c>
      <c r="R401" s="53"/>
      <c r="S401" s="53"/>
      <c r="T401" s="53"/>
      <c r="U401" s="53"/>
      <c r="V401" s="53"/>
    </row>
    <row r="402" spans="1:22" s="51" customFormat="1" x14ac:dyDescent="0.2">
      <c r="B402" s="51" t="s">
        <v>185</v>
      </c>
      <c r="C402" s="51" t="s">
        <v>186</v>
      </c>
      <c r="D402" s="56">
        <v>42500</v>
      </c>
      <c r="E402" s="56">
        <v>47500</v>
      </c>
      <c r="F402" s="56">
        <v>223.58</v>
      </c>
      <c r="G402" s="56">
        <v>2541.5500000000002</v>
      </c>
      <c r="H402" s="56">
        <v>0</v>
      </c>
      <c r="I402" s="56">
        <f t="shared" si="51"/>
        <v>2541.5500000000002</v>
      </c>
      <c r="J402" s="56">
        <f t="shared" si="52"/>
        <v>44958.45</v>
      </c>
      <c r="K402" s="57">
        <f t="shared" si="53"/>
        <v>0.94649368421052626</v>
      </c>
      <c r="L402" s="57">
        <f t="shared" si="54"/>
        <v>-0.99529305263157886</v>
      </c>
      <c r="M402" s="57">
        <f t="shared" si="55"/>
        <v>-0.94162947368421046</v>
      </c>
      <c r="R402" s="53"/>
      <c r="S402" s="53"/>
      <c r="T402" s="53"/>
      <c r="U402" s="53"/>
      <c r="V402" s="53"/>
    </row>
    <row r="403" spans="1:22" s="51" customFormat="1" x14ac:dyDescent="0.2">
      <c r="B403" s="51" t="s">
        <v>193</v>
      </c>
      <c r="C403" s="51" t="s">
        <v>194</v>
      </c>
      <c r="D403" s="56">
        <v>209500</v>
      </c>
      <c r="E403" s="56">
        <v>185000</v>
      </c>
      <c r="F403" s="56">
        <v>1043</v>
      </c>
      <c r="G403" s="56">
        <v>1727.89</v>
      </c>
      <c r="H403" s="56">
        <v>35005.760000000002</v>
      </c>
      <c r="I403" s="56">
        <f t="shared" si="51"/>
        <v>36733.65</v>
      </c>
      <c r="J403" s="56">
        <f t="shared" si="52"/>
        <v>148266.35</v>
      </c>
      <c r="K403" s="57">
        <f t="shared" si="53"/>
        <v>0.80143972972972977</v>
      </c>
      <c r="L403" s="57">
        <f t="shared" si="54"/>
        <v>-0.99436216216216211</v>
      </c>
      <c r="M403" s="57">
        <f t="shared" si="55"/>
        <v>-0.98981096805896795</v>
      </c>
      <c r="R403" s="53"/>
      <c r="S403" s="53"/>
      <c r="T403" s="53"/>
      <c r="U403" s="53"/>
      <c r="V403" s="53"/>
    </row>
    <row r="404" spans="1:22" s="51" customFormat="1" x14ac:dyDescent="0.2">
      <c r="B404" s="51" t="s">
        <v>197</v>
      </c>
      <c r="C404" s="51" t="s">
        <v>198</v>
      </c>
      <c r="D404" s="56">
        <v>0</v>
      </c>
      <c r="E404" s="56">
        <v>27100</v>
      </c>
      <c r="F404" s="56">
        <v>1475</v>
      </c>
      <c r="G404" s="56">
        <v>5388.95</v>
      </c>
      <c r="H404" s="56">
        <v>849.95</v>
      </c>
      <c r="I404" s="56">
        <f t="shared" si="51"/>
        <v>6238.9</v>
      </c>
      <c r="J404" s="56">
        <f t="shared" si="52"/>
        <v>20861.099999999999</v>
      </c>
      <c r="K404" s="57">
        <f t="shared" si="53"/>
        <v>0.76978228782287816</v>
      </c>
      <c r="L404" s="57">
        <f t="shared" si="54"/>
        <v>-0.94557195571955721</v>
      </c>
      <c r="M404" s="57">
        <f t="shared" si="55"/>
        <v>-0.7830680979537068</v>
      </c>
      <c r="R404" s="53"/>
      <c r="S404" s="53"/>
      <c r="T404" s="53"/>
      <c r="U404" s="53"/>
      <c r="V404" s="53"/>
    </row>
    <row r="405" spans="1:22" s="51" customFormat="1" x14ac:dyDescent="0.2">
      <c r="B405" s="51" t="s">
        <v>201</v>
      </c>
      <c r="C405" s="51" t="s">
        <v>202</v>
      </c>
      <c r="D405" s="56">
        <v>95000</v>
      </c>
      <c r="E405" s="56">
        <v>79797.649999999994</v>
      </c>
      <c r="F405" s="56">
        <v>0</v>
      </c>
      <c r="G405" s="56">
        <v>348.67</v>
      </c>
      <c r="H405" s="56">
        <v>13040.8</v>
      </c>
      <c r="I405" s="56">
        <f t="shared" si="51"/>
        <v>13389.47</v>
      </c>
      <c r="J405" s="56">
        <f t="shared" si="52"/>
        <v>66408.179999999993</v>
      </c>
      <c r="K405" s="57">
        <f t="shared" si="53"/>
        <v>0.83220721412222032</v>
      </c>
      <c r="L405" s="57">
        <f t="shared" si="54"/>
        <v>-1</v>
      </c>
      <c r="M405" s="57">
        <f t="shared" si="55"/>
        <v>-0.99523335245176681</v>
      </c>
      <c r="R405" s="53"/>
      <c r="S405" s="53"/>
      <c r="T405" s="53"/>
      <c r="U405" s="53"/>
      <c r="V405" s="53"/>
    </row>
    <row r="406" spans="1:22" s="51" customFormat="1" x14ac:dyDescent="0.2">
      <c r="B406" s="51" t="s">
        <v>205</v>
      </c>
      <c r="C406" s="51" t="s">
        <v>206</v>
      </c>
      <c r="D406" s="56">
        <v>50000</v>
      </c>
      <c r="E406" s="56">
        <v>169470</v>
      </c>
      <c r="F406" s="56">
        <v>0</v>
      </c>
      <c r="G406" s="56">
        <v>61758.400000000001</v>
      </c>
      <c r="H406" s="56">
        <v>3710.42</v>
      </c>
      <c r="I406" s="56">
        <f t="shared" si="51"/>
        <v>65468.82</v>
      </c>
      <c r="J406" s="56">
        <f t="shared" si="52"/>
        <v>104001.18</v>
      </c>
      <c r="K406" s="57">
        <f t="shared" si="53"/>
        <v>0.61368489998229769</v>
      </c>
      <c r="L406" s="57">
        <f t="shared" si="54"/>
        <v>-1</v>
      </c>
      <c r="M406" s="57">
        <f t="shared" si="55"/>
        <v>-0.60244999114887599</v>
      </c>
      <c r="R406" s="53"/>
      <c r="S406" s="53"/>
      <c r="T406" s="53"/>
      <c r="U406" s="53"/>
      <c r="V406" s="53"/>
    </row>
    <row r="407" spans="1:22" s="51" customFormat="1" x14ac:dyDescent="0.2">
      <c r="B407" s="51" t="s">
        <v>219</v>
      </c>
      <c r="C407" s="51" t="s">
        <v>220</v>
      </c>
      <c r="D407" s="56">
        <v>25375.87</v>
      </c>
      <c r="E407" s="56">
        <v>25375.87</v>
      </c>
      <c r="F407" s="56">
        <v>0</v>
      </c>
      <c r="G407" s="56">
        <v>0</v>
      </c>
      <c r="H407" s="56">
        <v>0</v>
      </c>
      <c r="I407" s="56">
        <f t="shared" si="51"/>
        <v>0</v>
      </c>
      <c r="J407" s="56">
        <f t="shared" si="52"/>
        <v>25375.87</v>
      </c>
      <c r="K407" s="57">
        <f t="shared" si="53"/>
        <v>1</v>
      </c>
      <c r="L407" s="57">
        <f t="shared" si="54"/>
        <v>-1</v>
      </c>
      <c r="M407" s="57">
        <f t="shared" si="55"/>
        <v>-1</v>
      </c>
      <c r="R407" s="53"/>
      <c r="S407" s="53"/>
      <c r="T407" s="53"/>
      <c r="U407" s="53"/>
      <c r="V407" s="53"/>
    </row>
    <row r="408" spans="1:22" s="51" customFormat="1" x14ac:dyDescent="0.2">
      <c r="B408" s="51" t="s">
        <v>221</v>
      </c>
      <c r="C408" s="51" t="s">
        <v>222</v>
      </c>
      <c r="D408" s="56">
        <v>11566415</v>
      </c>
      <c r="E408" s="56">
        <v>-81.39</v>
      </c>
      <c r="F408" s="56">
        <v>0</v>
      </c>
      <c r="G408" s="56">
        <v>0</v>
      </c>
      <c r="H408" s="56">
        <v>0</v>
      </c>
      <c r="I408" s="56">
        <f t="shared" si="51"/>
        <v>0</v>
      </c>
      <c r="J408" s="56">
        <f t="shared" si="52"/>
        <v>-81.39</v>
      </c>
      <c r="K408" s="57">
        <f t="shared" si="53"/>
        <v>1</v>
      </c>
      <c r="L408" s="57">
        <f t="shared" si="54"/>
        <v>-1</v>
      </c>
      <c r="M408" s="57">
        <f t="shared" si="55"/>
        <v>-1</v>
      </c>
      <c r="R408" s="53"/>
      <c r="S408" s="53"/>
      <c r="T408" s="53"/>
      <c r="U408" s="53"/>
      <c r="V408" s="53"/>
    </row>
    <row r="409" spans="1:22" s="51" customFormat="1" x14ac:dyDescent="0.2">
      <c r="B409" s="51" t="s">
        <v>223</v>
      </c>
      <c r="C409" s="51" t="s">
        <v>224</v>
      </c>
      <c r="D409" s="56">
        <v>2500</v>
      </c>
      <c r="E409" s="56">
        <v>34490</v>
      </c>
      <c r="F409" s="56">
        <v>0</v>
      </c>
      <c r="G409" s="56">
        <v>0</v>
      </c>
      <c r="H409" s="56">
        <v>0</v>
      </c>
      <c r="I409" s="56">
        <f t="shared" si="51"/>
        <v>0</v>
      </c>
      <c r="J409" s="56">
        <f t="shared" si="52"/>
        <v>34490</v>
      </c>
      <c r="K409" s="57">
        <f t="shared" si="53"/>
        <v>1</v>
      </c>
      <c r="L409" s="57">
        <f t="shared" si="54"/>
        <v>-1</v>
      </c>
      <c r="M409" s="57">
        <f t="shared" si="55"/>
        <v>-1</v>
      </c>
      <c r="R409" s="53"/>
      <c r="S409" s="53"/>
      <c r="T409" s="53"/>
      <c r="U409" s="53"/>
      <c r="V409" s="53"/>
    </row>
    <row r="410" spans="1:22" s="51" customFormat="1" x14ac:dyDescent="0.2">
      <c r="A410" s="63" t="s">
        <v>402</v>
      </c>
      <c r="B410" s="63"/>
      <c r="C410" s="63"/>
      <c r="D410" s="64">
        <v>81059163.540000007</v>
      </c>
      <c r="E410" s="64">
        <v>5998210.3200000003</v>
      </c>
      <c r="F410" s="64">
        <v>469118.17</v>
      </c>
      <c r="G410" s="64">
        <v>1858667.8099999998</v>
      </c>
      <c r="H410" s="64">
        <v>84148.160000000003</v>
      </c>
      <c r="I410" s="64">
        <f t="shared" si="51"/>
        <v>1942815.9699999997</v>
      </c>
      <c r="J410" s="64">
        <f t="shared" si="52"/>
        <v>4055394.3500000006</v>
      </c>
      <c r="K410" s="65">
        <f t="shared" si="53"/>
        <v>0.67610072565778256</v>
      </c>
      <c r="L410" s="65">
        <f t="shared" si="54"/>
        <v>-0.9217903099469843</v>
      </c>
      <c r="M410" s="65">
        <f t="shared" si="55"/>
        <v>-0.66195956748160667</v>
      </c>
      <c r="R410" s="53"/>
      <c r="S410" s="53"/>
      <c r="T410" s="53"/>
      <c r="U410" s="53"/>
      <c r="V410" s="53"/>
    </row>
    <row r="411" spans="1:22" s="51" customFormat="1" x14ac:dyDescent="0.2">
      <c r="A411" s="51" t="s">
        <v>403</v>
      </c>
      <c r="B411" s="51" t="s">
        <v>111</v>
      </c>
      <c r="C411" s="51" t="s">
        <v>112</v>
      </c>
      <c r="D411" s="56">
        <v>0</v>
      </c>
      <c r="E411" s="56">
        <v>0</v>
      </c>
      <c r="F411" s="56">
        <v>0</v>
      </c>
      <c r="G411" s="56">
        <v>0</v>
      </c>
      <c r="H411" s="56">
        <v>0</v>
      </c>
      <c r="I411" s="56">
        <f t="shared" si="51"/>
        <v>0</v>
      </c>
      <c r="J411" s="56">
        <f t="shared" si="52"/>
        <v>0</v>
      </c>
      <c r="K411" s="57" t="str">
        <f t="shared" si="53"/>
        <v>NA</v>
      </c>
      <c r="L411" s="57" t="str">
        <f t="shared" si="54"/>
        <v>NA</v>
      </c>
      <c r="M411" s="57" t="str">
        <f t="shared" si="55"/>
        <v>NA</v>
      </c>
      <c r="R411" s="53"/>
      <c r="S411" s="53"/>
      <c r="T411" s="53"/>
      <c r="U411" s="53"/>
      <c r="V411" s="53"/>
    </row>
    <row r="412" spans="1:22" s="51" customFormat="1" x14ac:dyDescent="0.2">
      <c r="B412" s="51" t="s">
        <v>119</v>
      </c>
      <c r="C412" s="51" t="s">
        <v>120</v>
      </c>
      <c r="D412" s="56">
        <v>0</v>
      </c>
      <c r="E412" s="56">
        <v>0</v>
      </c>
      <c r="F412" s="56">
        <v>0</v>
      </c>
      <c r="G412" s="56">
        <v>0</v>
      </c>
      <c r="H412" s="56">
        <v>0</v>
      </c>
      <c r="I412" s="56">
        <f t="shared" si="51"/>
        <v>0</v>
      </c>
      <c r="J412" s="56">
        <f t="shared" si="52"/>
        <v>0</v>
      </c>
      <c r="K412" s="57" t="str">
        <f t="shared" si="53"/>
        <v>NA</v>
      </c>
      <c r="L412" s="57" t="str">
        <f t="shared" si="54"/>
        <v>NA</v>
      </c>
      <c r="M412" s="57" t="str">
        <f t="shared" si="55"/>
        <v>NA</v>
      </c>
      <c r="R412" s="53"/>
      <c r="S412" s="53"/>
      <c r="T412" s="53"/>
      <c r="U412" s="53"/>
      <c r="V412" s="53"/>
    </row>
    <row r="413" spans="1:22" s="51" customFormat="1" x14ac:dyDescent="0.2">
      <c r="B413" s="51" t="s">
        <v>237</v>
      </c>
      <c r="C413" s="51" t="s">
        <v>238</v>
      </c>
      <c r="D413" s="56">
        <v>0</v>
      </c>
      <c r="E413" s="56">
        <v>0</v>
      </c>
      <c r="F413" s="56">
        <v>0</v>
      </c>
      <c r="G413" s="56">
        <v>0</v>
      </c>
      <c r="H413" s="56">
        <v>0</v>
      </c>
      <c r="I413" s="56">
        <f t="shared" si="51"/>
        <v>0</v>
      </c>
      <c r="J413" s="56">
        <f t="shared" si="52"/>
        <v>0</v>
      </c>
      <c r="K413" s="57" t="str">
        <f t="shared" si="53"/>
        <v>NA</v>
      </c>
      <c r="L413" s="57" t="str">
        <f t="shared" si="54"/>
        <v>NA</v>
      </c>
      <c r="M413" s="57" t="str">
        <f t="shared" si="55"/>
        <v>NA</v>
      </c>
      <c r="R413" s="53"/>
      <c r="S413" s="53"/>
      <c r="T413" s="53"/>
      <c r="U413" s="53"/>
      <c r="V413" s="53"/>
    </row>
    <row r="414" spans="1:22" s="51" customFormat="1" x14ac:dyDescent="0.2">
      <c r="B414" s="51" t="s">
        <v>239</v>
      </c>
      <c r="C414" s="51" t="s">
        <v>240</v>
      </c>
      <c r="D414" s="56">
        <v>0</v>
      </c>
      <c r="E414" s="56">
        <v>0</v>
      </c>
      <c r="F414" s="56">
        <v>0</v>
      </c>
      <c r="G414" s="56">
        <v>0</v>
      </c>
      <c r="H414" s="56">
        <v>0</v>
      </c>
      <c r="I414" s="56">
        <f t="shared" si="51"/>
        <v>0</v>
      </c>
      <c r="J414" s="56">
        <f t="shared" si="52"/>
        <v>0</v>
      </c>
      <c r="K414" s="57" t="str">
        <f t="shared" si="53"/>
        <v>NA</v>
      </c>
      <c r="L414" s="57" t="str">
        <f t="shared" si="54"/>
        <v>NA</v>
      </c>
      <c r="M414" s="57" t="str">
        <f t="shared" si="55"/>
        <v>NA</v>
      </c>
      <c r="R414" s="53"/>
      <c r="S414" s="53"/>
      <c r="T414" s="53"/>
      <c r="U414" s="53"/>
      <c r="V414" s="53"/>
    </row>
    <row r="415" spans="1:22" s="51" customFormat="1" x14ac:dyDescent="0.2">
      <c r="B415" s="51" t="s">
        <v>135</v>
      </c>
      <c r="C415" s="51" t="s">
        <v>136</v>
      </c>
      <c r="D415" s="56">
        <v>0</v>
      </c>
      <c r="E415" s="56">
        <v>0</v>
      </c>
      <c r="F415" s="56">
        <v>0</v>
      </c>
      <c r="G415" s="56">
        <v>0</v>
      </c>
      <c r="H415" s="56">
        <v>0</v>
      </c>
      <c r="I415" s="56">
        <f t="shared" si="51"/>
        <v>0</v>
      </c>
      <c r="J415" s="56">
        <f t="shared" si="52"/>
        <v>0</v>
      </c>
      <c r="K415" s="57" t="str">
        <f t="shared" si="53"/>
        <v>NA</v>
      </c>
      <c r="L415" s="57" t="str">
        <f t="shared" si="54"/>
        <v>NA</v>
      </c>
      <c r="M415" s="57" t="str">
        <f t="shared" si="55"/>
        <v>NA</v>
      </c>
      <c r="R415" s="53"/>
      <c r="S415" s="53"/>
      <c r="T415" s="53"/>
      <c r="U415" s="53"/>
      <c r="V415" s="53"/>
    </row>
    <row r="416" spans="1:22" s="51" customFormat="1" x14ac:dyDescent="0.2">
      <c r="B416" s="51" t="s">
        <v>137</v>
      </c>
      <c r="C416" s="51" t="s">
        <v>138</v>
      </c>
      <c r="D416" s="56">
        <v>0</v>
      </c>
      <c r="E416" s="56">
        <v>460140.66000000003</v>
      </c>
      <c r="F416" s="56">
        <v>38265</v>
      </c>
      <c r="G416" s="56">
        <v>318700.91000000003</v>
      </c>
      <c r="H416" s="56">
        <v>0</v>
      </c>
      <c r="I416" s="56">
        <f t="shared" si="51"/>
        <v>318700.91000000003</v>
      </c>
      <c r="J416" s="56">
        <f t="shared" si="52"/>
        <v>141439.75</v>
      </c>
      <c r="K416" s="57">
        <f t="shared" si="53"/>
        <v>0.30738372479406623</v>
      </c>
      <c r="L416" s="57">
        <f t="shared" si="54"/>
        <v>-0.91684064607548488</v>
      </c>
      <c r="M416" s="57">
        <f t="shared" si="55"/>
        <v>-0.24441860886625397</v>
      </c>
      <c r="R416" s="53"/>
      <c r="S416" s="53"/>
      <c r="T416" s="53"/>
      <c r="U416" s="53"/>
      <c r="V416" s="53"/>
    </row>
    <row r="417" spans="2:22" s="51" customFormat="1" x14ac:dyDescent="0.2">
      <c r="B417" s="51" t="s">
        <v>143</v>
      </c>
      <c r="C417" s="51" t="s">
        <v>144</v>
      </c>
      <c r="D417" s="56">
        <v>0</v>
      </c>
      <c r="E417" s="56">
        <v>0</v>
      </c>
      <c r="F417" s="56">
        <v>2280.59</v>
      </c>
      <c r="G417" s="56">
        <v>10768.69</v>
      </c>
      <c r="H417" s="56">
        <v>0</v>
      </c>
      <c r="I417" s="56">
        <f t="shared" si="51"/>
        <v>10768.69</v>
      </c>
      <c r="J417" s="56">
        <f t="shared" si="52"/>
        <v>-10768.69</v>
      </c>
      <c r="K417" s="57" t="str">
        <f t="shared" si="53"/>
        <v>NA</v>
      </c>
      <c r="L417" s="57" t="str">
        <f t="shared" si="54"/>
        <v>NA</v>
      </c>
      <c r="M417" s="57" t="str">
        <f t="shared" si="55"/>
        <v>NA</v>
      </c>
      <c r="R417" s="53"/>
      <c r="S417" s="53"/>
      <c r="T417" s="53"/>
      <c r="U417" s="53"/>
      <c r="V417" s="53"/>
    </row>
    <row r="418" spans="2:22" s="51" customFormat="1" x14ac:dyDescent="0.2">
      <c r="B418" s="51" t="s">
        <v>145</v>
      </c>
      <c r="C418" s="51" t="s">
        <v>146</v>
      </c>
      <c r="D418" s="56">
        <v>0</v>
      </c>
      <c r="E418" s="56">
        <v>0</v>
      </c>
      <c r="F418" s="56">
        <v>175.9</v>
      </c>
      <c r="G418" s="56">
        <v>909.33</v>
      </c>
      <c r="H418" s="56">
        <v>0</v>
      </c>
      <c r="I418" s="56">
        <f t="shared" si="51"/>
        <v>909.33</v>
      </c>
      <c r="J418" s="56">
        <f t="shared" si="52"/>
        <v>-909.33</v>
      </c>
      <c r="K418" s="57" t="str">
        <f t="shared" si="53"/>
        <v>NA</v>
      </c>
      <c r="L418" s="57" t="str">
        <f t="shared" si="54"/>
        <v>NA</v>
      </c>
      <c r="M418" s="57" t="str">
        <f t="shared" si="55"/>
        <v>NA</v>
      </c>
      <c r="R418" s="53"/>
      <c r="S418" s="53"/>
      <c r="T418" s="53"/>
      <c r="U418" s="53"/>
      <c r="V418" s="53"/>
    </row>
    <row r="419" spans="2:22" s="51" customFormat="1" x14ac:dyDescent="0.2">
      <c r="B419" s="51" t="s">
        <v>147</v>
      </c>
      <c r="C419" s="51" t="s">
        <v>148</v>
      </c>
      <c r="D419" s="56">
        <v>0</v>
      </c>
      <c r="E419" s="56">
        <v>0</v>
      </c>
      <c r="F419" s="56">
        <v>0</v>
      </c>
      <c r="G419" s="56">
        <v>1079.9100000000001</v>
      </c>
      <c r="H419" s="56">
        <v>0</v>
      </c>
      <c r="I419" s="56">
        <f t="shared" si="51"/>
        <v>1079.9100000000001</v>
      </c>
      <c r="J419" s="56">
        <f t="shared" si="52"/>
        <v>-1079.9100000000001</v>
      </c>
      <c r="K419" s="57" t="str">
        <f t="shared" si="53"/>
        <v>NA</v>
      </c>
      <c r="L419" s="57" t="str">
        <f t="shared" si="54"/>
        <v>NA</v>
      </c>
      <c r="M419" s="57" t="str">
        <f t="shared" si="55"/>
        <v>NA</v>
      </c>
      <c r="R419" s="53"/>
      <c r="S419" s="53"/>
      <c r="T419" s="53"/>
      <c r="U419" s="53"/>
      <c r="V419" s="53"/>
    </row>
    <row r="420" spans="2:22" s="51" customFormat="1" x14ac:dyDescent="0.2">
      <c r="B420" s="51" t="s">
        <v>161</v>
      </c>
      <c r="C420" s="51" t="s">
        <v>162</v>
      </c>
      <c r="D420" s="56">
        <v>0</v>
      </c>
      <c r="E420" s="56">
        <v>73994.03</v>
      </c>
      <c r="F420" s="56">
        <v>1435.48</v>
      </c>
      <c r="G420" s="56">
        <v>14258.230000000001</v>
      </c>
      <c r="H420" s="56">
        <v>0</v>
      </c>
      <c r="I420" s="56">
        <f t="shared" si="51"/>
        <v>14258.230000000001</v>
      </c>
      <c r="J420" s="56">
        <f t="shared" si="52"/>
        <v>59735.799999999996</v>
      </c>
      <c r="K420" s="57">
        <f t="shared" si="53"/>
        <v>0.80730567047098256</v>
      </c>
      <c r="L420" s="57">
        <f t="shared" si="54"/>
        <v>-0.98060005651807325</v>
      </c>
      <c r="M420" s="57">
        <f t="shared" si="55"/>
        <v>-0.78978800415016281</v>
      </c>
      <c r="R420" s="53"/>
      <c r="S420" s="53"/>
      <c r="T420" s="53"/>
      <c r="U420" s="53"/>
      <c r="V420" s="53"/>
    </row>
    <row r="421" spans="2:22" s="51" customFormat="1" x14ac:dyDescent="0.2">
      <c r="B421" s="51" t="s">
        <v>163</v>
      </c>
      <c r="C421" s="51" t="s">
        <v>164</v>
      </c>
      <c r="D421" s="56">
        <v>10000</v>
      </c>
      <c r="E421" s="56">
        <v>426.75</v>
      </c>
      <c r="F421" s="56">
        <v>0</v>
      </c>
      <c r="G421" s="56">
        <v>426.75</v>
      </c>
      <c r="H421" s="56">
        <v>0</v>
      </c>
      <c r="I421" s="56">
        <f t="shared" si="51"/>
        <v>426.75</v>
      </c>
      <c r="J421" s="56">
        <f t="shared" si="52"/>
        <v>0</v>
      </c>
      <c r="K421" s="57">
        <f t="shared" si="53"/>
        <v>0</v>
      </c>
      <c r="L421" s="57">
        <f t="shared" si="54"/>
        <v>-1</v>
      </c>
      <c r="M421" s="57">
        <f t="shared" si="55"/>
        <v>9.0909090909090912E-2</v>
      </c>
      <c r="R421" s="53"/>
      <c r="S421" s="53"/>
      <c r="T421" s="53"/>
      <c r="U421" s="53"/>
      <c r="V421" s="53"/>
    </row>
    <row r="422" spans="2:22" s="51" customFormat="1" x14ac:dyDescent="0.2">
      <c r="B422" s="51" t="s">
        <v>284</v>
      </c>
      <c r="C422" s="51" t="s">
        <v>285</v>
      </c>
      <c r="D422" s="56">
        <v>0</v>
      </c>
      <c r="E422" s="56">
        <v>0</v>
      </c>
      <c r="F422" s="56">
        <v>0</v>
      </c>
      <c r="G422" s="56">
        <v>0</v>
      </c>
      <c r="H422" s="56">
        <v>0</v>
      </c>
      <c r="I422" s="56">
        <f t="shared" si="51"/>
        <v>0</v>
      </c>
      <c r="J422" s="56">
        <f t="shared" si="52"/>
        <v>0</v>
      </c>
      <c r="K422" s="57" t="str">
        <f t="shared" si="53"/>
        <v>NA</v>
      </c>
      <c r="L422" s="57" t="str">
        <f t="shared" si="54"/>
        <v>NA</v>
      </c>
      <c r="M422" s="57" t="str">
        <f t="shared" si="55"/>
        <v>NA</v>
      </c>
      <c r="R422" s="53"/>
      <c r="S422" s="53"/>
      <c r="T422" s="53"/>
      <c r="U422" s="53"/>
      <c r="V422" s="53"/>
    </row>
    <row r="423" spans="2:22" s="51" customFormat="1" x14ac:dyDescent="0.2">
      <c r="B423" s="51" t="s">
        <v>173</v>
      </c>
      <c r="C423" s="51" t="s">
        <v>174</v>
      </c>
      <c r="D423" s="56">
        <v>0</v>
      </c>
      <c r="E423" s="56">
        <v>0</v>
      </c>
      <c r="F423" s="56">
        <v>0</v>
      </c>
      <c r="G423" s="56">
        <v>0</v>
      </c>
      <c r="H423" s="56">
        <v>0</v>
      </c>
      <c r="I423" s="56">
        <f t="shared" si="51"/>
        <v>0</v>
      </c>
      <c r="J423" s="56">
        <f t="shared" si="52"/>
        <v>0</v>
      </c>
      <c r="K423" s="57" t="str">
        <f t="shared" si="53"/>
        <v>NA</v>
      </c>
      <c r="L423" s="57" t="str">
        <f t="shared" si="54"/>
        <v>NA</v>
      </c>
      <c r="M423" s="57" t="str">
        <f t="shared" si="55"/>
        <v>NA</v>
      </c>
      <c r="R423" s="53"/>
      <c r="S423" s="53"/>
      <c r="T423" s="53"/>
      <c r="U423" s="53"/>
      <c r="V423" s="53"/>
    </row>
    <row r="424" spans="2:22" s="51" customFormat="1" x14ac:dyDescent="0.2">
      <c r="B424" s="51" t="s">
        <v>177</v>
      </c>
      <c r="C424" s="51" t="s">
        <v>178</v>
      </c>
      <c r="D424" s="56">
        <v>0</v>
      </c>
      <c r="E424" s="56">
        <v>0</v>
      </c>
      <c r="F424" s="56">
        <v>0</v>
      </c>
      <c r="G424" s="56">
        <v>0</v>
      </c>
      <c r="H424" s="56">
        <v>0</v>
      </c>
      <c r="I424" s="56">
        <f t="shared" si="51"/>
        <v>0</v>
      </c>
      <c r="J424" s="56">
        <f t="shared" si="52"/>
        <v>0</v>
      </c>
      <c r="K424" s="57" t="str">
        <f t="shared" si="53"/>
        <v>NA</v>
      </c>
      <c r="L424" s="57" t="str">
        <f t="shared" si="54"/>
        <v>NA</v>
      </c>
      <c r="M424" s="57" t="str">
        <f t="shared" si="55"/>
        <v>NA</v>
      </c>
      <c r="R424" s="53"/>
      <c r="S424" s="53"/>
      <c r="T424" s="53"/>
      <c r="U424" s="53"/>
      <c r="V424" s="53"/>
    </row>
    <row r="425" spans="2:22" s="51" customFormat="1" x14ac:dyDescent="0.2">
      <c r="B425" s="51" t="s">
        <v>185</v>
      </c>
      <c r="C425" s="51" t="s">
        <v>186</v>
      </c>
      <c r="D425" s="56">
        <v>12504</v>
      </c>
      <c r="E425" s="56">
        <v>12504</v>
      </c>
      <c r="F425" s="56">
        <v>2504</v>
      </c>
      <c r="G425" s="56">
        <v>2504</v>
      </c>
      <c r="H425" s="56">
        <v>0</v>
      </c>
      <c r="I425" s="56">
        <f t="shared" si="51"/>
        <v>2504</v>
      </c>
      <c r="J425" s="56">
        <f t="shared" si="52"/>
        <v>10000</v>
      </c>
      <c r="K425" s="57">
        <f t="shared" si="53"/>
        <v>0.79974408189379398</v>
      </c>
      <c r="L425" s="57">
        <f t="shared" si="54"/>
        <v>-0.79974408189379398</v>
      </c>
      <c r="M425" s="57">
        <f t="shared" si="55"/>
        <v>-0.7815389984295934</v>
      </c>
      <c r="R425" s="53"/>
      <c r="S425" s="53"/>
      <c r="T425" s="53"/>
      <c r="U425" s="53"/>
      <c r="V425" s="53"/>
    </row>
    <row r="426" spans="2:22" s="51" customFormat="1" x14ac:dyDescent="0.2">
      <c r="B426" s="51" t="s">
        <v>191</v>
      </c>
      <c r="C426" s="51" t="s">
        <v>192</v>
      </c>
      <c r="D426" s="56">
        <v>0</v>
      </c>
      <c r="E426" s="56">
        <v>0</v>
      </c>
      <c r="F426" s="56">
        <v>0</v>
      </c>
      <c r="G426" s="56">
        <v>0</v>
      </c>
      <c r="H426" s="56">
        <v>0</v>
      </c>
      <c r="I426" s="56">
        <f t="shared" si="51"/>
        <v>0</v>
      </c>
      <c r="J426" s="56">
        <f t="shared" si="52"/>
        <v>0</v>
      </c>
      <c r="K426" s="57" t="str">
        <f t="shared" si="53"/>
        <v>NA</v>
      </c>
      <c r="L426" s="57" t="str">
        <f t="shared" si="54"/>
        <v>NA</v>
      </c>
      <c r="M426" s="57" t="str">
        <f t="shared" si="55"/>
        <v>NA</v>
      </c>
      <c r="R426" s="53"/>
      <c r="S426" s="53"/>
      <c r="T426" s="53"/>
      <c r="U426" s="53"/>
      <c r="V426" s="53"/>
    </row>
    <row r="427" spans="2:22" s="51" customFormat="1" x14ac:dyDescent="0.2">
      <c r="B427" s="51" t="s">
        <v>193</v>
      </c>
      <c r="C427" s="51" t="s">
        <v>194</v>
      </c>
      <c r="D427" s="56">
        <v>12000</v>
      </c>
      <c r="E427" s="56">
        <v>9073.25</v>
      </c>
      <c r="F427" s="56">
        <v>819.37</v>
      </c>
      <c r="G427" s="56">
        <v>1993.72</v>
      </c>
      <c r="H427" s="56">
        <v>2403.92</v>
      </c>
      <c r="I427" s="56">
        <f t="shared" si="51"/>
        <v>4397.6400000000003</v>
      </c>
      <c r="J427" s="56">
        <f t="shared" si="52"/>
        <v>4675.6099999999997</v>
      </c>
      <c r="K427" s="57">
        <f t="shared" si="53"/>
        <v>0.51531810541977785</v>
      </c>
      <c r="L427" s="57">
        <f t="shared" si="54"/>
        <v>-0.90969388036260423</v>
      </c>
      <c r="M427" s="57">
        <f t="shared" si="55"/>
        <v>-0.76028795936105875</v>
      </c>
      <c r="R427" s="53"/>
      <c r="S427" s="53"/>
      <c r="T427" s="53"/>
      <c r="U427" s="53"/>
      <c r="V427" s="53"/>
    </row>
    <row r="428" spans="2:22" s="51" customFormat="1" x14ac:dyDescent="0.2">
      <c r="B428" s="51" t="s">
        <v>197</v>
      </c>
      <c r="C428" s="51" t="s">
        <v>198</v>
      </c>
      <c r="D428" s="56">
        <v>0</v>
      </c>
      <c r="E428" s="56">
        <v>0</v>
      </c>
      <c r="F428" s="56">
        <v>0</v>
      </c>
      <c r="G428" s="56">
        <v>0</v>
      </c>
      <c r="H428" s="56">
        <v>0</v>
      </c>
      <c r="I428" s="56">
        <f t="shared" si="51"/>
        <v>0</v>
      </c>
      <c r="J428" s="56">
        <f t="shared" si="52"/>
        <v>0</v>
      </c>
      <c r="K428" s="57" t="str">
        <f t="shared" si="53"/>
        <v>NA</v>
      </c>
      <c r="L428" s="57" t="str">
        <f t="shared" si="54"/>
        <v>NA</v>
      </c>
      <c r="M428" s="57" t="str">
        <f t="shared" si="55"/>
        <v>NA</v>
      </c>
      <c r="R428" s="53"/>
      <c r="S428" s="53"/>
      <c r="T428" s="53"/>
      <c r="U428" s="53"/>
      <c r="V428" s="53"/>
    </row>
    <row r="429" spans="2:22" s="51" customFormat="1" x14ac:dyDescent="0.2">
      <c r="B429" s="51" t="s">
        <v>199</v>
      </c>
      <c r="C429" s="51" t="s">
        <v>200</v>
      </c>
      <c r="D429" s="56">
        <v>0</v>
      </c>
      <c r="E429" s="56">
        <v>0</v>
      </c>
      <c r="F429" s="56">
        <v>0</v>
      </c>
      <c r="G429" s="56">
        <v>0</v>
      </c>
      <c r="H429" s="56">
        <v>0</v>
      </c>
      <c r="I429" s="56">
        <f t="shared" si="51"/>
        <v>0</v>
      </c>
      <c r="J429" s="56">
        <f t="shared" si="52"/>
        <v>0</v>
      </c>
      <c r="K429" s="57" t="str">
        <f t="shared" si="53"/>
        <v>NA</v>
      </c>
      <c r="L429" s="57" t="str">
        <f t="shared" si="54"/>
        <v>NA</v>
      </c>
      <c r="M429" s="57" t="str">
        <f t="shared" si="55"/>
        <v>NA</v>
      </c>
      <c r="R429" s="53"/>
      <c r="S429" s="53"/>
      <c r="T429" s="53"/>
      <c r="U429" s="53"/>
      <c r="V429" s="53"/>
    </row>
    <row r="430" spans="2:22" s="51" customFormat="1" x14ac:dyDescent="0.2">
      <c r="B430" s="51" t="s">
        <v>201</v>
      </c>
      <c r="C430" s="51" t="s">
        <v>202</v>
      </c>
      <c r="D430" s="56">
        <v>0</v>
      </c>
      <c r="E430" s="56">
        <v>326298.74</v>
      </c>
      <c r="F430" s="56">
        <v>4282.1400000000003</v>
      </c>
      <c r="G430" s="56">
        <v>8698.0600000000013</v>
      </c>
      <c r="H430" s="56">
        <v>6315.73</v>
      </c>
      <c r="I430" s="56">
        <f t="shared" si="51"/>
        <v>15013.79</v>
      </c>
      <c r="J430" s="56">
        <f t="shared" si="52"/>
        <v>311284.95</v>
      </c>
      <c r="K430" s="57">
        <f t="shared" si="53"/>
        <v>0.95398759431311331</v>
      </c>
      <c r="L430" s="57">
        <f t="shared" si="54"/>
        <v>-0.98687662722816516</v>
      </c>
      <c r="M430" s="57">
        <f t="shared" si="55"/>
        <v>-0.97091992225506996</v>
      </c>
      <c r="R430" s="53"/>
      <c r="S430" s="53"/>
      <c r="T430" s="53"/>
      <c r="U430" s="53"/>
      <c r="V430" s="53"/>
    </row>
    <row r="431" spans="2:22" s="51" customFormat="1" x14ac:dyDescent="0.2">
      <c r="B431" s="51" t="s">
        <v>205</v>
      </c>
      <c r="C431" s="51" t="s">
        <v>206</v>
      </c>
      <c r="D431" s="56">
        <v>500</v>
      </c>
      <c r="E431" s="56">
        <v>-238220.29</v>
      </c>
      <c r="F431" s="56">
        <v>0</v>
      </c>
      <c r="G431" s="56">
        <v>0</v>
      </c>
      <c r="H431" s="56">
        <v>0</v>
      </c>
      <c r="I431" s="56">
        <f t="shared" si="51"/>
        <v>0</v>
      </c>
      <c r="J431" s="56">
        <f t="shared" si="52"/>
        <v>-238220.29</v>
      </c>
      <c r="K431" s="57">
        <f t="shared" si="53"/>
        <v>1</v>
      </c>
      <c r="L431" s="57">
        <f t="shared" si="54"/>
        <v>-1</v>
      </c>
      <c r="M431" s="57">
        <f t="shared" si="55"/>
        <v>-1</v>
      </c>
      <c r="R431" s="53"/>
      <c r="S431" s="53"/>
      <c r="T431" s="53"/>
      <c r="U431" s="53"/>
      <c r="V431" s="53"/>
    </row>
    <row r="432" spans="2:22" s="51" customFormat="1" x14ac:dyDescent="0.2">
      <c r="B432" s="51" t="s">
        <v>213</v>
      </c>
      <c r="C432" s="51" t="s">
        <v>214</v>
      </c>
      <c r="D432" s="56">
        <v>2500</v>
      </c>
      <c r="E432" s="56">
        <v>4205</v>
      </c>
      <c r="F432" s="56">
        <v>0</v>
      </c>
      <c r="G432" s="56">
        <v>0</v>
      </c>
      <c r="H432" s="56">
        <v>0</v>
      </c>
      <c r="I432" s="56">
        <f t="shared" si="51"/>
        <v>0</v>
      </c>
      <c r="J432" s="56">
        <f t="shared" si="52"/>
        <v>4205</v>
      </c>
      <c r="K432" s="57">
        <f t="shared" si="53"/>
        <v>1</v>
      </c>
      <c r="L432" s="57">
        <f t="shared" si="54"/>
        <v>-1</v>
      </c>
      <c r="M432" s="57">
        <f t="shared" si="55"/>
        <v>-1</v>
      </c>
      <c r="R432" s="53"/>
      <c r="S432" s="53"/>
      <c r="T432" s="53"/>
      <c r="U432" s="53"/>
      <c r="V432" s="53"/>
    </row>
    <row r="433" spans="1:22" s="51" customFormat="1" x14ac:dyDescent="0.2">
      <c r="B433" s="51" t="s">
        <v>217</v>
      </c>
      <c r="C433" s="51" t="s">
        <v>218</v>
      </c>
      <c r="D433" s="56">
        <v>0</v>
      </c>
      <c r="E433" s="56">
        <v>0</v>
      </c>
      <c r="F433" s="56">
        <v>0</v>
      </c>
      <c r="G433" s="56">
        <v>0</v>
      </c>
      <c r="H433" s="56">
        <v>0</v>
      </c>
      <c r="I433" s="56">
        <f t="shared" si="51"/>
        <v>0</v>
      </c>
      <c r="J433" s="56">
        <f t="shared" si="52"/>
        <v>0</v>
      </c>
      <c r="K433" s="57" t="str">
        <f t="shared" si="53"/>
        <v>NA</v>
      </c>
      <c r="L433" s="57" t="str">
        <f t="shared" si="54"/>
        <v>NA</v>
      </c>
      <c r="M433" s="57" t="str">
        <f t="shared" si="55"/>
        <v>NA</v>
      </c>
      <c r="R433" s="53"/>
      <c r="S433" s="53"/>
      <c r="T433" s="53"/>
      <c r="U433" s="53"/>
      <c r="V433" s="53"/>
    </row>
    <row r="434" spans="1:22" s="51" customFormat="1" x14ac:dyDescent="0.2">
      <c r="B434" s="51" t="s">
        <v>223</v>
      </c>
      <c r="C434" s="51" t="s">
        <v>224</v>
      </c>
      <c r="D434" s="56">
        <v>1500</v>
      </c>
      <c r="E434" s="56">
        <v>1500</v>
      </c>
      <c r="F434" s="56">
        <v>0</v>
      </c>
      <c r="G434" s="56">
        <v>0</v>
      </c>
      <c r="H434" s="56">
        <v>0</v>
      </c>
      <c r="I434" s="56">
        <f t="shared" si="51"/>
        <v>0</v>
      </c>
      <c r="J434" s="56">
        <f t="shared" si="52"/>
        <v>1500</v>
      </c>
      <c r="K434" s="57">
        <f t="shared" si="53"/>
        <v>1</v>
      </c>
      <c r="L434" s="57">
        <f t="shared" si="54"/>
        <v>-1</v>
      </c>
      <c r="M434" s="57">
        <f t="shared" si="55"/>
        <v>-1</v>
      </c>
      <c r="R434" s="53"/>
      <c r="S434" s="53"/>
      <c r="T434" s="53"/>
      <c r="U434" s="53"/>
      <c r="V434" s="53"/>
    </row>
    <row r="435" spans="1:22" s="51" customFormat="1" x14ac:dyDescent="0.2">
      <c r="B435" s="51" t="s">
        <v>225</v>
      </c>
      <c r="C435" s="51" t="s">
        <v>226</v>
      </c>
      <c r="D435" s="56">
        <v>0</v>
      </c>
      <c r="E435" s="56">
        <v>0</v>
      </c>
      <c r="F435" s="56">
        <v>0</v>
      </c>
      <c r="G435" s="56">
        <v>0</v>
      </c>
      <c r="H435" s="56">
        <v>0</v>
      </c>
      <c r="I435" s="56">
        <f t="shared" si="51"/>
        <v>0</v>
      </c>
      <c r="J435" s="56">
        <f t="shared" si="52"/>
        <v>0</v>
      </c>
      <c r="K435" s="57" t="str">
        <f t="shared" si="53"/>
        <v>NA</v>
      </c>
      <c r="L435" s="57" t="str">
        <f t="shared" si="54"/>
        <v>NA</v>
      </c>
      <c r="M435" s="57" t="str">
        <f t="shared" si="55"/>
        <v>NA</v>
      </c>
      <c r="R435" s="53"/>
      <c r="S435" s="53"/>
      <c r="T435" s="53"/>
      <c r="U435" s="53"/>
      <c r="V435" s="53"/>
    </row>
    <row r="436" spans="1:22" s="51" customFormat="1" x14ac:dyDescent="0.2">
      <c r="A436" s="63" t="s">
        <v>404</v>
      </c>
      <c r="B436" s="63"/>
      <c r="C436" s="63"/>
      <c r="D436" s="64">
        <v>39004</v>
      </c>
      <c r="E436" s="64">
        <v>649922.14</v>
      </c>
      <c r="F436" s="64">
        <v>49762.48</v>
      </c>
      <c r="G436" s="64">
        <v>359339.6</v>
      </c>
      <c r="H436" s="64">
        <v>8719.65</v>
      </c>
      <c r="I436" s="64">
        <f t="shared" si="51"/>
        <v>368059.25</v>
      </c>
      <c r="J436" s="64">
        <f t="shared" si="52"/>
        <v>281862.89</v>
      </c>
      <c r="K436" s="65">
        <f t="shared" si="53"/>
        <v>0.43368716443480448</v>
      </c>
      <c r="L436" s="65">
        <f t="shared" si="54"/>
        <v>-0.92343316693288835</v>
      </c>
      <c r="M436" s="65">
        <f t="shared" si="55"/>
        <v>-0.39684031018909999</v>
      </c>
      <c r="R436" s="53"/>
      <c r="S436" s="53"/>
      <c r="T436" s="53"/>
      <c r="U436" s="53"/>
      <c r="V436" s="53"/>
    </row>
    <row r="437" spans="1:22" s="51" customFormat="1" x14ac:dyDescent="0.2">
      <c r="A437" s="51" t="s">
        <v>405</v>
      </c>
      <c r="B437" s="51" t="s">
        <v>121</v>
      </c>
      <c r="C437" s="51" t="s">
        <v>122</v>
      </c>
      <c r="D437" s="56">
        <v>0</v>
      </c>
      <c r="E437" s="56">
        <v>0</v>
      </c>
      <c r="F437" s="56">
        <v>0</v>
      </c>
      <c r="G437" s="56">
        <v>0</v>
      </c>
      <c r="H437" s="56">
        <v>0</v>
      </c>
      <c r="I437" s="56">
        <f t="shared" si="51"/>
        <v>0</v>
      </c>
      <c r="J437" s="56">
        <f t="shared" si="52"/>
        <v>0</v>
      </c>
      <c r="K437" s="57" t="str">
        <f t="shared" si="53"/>
        <v>NA</v>
      </c>
      <c r="L437" s="57" t="str">
        <f t="shared" si="54"/>
        <v>NA</v>
      </c>
      <c r="M437" s="57" t="str">
        <f t="shared" si="55"/>
        <v>NA</v>
      </c>
      <c r="R437" s="53"/>
      <c r="S437" s="53"/>
      <c r="T437" s="53"/>
      <c r="U437" s="53"/>
      <c r="V437" s="53"/>
    </row>
    <row r="438" spans="1:22" s="51" customFormat="1" x14ac:dyDescent="0.2">
      <c r="B438" s="51" t="s">
        <v>473</v>
      </c>
      <c r="C438" s="51" t="s">
        <v>474</v>
      </c>
      <c r="D438" s="56">
        <v>14969725</v>
      </c>
      <c r="E438" s="56">
        <v>3602297</v>
      </c>
      <c r="F438" s="56">
        <v>187500</v>
      </c>
      <c r="G438" s="56">
        <v>187500</v>
      </c>
      <c r="H438" s="56">
        <v>0</v>
      </c>
      <c r="I438" s="56">
        <f t="shared" si="51"/>
        <v>187500</v>
      </c>
      <c r="J438" s="56">
        <f t="shared" si="52"/>
        <v>3414797</v>
      </c>
      <c r="K438" s="57">
        <f t="shared" si="53"/>
        <v>0.94794987753647186</v>
      </c>
      <c r="L438" s="57">
        <f t="shared" si="54"/>
        <v>-0.94794987753647186</v>
      </c>
      <c r="M438" s="57">
        <f t="shared" si="55"/>
        <v>-0.94321804822160571</v>
      </c>
      <c r="R438" s="53"/>
      <c r="S438" s="53"/>
      <c r="T438" s="53"/>
      <c r="U438" s="53"/>
      <c r="V438" s="53"/>
    </row>
    <row r="439" spans="1:22" s="51" customFormat="1" x14ac:dyDescent="0.2">
      <c r="B439" s="51" t="s">
        <v>133</v>
      </c>
      <c r="C439" s="51" t="s">
        <v>134</v>
      </c>
      <c r="D439" s="56">
        <v>0</v>
      </c>
      <c r="E439" s="56">
        <v>0</v>
      </c>
      <c r="F439" s="56">
        <v>6000</v>
      </c>
      <c r="G439" s="56">
        <v>6000</v>
      </c>
      <c r="H439" s="56">
        <v>0</v>
      </c>
      <c r="I439" s="56">
        <f t="shared" si="51"/>
        <v>6000</v>
      </c>
      <c r="J439" s="56">
        <f t="shared" si="52"/>
        <v>-6000</v>
      </c>
      <c r="K439" s="57" t="str">
        <f t="shared" si="53"/>
        <v>NA</v>
      </c>
      <c r="L439" s="57" t="str">
        <f t="shared" si="54"/>
        <v>NA</v>
      </c>
      <c r="M439" s="57" t="str">
        <f t="shared" si="55"/>
        <v>NA</v>
      </c>
      <c r="R439" s="53"/>
      <c r="S439" s="53"/>
      <c r="T439" s="53"/>
      <c r="U439" s="53"/>
      <c r="V439" s="53"/>
    </row>
    <row r="440" spans="1:22" s="51" customFormat="1" x14ac:dyDescent="0.2">
      <c r="B440" s="51" t="s">
        <v>137</v>
      </c>
      <c r="C440" s="51" t="s">
        <v>138</v>
      </c>
      <c r="D440" s="56">
        <v>3150000</v>
      </c>
      <c r="E440" s="56">
        <v>5757984.1399999997</v>
      </c>
      <c r="F440" s="56">
        <v>0</v>
      </c>
      <c r="G440" s="56">
        <v>1144840.08</v>
      </c>
      <c r="H440" s="56">
        <v>0</v>
      </c>
      <c r="I440" s="56">
        <f t="shared" si="51"/>
        <v>1144840.08</v>
      </c>
      <c r="J440" s="56">
        <f t="shared" si="52"/>
        <v>4613144.0599999996</v>
      </c>
      <c r="K440" s="57">
        <f t="shared" si="53"/>
        <v>0.80117345720927946</v>
      </c>
      <c r="L440" s="57">
        <f t="shared" si="54"/>
        <v>-1</v>
      </c>
      <c r="M440" s="57">
        <f t="shared" si="55"/>
        <v>-0.78309831695557763</v>
      </c>
      <c r="R440" s="53"/>
      <c r="S440" s="53"/>
      <c r="T440" s="53"/>
      <c r="U440" s="53"/>
      <c r="V440" s="53"/>
    </row>
    <row r="441" spans="1:22" s="51" customFormat="1" x14ac:dyDescent="0.2">
      <c r="B441" s="51" t="s">
        <v>143</v>
      </c>
      <c r="C441" s="51" t="s">
        <v>144</v>
      </c>
      <c r="D441" s="56">
        <v>305000</v>
      </c>
      <c r="E441" s="56">
        <v>158760</v>
      </c>
      <c r="F441" s="56">
        <v>0</v>
      </c>
      <c r="G441" s="56">
        <v>0</v>
      </c>
      <c r="H441" s="56">
        <v>0</v>
      </c>
      <c r="I441" s="56">
        <f t="shared" si="51"/>
        <v>0</v>
      </c>
      <c r="J441" s="56">
        <f t="shared" si="52"/>
        <v>158760</v>
      </c>
      <c r="K441" s="57">
        <f t="shared" si="53"/>
        <v>1</v>
      </c>
      <c r="L441" s="57">
        <f t="shared" si="54"/>
        <v>-1</v>
      </c>
      <c r="M441" s="57">
        <f t="shared" si="55"/>
        <v>-1</v>
      </c>
      <c r="R441" s="53"/>
      <c r="S441" s="53"/>
      <c r="T441" s="53"/>
      <c r="U441" s="53"/>
      <c r="V441" s="53"/>
    </row>
    <row r="442" spans="1:22" s="51" customFormat="1" x14ac:dyDescent="0.2">
      <c r="B442" s="51" t="s">
        <v>145</v>
      </c>
      <c r="C442" s="51" t="s">
        <v>146</v>
      </c>
      <c r="D442" s="56">
        <v>0</v>
      </c>
      <c r="E442" s="56">
        <v>0</v>
      </c>
      <c r="F442" s="56">
        <v>116</v>
      </c>
      <c r="G442" s="56">
        <v>116</v>
      </c>
      <c r="H442" s="56">
        <v>0</v>
      </c>
      <c r="I442" s="56">
        <f t="shared" si="51"/>
        <v>116</v>
      </c>
      <c r="J442" s="56">
        <f t="shared" si="52"/>
        <v>-116</v>
      </c>
      <c r="K442" s="57" t="str">
        <f t="shared" si="53"/>
        <v>NA</v>
      </c>
      <c r="L442" s="57" t="str">
        <f t="shared" si="54"/>
        <v>NA</v>
      </c>
      <c r="M442" s="57" t="str">
        <f t="shared" si="55"/>
        <v>NA</v>
      </c>
      <c r="R442" s="53"/>
      <c r="S442" s="53"/>
      <c r="T442" s="53"/>
      <c r="U442" s="53"/>
      <c r="V442" s="53"/>
    </row>
    <row r="443" spans="1:22" s="51" customFormat="1" x14ac:dyDescent="0.2">
      <c r="B443" s="51" t="s">
        <v>147</v>
      </c>
      <c r="C443" s="51" t="s">
        <v>148</v>
      </c>
      <c r="D443" s="56">
        <v>283781</v>
      </c>
      <c r="E443" s="56">
        <v>189572</v>
      </c>
      <c r="F443" s="56">
        <v>0</v>
      </c>
      <c r="G443" s="56">
        <v>0</v>
      </c>
      <c r="H443" s="56">
        <v>0</v>
      </c>
      <c r="I443" s="56">
        <f t="shared" si="51"/>
        <v>0</v>
      </c>
      <c r="J443" s="56">
        <f t="shared" si="52"/>
        <v>189572</v>
      </c>
      <c r="K443" s="57">
        <f t="shared" si="53"/>
        <v>1</v>
      </c>
      <c r="L443" s="57">
        <f t="shared" si="54"/>
        <v>-1</v>
      </c>
      <c r="M443" s="57">
        <f t="shared" si="55"/>
        <v>-1</v>
      </c>
      <c r="R443" s="53"/>
      <c r="S443" s="53"/>
      <c r="T443" s="53"/>
      <c r="U443" s="53"/>
      <c r="V443" s="53"/>
    </row>
    <row r="444" spans="1:22" s="51" customFormat="1" x14ac:dyDescent="0.2">
      <c r="B444" s="51" t="s">
        <v>151</v>
      </c>
      <c r="C444" s="51" t="s">
        <v>152</v>
      </c>
      <c r="D444" s="56">
        <v>0</v>
      </c>
      <c r="E444" s="56">
        <v>0</v>
      </c>
      <c r="F444" s="56">
        <v>0</v>
      </c>
      <c r="G444" s="56">
        <v>0</v>
      </c>
      <c r="H444" s="56">
        <v>0</v>
      </c>
      <c r="I444" s="56">
        <f t="shared" si="51"/>
        <v>0</v>
      </c>
      <c r="J444" s="56">
        <f t="shared" si="52"/>
        <v>0</v>
      </c>
      <c r="K444" s="57" t="str">
        <f t="shared" si="53"/>
        <v>NA</v>
      </c>
      <c r="L444" s="57" t="str">
        <f t="shared" si="54"/>
        <v>NA</v>
      </c>
      <c r="M444" s="57" t="str">
        <f t="shared" si="55"/>
        <v>NA</v>
      </c>
      <c r="R444" s="53"/>
      <c r="S444" s="53"/>
      <c r="T444" s="53"/>
      <c r="U444" s="53"/>
      <c r="V444" s="53"/>
    </row>
    <row r="445" spans="1:22" s="51" customFormat="1" x14ac:dyDescent="0.2">
      <c r="B445" s="51" t="s">
        <v>161</v>
      </c>
      <c r="C445" s="51" t="s">
        <v>162</v>
      </c>
      <c r="D445" s="56">
        <v>119446</v>
      </c>
      <c r="E445" s="56">
        <v>282191.63000000006</v>
      </c>
      <c r="F445" s="56">
        <v>12729.01</v>
      </c>
      <c r="G445" s="56">
        <v>90862.279999999984</v>
      </c>
      <c r="H445" s="56">
        <v>0</v>
      </c>
      <c r="I445" s="56">
        <f t="shared" si="51"/>
        <v>90862.279999999984</v>
      </c>
      <c r="J445" s="56">
        <f t="shared" si="52"/>
        <v>191329.35000000009</v>
      </c>
      <c r="K445" s="57">
        <f t="shared" si="53"/>
        <v>0.67801213664629267</v>
      </c>
      <c r="L445" s="57">
        <f t="shared" si="54"/>
        <v>-0.95489231909536076</v>
      </c>
      <c r="M445" s="57">
        <f t="shared" si="55"/>
        <v>-0.6487405127050464</v>
      </c>
      <c r="R445" s="53"/>
      <c r="S445" s="53"/>
      <c r="T445" s="53"/>
      <c r="U445" s="53"/>
      <c r="V445" s="53"/>
    </row>
    <row r="446" spans="1:22" s="51" customFormat="1" x14ac:dyDescent="0.2">
      <c r="B446" s="51" t="s">
        <v>163</v>
      </c>
      <c r="C446" s="51" t="s">
        <v>164</v>
      </c>
      <c r="D446" s="56">
        <v>26102645</v>
      </c>
      <c r="E446" s="56">
        <v>454577.59</v>
      </c>
      <c r="F446" s="56">
        <v>0</v>
      </c>
      <c r="G446" s="56">
        <v>91209.3</v>
      </c>
      <c r="H446" s="56">
        <v>0</v>
      </c>
      <c r="I446" s="56">
        <f t="shared" si="51"/>
        <v>91209.3</v>
      </c>
      <c r="J446" s="56">
        <f t="shared" si="52"/>
        <v>363368.29000000004</v>
      </c>
      <c r="K446" s="57">
        <f t="shared" si="53"/>
        <v>0.79935372529032944</v>
      </c>
      <c r="L446" s="57">
        <f t="shared" si="54"/>
        <v>-1</v>
      </c>
      <c r="M446" s="57">
        <f t="shared" si="55"/>
        <v>-0.78111315486217758</v>
      </c>
      <c r="R446" s="53"/>
      <c r="S446" s="53"/>
      <c r="T446" s="53"/>
      <c r="U446" s="53"/>
      <c r="V446" s="53"/>
    </row>
    <row r="447" spans="1:22" s="51" customFormat="1" x14ac:dyDescent="0.2">
      <c r="B447" s="51" t="s">
        <v>193</v>
      </c>
      <c r="C447" s="51" t="s">
        <v>194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f t="shared" si="51"/>
        <v>0</v>
      </c>
      <c r="J447" s="56">
        <f t="shared" si="52"/>
        <v>0</v>
      </c>
      <c r="K447" s="57" t="str">
        <f t="shared" si="53"/>
        <v>NA</v>
      </c>
      <c r="L447" s="57" t="str">
        <f t="shared" si="54"/>
        <v>NA</v>
      </c>
      <c r="M447" s="57" t="str">
        <f t="shared" si="55"/>
        <v>NA</v>
      </c>
      <c r="R447" s="53"/>
      <c r="S447" s="53"/>
      <c r="T447" s="53"/>
      <c r="U447" s="53"/>
      <c r="V447" s="53"/>
    </row>
    <row r="448" spans="1:22" s="51" customFormat="1" x14ac:dyDescent="0.2">
      <c r="B448" s="51" t="s">
        <v>201</v>
      </c>
      <c r="C448" s="51" t="s">
        <v>202</v>
      </c>
      <c r="D448" s="56">
        <v>1296450</v>
      </c>
      <c r="E448" s="56">
        <v>1517208</v>
      </c>
      <c r="F448" s="56">
        <v>0</v>
      </c>
      <c r="G448" s="56">
        <v>0</v>
      </c>
      <c r="H448" s="56">
        <v>0</v>
      </c>
      <c r="I448" s="56">
        <f t="shared" si="51"/>
        <v>0</v>
      </c>
      <c r="J448" s="56">
        <f t="shared" si="52"/>
        <v>1517208</v>
      </c>
      <c r="K448" s="57">
        <f t="shared" si="53"/>
        <v>1</v>
      </c>
      <c r="L448" s="57">
        <f t="shared" si="54"/>
        <v>-1</v>
      </c>
      <c r="M448" s="57">
        <f t="shared" si="55"/>
        <v>-1</v>
      </c>
      <c r="R448" s="53"/>
      <c r="S448" s="53"/>
      <c r="T448" s="53"/>
      <c r="U448" s="53"/>
      <c r="V448" s="53"/>
    </row>
    <row r="449" spans="1:22" s="51" customFormat="1" x14ac:dyDescent="0.2">
      <c r="B449" s="51" t="s">
        <v>475</v>
      </c>
      <c r="C449" s="51" t="s">
        <v>476</v>
      </c>
      <c r="D449" s="56">
        <v>6709293</v>
      </c>
      <c r="E449" s="56">
        <v>7206318</v>
      </c>
      <c r="F449" s="56">
        <v>0</v>
      </c>
      <c r="G449" s="56">
        <v>0</v>
      </c>
      <c r="H449" s="56">
        <v>0</v>
      </c>
      <c r="I449" s="56">
        <f t="shared" si="51"/>
        <v>0</v>
      </c>
      <c r="J449" s="56">
        <f t="shared" si="52"/>
        <v>7206318</v>
      </c>
      <c r="K449" s="57">
        <f t="shared" si="53"/>
        <v>1</v>
      </c>
      <c r="L449" s="57">
        <f t="shared" si="54"/>
        <v>-1</v>
      </c>
      <c r="M449" s="57">
        <f t="shared" si="55"/>
        <v>-1</v>
      </c>
      <c r="R449" s="53"/>
      <c r="S449" s="53"/>
      <c r="T449" s="53"/>
      <c r="U449" s="53"/>
      <c r="V449" s="53"/>
    </row>
    <row r="450" spans="1:22" s="51" customFormat="1" x14ac:dyDescent="0.2">
      <c r="B450" s="51" t="s">
        <v>477</v>
      </c>
      <c r="C450" s="51" t="s">
        <v>478</v>
      </c>
      <c r="D450" s="56">
        <v>0</v>
      </c>
      <c r="E450" s="56">
        <v>0</v>
      </c>
      <c r="F450" s="56">
        <v>0</v>
      </c>
      <c r="G450" s="56">
        <v>0</v>
      </c>
      <c r="H450" s="56">
        <v>0</v>
      </c>
      <c r="I450" s="56">
        <f t="shared" si="51"/>
        <v>0</v>
      </c>
      <c r="J450" s="56">
        <f t="shared" si="52"/>
        <v>0</v>
      </c>
      <c r="K450" s="57" t="str">
        <f t="shared" si="53"/>
        <v>NA</v>
      </c>
      <c r="L450" s="57" t="str">
        <f t="shared" si="54"/>
        <v>NA</v>
      </c>
      <c r="M450" s="57" t="str">
        <f t="shared" si="55"/>
        <v>NA</v>
      </c>
      <c r="R450" s="53"/>
      <c r="S450" s="53"/>
      <c r="T450" s="53"/>
      <c r="U450" s="53"/>
      <c r="V450" s="53"/>
    </row>
    <row r="451" spans="1:22" s="51" customFormat="1" x14ac:dyDescent="0.2">
      <c r="B451" s="51" t="s">
        <v>217</v>
      </c>
      <c r="C451" s="51" t="s">
        <v>218</v>
      </c>
      <c r="D451" s="56">
        <v>0</v>
      </c>
      <c r="E451" s="56">
        <v>6395</v>
      </c>
      <c r="F451" s="56">
        <v>0</v>
      </c>
      <c r="G451" s="56">
        <v>0</v>
      </c>
      <c r="H451" s="56">
        <v>0</v>
      </c>
      <c r="I451" s="56">
        <f t="shared" si="51"/>
        <v>0</v>
      </c>
      <c r="J451" s="56">
        <f t="shared" si="52"/>
        <v>6395</v>
      </c>
      <c r="K451" s="57">
        <f t="shared" si="53"/>
        <v>1</v>
      </c>
      <c r="L451" s="57">
        <f t="shared" si="54"/>
        <v>-1</v>
      </c>
      <c r="M451" s="57">
        <f t="shared" si="55"/>
        <v>-1</v>
      </c>
      <c r="R451" s="53"/>
      <c r="S451" s="53"/>
      <c r="T451" s="53"/>
      <c r="U451" s="53"/>
      <c r="V451" s="53"/>
    </row>
    <row r="452" spans="1:22" s="51" customFormat="1" x14ac:dyDescent="0.2">
      <c r="B452" s="51" t="s">
        <v>219</v>
      </c>
      <c r="C452" s="51" t="s">
        <v>220</v>
      </c>
      <c r="D452" s="56">
        <v>810801</v>
      </c>
      <c r="E452" s="56">
        <v>2572610</v>
      </c>
      <c r="F452" s="56">
        <v>0</v>
      </c>
      <c r="G452" s="56">
        <v>0</v>
      </c>
      <c r="H452" s="56">
        <v>0</v>
      </c>
      <c r="I452" s="56">
        <f t="shared" si="51"/>
        <v>0</v>
      </c>
      <c r="J452" s="56">
        <f t="shared" si="52"/>
        <v>2572610</v>
      </c>
      <c r="K452" s="57">
        <f t="shared" si="53"/>
        <v>1</v>
      </c>
      <c r="L452" s="57">
        <f t="shared" si="54"/>
        <v>-1</v>
      </c>
      <c r="M452" s="57">
        <f t="shared" si="55"/>
        <v>-1</v>
      </c>
      <c r="R452" s="53"/>
      <c r="S452" s="53"/>
      <c r="T452" s="53"/>
      <c r="U452" s="53"/>
      <c r="V452" s="53"/>
    </row>
    <row r="453" spans="1:22" s="51" customFormat="1" x14ac:dyDescent="0.2">
      <c r="A453" s="63" t="s">
        <v>406</v>
      </c>
      <c r="B453" s="63"/>
      <c r="C453" s="63"/>
      <c r="D453" s="64">
        <v>53747141</v>
      </c>
      <c r="E453" s="64">
        <v>21747913.359999999</v>
      </c>
      <c r="F453" s="64">
        <v>206345.01</v>
      </c>
      <c r="G453" s="64">
        <v>1520527.6600000001</v>
      </c>
      <c r="H453" s="64">
        <v>0</v>
      </c>
      <c r="I453" s="64">
        <f t="shared" si="51"/>
        <v>1520527.6600000001</v>
      </c>
      <c r="J453" s="64">
        <f t="shared" si="52"/>
        <v>20227385.699999999</v>
      </c>
      <c r="K453" s="65">
        <f t="shared" si="53"/>
        <v>0.93008397473218551</v>
      </c>
      <c r="L453" s="65">
        <f t="shared" si="54"/>
        <v>-0.9905119628451563</v>
      </c>
      <c r="M453" s="65">
        <f t="shared" si="55"/>
        <v>-0.92372797243511151</v>
      </c>
      <c r="R453" s="53"/>
      <c r="S453" s="53"/>
      <c r="T453" s="53"/>
      <c r="U453" s="53"/>
      <c r="V453" s="53"/>
    </row>
    <row r="454" spans="1:22" s="51" customFormat="1" x14ac:dyDescent="0.2">
      <c r="A454" s="51" t="s">
        <v>407</v>
      </c>
      <c r="B454" s="51" t="s">
        <v>133</v>
      </c>
      <c r="C454" s="51" t="s">
        <v>134</v>
      </c>
      <c r="D454" s="56">
        <v>0</v>
      </c>
      <c r="E454" s="56">
        <v>0</v>
      </c>
      <c r="F454" s="56">
        <v>0</v>
      </c>
      <c r="G454" s="56">
        <v>0</v>
      </c>
      <c r="H454" s="56">
        <v>0</v>
      </c>
      <c r="I454" s="56">
        <f t="shared" si="51"/>
        <v>0</v>
      </c>
      <c r="J454" s="56">
        <f t="shared" si="52"/>
        <v>0</v>
      </c>
      <c r="K454" s="57" t="str">
        <f t="shared" si="53"/>
        <v>NA</v>
      </c>
      <c r="L454" s="57" t="str">
        <f t="shared" si="54"/>
        <v>NA</v>
      </c>
      <c r="M454" s="57" t="str">
        <f t="shared" si="55"/>
        <v>NA</v>
      </c>
      <c r="R454" s="53"/>
      <c r="S454" s="53"/>
      <c r="T454" s="53"/>
      <c r="U454" s="53"/>
      <c r="V454" s="53"/>
    </row>
    <row r="455" spans="1:22" s="51" customFormat="1" x14ac:dyDescent="0.2">
      <c r="B455" s="51" t="s">
        <v>137</v>
      </c>
      <c r="C455" s="51" t="s">
        <v>138</v>
      </c>
      <c r="D455" s="56">
        <v>0</v>
      </c>
      <c r="E455" s="56">
        <v>0</v>
      </c>
      <c r="F455" s="56">
        <v>575</v>
      </c>
      <c r="G455" s="56">
        <v>1602.5</v>
      </c>
      <c r="H455" s="56">
        <v>0</v>
      </c>
      <c r="I455" s="56">
        <f t="shared" si="51"/>
        <v>1602.5</v>
      </c>
      <c r="J455" s="56">
        <f t="shared" si="52"/>
        <v>-1602.5</v>
      </c>
      <c r="K455" s="57" t="str">
        <f t="shared" si="53"/>
        <v>NA</v>
      </c>
      <c r="L455" s="57" t="str">
        <f t="shared" si="54"/>
        <v>NA</v>
      </c>
      <c r="M455" s="57" t="str">
        <f t="shared" si="55"/>
        <v>NA</v>
      </c>
      <c r="R455" s="53"/>
      <c r="S455" s="53"/>
      <c r="T455" s="53"/>
      <c r="U455" s="53"/>
      <c r="V455" s="53"/>
    </row>
    <row r="456" spans="1:22" s="51" customFormat="1" x14ac:dyDescent="0.2">
      <c r="B456" s="51" t="s">
        <v>143</v>
      </c>
      <c r="C456" s="51" t="s">
        <v>144</v>
      </c>
      <c r="D456" s="56">
        <v>0</v>
      </c>
      <c r="E456" s="56">
        <v>0</v>
      </c>
      <c r="F456" s="56">
        <v>233.87</v>
      </c>
      <c r="G456" s="56">
        <v>432.03</v>
      </c>
      <c r="H456" s="56">
        <v>0</v>
      </c>
      <c r="I456" s="56">
        <f t="shared" si="51"/>
        <v>432.03</v>
      </c>
      <c r="J456" s="56">
        <f t="shared" si="52"/>
        <v>-432.03</v>
      </c>
      <c r="K456" s="57" t="str">
        <f t="shared" si="53"/>
        <v>NA</v>
      </c>
      <c r="L456" s="57" t="str">
        <f t="shared" si="54"/>
        <v>NA</v>
      </c>
      <c r="M456" s="57" t="str">
        <f t="shared" si="55"/>
        <v>NA</v>
      </c>
      <c r="R456" s="53"/>
      <c r="S456" s="53"/>
      <c r="T456" s="53"/>
      <c r="U456" s="53"/>
      <c r="V456" s="53"/>
    </row>
    <row r="457" spans="1:22" s="51" customFormat="1" x14ac:dyDescent="0.2">
      <c r="B457" s="51" t="s">
        <v>145</v>
      </c>
      <c r="C457" s="51" t="s">
        <v>146</v>
      </c>
      <c r="D457" s="56">
        <v>0</v>
      </c>
      <c r="E457" s="56">
        <v>0</v>
      </c>
      <c r="F457" s="56">
        <v>7.65</v>
      </c>
      <c r="G457" s="56">
        <v>21.98</v>
      </c>
      <c r="H457" s="56">
        <v>0</v>
      </c>
      <c r="I457" s="56">
        <f t="shared" si="51"/>
        <v>21.98</v>
      </c>
      <c r="J457" s="56">
        <f t="shared" si="52"/>
        <v>-21.98</v>
      </c>
      <c r="K457" s="57" t="str">
        <f t="shared" si="53"/>
        <v>NA</v>
      </c>
      <c r="L457" s="57" t="str">
        <f t="shared" si="54"/>
        <v>NA</v>
      </c>
      <c r="M457" s="57" t="str">
        <f t="shared" si="55"/>
        <v>NA</v>
      </c>
      <c r="R457" s="53"/>
      <c r="S457" s="53"/>
      <c r="T457" s="53"/>
      <c r="U457" s="53"/>
      <c r="V457" s="53"/>
    </row>
    <row r="458" spans="1:22" s="51" customFormat="1" x14ac:dyDescent="0.2">
      <c r="B458" s="51" t="s">
        <v>147</v>
      </c>
      <c r="C458" s="51" t="s">
        <v>148</v>
      </c>
      <c r="D458" s="56">
        <v>0</v>
      </c>
      <c r="E458" s="56">
        <v>0</v>
      </c>
      <c r="F458" s="56">
        <v>0</v>
      </c>
      <c r="G458" s="56">
        <v>0</v>
      </c>
      <c r="H458" s="56">
        <v>0</v>
      </c>
      <c r="I458" s="56">
        <f t="shared" si="51"/>
        <v>0</v>
      </c>
      <c r="J458" s="56">
        <f t="shared" si="52"/>
        <v>0</v>
      </c>
      <c r="K458" s="57" t="str">
        <f t="shared" si="53"/>
        <v>NA</v>
      </c>
      <c r="L458" s="57" t="str">
        <f t="shared" si="54"/>
        <v>NA</v>
      </c>
      <c r="M458" s="57" t="str">
        <f t="shared" si="55"/>
        <v>NA</v>
      </c>
      <c r="R458" s="53"/>
      <c r="S458" s="53"/>
      <c r="T458" s="53"/>
      <c r="U458" s="53"/>
      <c r="V458" s="53"/>
    </row>
    <row r="459" spans="1:22" s="51" customFormat="1" x14ac:dyDescent="0.2">
      <c r="B459" s="51" t="s">
        <v>161</v>
      </c>
      <c r="C459" s="51" t="s">
        <v>162</v>
      </c>
      <c r="D459" s="56">
        <v>0</v>
      </c>
      <c r="E459" s="56">
        <v>0</v>
      </c>
      <c r="F459" s="56">
        <v>0</v>
      </c>
      <c r="G459" s="56">
        <v>1.57</v>
      </c>
      <c r="H459" s="56">
        <v>0</v>
      </c>
      <c r="I459" s="56">
        <f t="shared" si="46"/>
        <v>1.57</v>
      </c>
      <c r="J459" s="56">
        <f t="shared" si="47"/>
        <v>-1.57</v>
      </c>
      <c r="K459" s="57" t="str">
        <f t="shared" si="48"/>
        <v>NA</v>
      </c>
      <c r="L459" s="57" t="str">
        <f t="shared" si="49"/>
        <v>NA</v>
      </c>
      <c r="M459" s="57" t="str">
        <f t="shared" si="50"/>
        <v>NA</v>
      </c>
      <c r="R459" s="53"/>
      <c r="S459" s="53"/>
      <c r="T459" s="53"/>
      <c r="U459" s="53"/>
      <c r="V459" s="53"/>
    </row>
    <row r="460" spans="1:22" s="51" customFormat="1" x14ac:dyDescent="0.2">
      <c r="B460" s="51" t="s">
        <v>163</v>
      </c>
      <c r="C460" s="51" t="s">
        <v>164</v>
      </c>
      <c r="D460" s="56">
        <v>430000</v>
      </c>
      <c r="E460" s="56">
        <v>733270</v>
      </c>
      <c r="F460" s="56">
        <v>2880</v>
      </c>
      <c r="G460" s="56">
        <v>634262.93999999994</v>
      </c>
      <c r="H460" s="56">
        <v>10075</v>
      </c>
      <c r="I460" s="56">
        <f t="shared" si="46"/>
        <v>644337.93999999994</v>
      </c>
      <c r="J460" s="56">
        <f t="shared" si="47"/>
        <v>88932.060000000056</v>
      </c>
      <c r="K460" s="57">
        <f t="shared" si="48"/>
        <v>0.12128146521745067</v>
      </c>
      <c r="L460" s="57">
        <f t="shared" si="49"/>
        <v>-0.99607238806987874</v>
      </c>
      <c r="M460" s="57">
        <f t="shared" si="50"/>
        <v>-5.638685985690519E-2</v>
      </c>
      <c r="R460" s="53"/>
      <c r="S460" s="53"/>
      <c r="T460" s="53"/>
      <c r="U460" s="53"/>
      <c r="V460" s="53"/>
    </row>
    <row r="461" spans="1:22" s="51" customFormat="1" x14ac:dyDescent="0.2">
      <c r="B461" s="51" t="s">
        <v>263</v>
      </c>
      <c r="C461" s="51" t="s">
        <v>264</v>
      </c>
      <c r="D461" s="56">
        <v>0</v>
      </c>
      <c r="E461" s="56">
        <v>0</v>
      </c>
      <c r="F461" s="56">
        <v>0</v>
      </c>
      <c r="G461" s="56">
        <v>0</v>
      </c>
      <c r="H461" s="56">
        <v>0</v>
      </c>
      <c r="I461" s="56">
        <f t="shared" si="46"/>
        <v>0</v>
      </c>
      <c r="J461" s="56">
        <f t="shared" si="47"/>
        <v>0</v>
      </c>
      <c r="K461" s="57" t="str">
        <f t="shared" si="48"/>
        <v>NA</v>
      </c>
      <c r="L461" s="57" t="str">
        <f t="shared" si="49"/>
        <v>NA</v>
      </c>
      <c r="M461" s="57" t="str">
        <f t="shared" si="50"/>
        <v>NA</v>
      </c>
      <c r="R461" s="53"/>
      <c r="S461" s="53"/>
      <c r="T461" s="53"/>
      <c r="U461" s="53"/>
      <c r="V461" s="53"/>
    </row>
    <row r="462" spans="1:22" s="51" customFormat="1" x14ac:dyDescent="0.2">
      <c r="B462" s="51" t="s">
        <v>479</v>
      </c>
      <c r="C462" s="51" t="s">
        <v>480</v>
      </c>
      <c r="D462" s="56">
        <v>30000</v>
      </c>
      <c r="E462" s="56">
        <v>9000</v>
      </c>
      <c r="F462" s="56">
        <v>0</v>
      </c>
      <c r="G462" s="56">
        <v>8900</v>
      </c>
      <c r="H462" s="56">
        <v>0</v>
      </c>
      <c r="I462" s="56">
        <f t="shared" si="46"/>
        <v>8900</v>
      </c>
      <c r="J462" s="56">
        <f t="shared" si="47"/>
        <v>100</v>
      </c>
      <c r="K462" s="57">
        <f t="shared" si="48"/>
        <v>1.1111111111111112E-2</v>
      </c>
      <c r="L462" s="57">
        <f t="shared" si="49"/>
        <v>-1</v>
      </c>
      <c r="M462" s="57">
        <f t="shared" si="50"/>
        <v>7.8787878787878782E-2</v>
      </c>
      <c r="R462" s="53"/>
      <c r="S462" s="53"/>
      <c r="T462" s="53"/>
      <c r="U462" s="53"/>
      <c r="V462" s="53"/>
    </row>
    <row r="463" spans="1:22" s="51" customFormat="1" x14ac:dyDescent="0.2">
      <c r="B463" s="51" t="s">
        <v>241</v>
      </c>
      <c r="C463" s="51" t="s">
        <v>242</v>
      </c>
      <c r="D463" s="56">
        <v>0</v>
      </c>
      <c r="E463" s="56">
        <v>0</v>
      </c>
      <c r="F463" s="56">
        <v>0</v>
      </c>
      <c r="G463" s="56">
        <v>0</v>
      </c>
      <c r="H463" s="56">
        <v>0</v>
      </c>
      <c r="I463" s="56">
        <f t="shared" si="46"/>
        <v>0</v>
      </c>
      <c r="J463" s="56">
        <f t="shared" si="47"/>
        <v>0</v>
      </c>
      <c r="K463" s="57" t="str">
        <f t="shared" si="48"/>
        <v>NA</v>
      </c>
      <c r="L463" s="57" t="str">
        <f t="shared" si="49"/>
        <v>NA</v>
      </c>
      <c r="M463" s="57" t="str">
        <f t="shared" si="50"/>
        <v>NA</v>
      </c>
      <c r="R463" s="53"/>
      <c r="S463" s="53"/>
      <c r="T463" s="53"/>
      <c r="U463" s="53"/>
      <c r="V463" s="53"/>
    </row>
    <row r="464" spans="1:22" s="51" customFormat="1" x14ac:dyDescent="0.2">
      <c r="B464" s="51" t="s">
        <v>481</v>
      </c>
      <c r="C464" s="51" t="s">
        <v>482</v>
      </c>
      <c r="D464" s="56">
        <v>55000</v>
      </c>
      <c r="E464" s="56">
        <v>300</v>
      </c>
      <c r="F464" s="56">
        <v>0</v>
      </c>
      <c r="G464" s="56">
        <v>227.5</v>
      </c>
      <c r="H464" s="56">
        <v>0</v>
      </c>
      <c r="I464" s="56">
        <f t="shared" si="46"/>
        <v>227.5</v>
      </c>
      <c r="J464" s="56">
        <f t="shared" si="47"/>
        <v>72.5</v>
      </c>
      <c r="K464" s="57">
        <f t="shared" si="48"/>
        <v>0.24166666666666667</v>
      </c>
      <c r="L464" s="57">
        <f t="shared" si="49"/>
        <v>-1</v>
      </c>
      <c r="M464" s="57">
        <f t="shared" si="50"/>
        <v>-0.17272727272727273</v>
      </c>
      <c r="R464" s="53"/>
      <c r="S464" s="53"/>
      <c r="T464" s="53"/>
      <c r="U464" s="53"/>
      <c r="V464" s="53"/>
    </row>
    <row r="465" spans="1:22" s="51" customFormat="1" x14ac:dyDescent="0.2">
      <c r="B465" s="51" t="s">
        <v>483</v>
      </c>
      <c r="C465" s="51" t="s">
        <v>484</v>
      </c>
      <c r="D465" s="56">
        <v>20000</v>
      </c>
      <c r="E465" s="56">
        <v>19000</v>
      </c>
      <c r="F465" s="56">
        <v>517.5</v>
      </c>
      <c r="G465" s="56">
        <v>14576.22</v>
      </c>
      <c r="H465" s="56">
        <v>3499</v>
      </c>
      <c r="I465" s="56">
        <f t="shared" si="46"/>
        <v>18075.22</v>
      </c>
      <c r="J465" s="56">
        <f t="shared" si="47"/>
        <v>924.77999999999884</v>
      </c>
      <c r="K465" s="57">
        <f t="shared" si="48"/>
        <v>4.8672631578947308E-2</v>
      </c>
      <c r="L465" s="57">
        <f t="shared" si="49"/>
        <v>-0.97276315789473689</v>
      </c>
      <c r="M465" s="57">
        <f t="shared" si="50"/>
        <v>-0.16308784688995207</v>
      </c>
      <c r="R465" s="53"/>
      <c r="S465" s="53"/>
      <c r="T465" s="53"/>
      <c r="U465" s="53"/>
      <c r="V465" s="53"/>
    </row>
    <row r="466" spans="1:22" s="51" customFormat="1" x14ac:dyDescent="0.2">
      <c r="B466" s="51" t="s">
        <v>485</v>
      </c>
      <c r="C466" s="51" t="s">
        <v>486</v>
      </c>
      <c r="D466" s="56">
        <v>128000</v>
      </c>
      <c r="E466" s="56">
        <v>604300</v>
      </c>
      <c r="F466" s="56">
        <v>0</v>
      </c>
      <c r="G466" s="56">
        <v>604297.35</v>
      </c>
      <c r="H466" s="56">
        <v>0</v>
      </c>
      <c r="I466" s="56">
        <f t="shared" ref="I466:I500" si="56">SUM(G466:H466)</f>
        <v>604297.35</v>
      </c>
      <c r="J466" s="56">
        <f t="shared" ref="J466:J500" si="57">E466-I466</f>
        <v>2.6500000000232831</v>
      </c>
      <c r="K466" s="57">
        <f t="shared" ref="K466:K500" si="58">IF(E466=0,"NA",J466/E466)</f>
        <v>4.3852391196810908E-6</v>
      </c>
      <c r="L466" s="57">
        <f t="shared" ref="L466:L500" si="59">IF(E466=0,"NA",(  ( F466 - (E466/$L$6)) / (E466/$L$6)))</f>
        <v>-1</v>
      </c>
      <c r="M466" s="57">
        <f t="shared" ref="M466:M500" si="60">IF(E466=0,"NA",(  ( G466 - ($M$6*(E466/12))) / ($M$6*(E466/12))))</f>
        <v>9.0904307011869287E-2</v>
      </c>
      <c r="R466" s="53"/>
      <c r="S466" s="53"/>
      <c r="T466" s="53"/>
      <c r="U466" s="53"/>
      <c r="V466" s="53"/>
    </row>
    <row r="467" spans="1:22" s="51" customFormat="1" x14ac:dyDescent="0.2">
      <c r="B467" s="51" t="s">
        <v>173</v>
      </c>
      <c r="C467" s="51" t="s">
        <v>174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f t="shared" si="56"/>
        <v>0</v>
      </c>
      <c r="J467" s="56">
        <f t="shared" si="57"/>
        <v>0</v>
      </c>
      <c r="K467" s="57" t="str">
        <f t="shared" si="58"/>
        <v>NA</v>
      </c>
      <c r="L467" s="57" t="str">
        <f t="shared" si="59"/>
        <v>NA</v>
      </c>
      <c r="M467" s="57" t="str">
        <f t="shared" si="60"/>
        <v>NA</v>
      </c>
      <c r="R467" s="53"/>
      <c r="S467" s="53"/>
      <c r="T467" s="53"/>
      <c r="U467" s="53"/>
      <c r="V467" s="53"/>
    </row>
    <row r="468" spans="1:22" s="51" customFormat="1" x14ac:dyDescent="0.2">
      <c r="B468" s="51" t="s">
        <v>249</v>
      </c>
      <c r="C468" s="51" t="s">
        <v>250</v>
      </c>
      <c r="D468" s="56">
        <v>0</v>
      </c>
      <c r="E468" s="56">
        <v>0</v>
      </c>
      <c r="F468" s="56">
        <v>0</v>
      </c>
      <c r="G468" s="56">
        <v>0</v>
      </c>
      <c r="H468" s="56">
        <v>0</v>
      </c>
      <c r="I468" s="56">
        <f t="shared" si="56"/>
        <v>0</v>
      </c>
      <c r="J468" s="56">
        <f t="shared" si="57"/>
        <v>0</v>
      </c>
      <c r="K468" s="57" t="str">
        <f t="shared" si="58"/>
        <v>NA</v>
      </c>
      <c r="L468" s="57" t="str">
        <f t="shared" si="59"/>
        <v>NA</v>
      </c>
      <c r="M468" s="57" t="str">
        <f t="shared" si="60"/>
        <v>NA</v>
      </c>
      <c r="R468" s="53"/>
      <c r="S468" s="53"/>
      <c r="T468" s="53"/>
      <c r="U468" s="53"/>
      <c r="V468" s="53"/>
    </row>
    <row r="469" spans="1:22" s="51" customFormat="1" x14ac:dyDescent="0.2">
      <c r="B469" s="51" t="s">
        <v>185</v>
      </c>
      <c r="C469" s="51" t="s">
        <v>186</v>
      </c>
      <c r="D469" s="56">
        <v>8000</v>
      </c>
      <c r="E469" s="56">
        <v>14100</v>
      </c>
      <c r="F469" s="56">
        <v>968.15</v>
      </c>
      <c r="G469" s="56">
        <v>13294.51</v>
      </c>
      <c r="H469" s="56">
        <v>0</v>
      </c>
      <c r="I469" s="56">
        <f t="shared" si="56"/>
        <v>13294.51</v>
      </c>
      <c r="J469" s="56">
        <f t="shared" si="57"/>
        <v>805.48999999999978</v>
      </c>
      <c r="K469" s="57">
        <f t="shared" si="58"/>
        <v>5.7126950354609914E-2</v>
      </c>
      <c r="L469" s="57">
        <f t="shared" si="59"/>
        <v>-0.93133687943262411</v>
      </c>
      <c r="M469" s="57">
        <f t="shared" si="60"/>
        <v>2.8588781431334639E-2</v>
      </c>
      <c r="R469" s="53"/>
      <c r="S469" s="53"/>
      <c r="T469" s="53"/>
      <c r="U469" s="53"/>
      <c r="V469" s="53"/>
    </row>
    <row r="470" spans="1:22" s="51" customFormat="1" x14ac:dyDescent="0.2">
      <c r="B470" s="51" t="s">
        <v>487</v>
      </c>
      <c r="C470" s="51" t="s">
        <v>488</v>
      </c>
      <c r="D470" s="56">
        <v>45000</v>
      </c>
      <c r="E470" s="56">
        <v>38000</v>
      </c>
      <c r="F470" s="56">
        <v>0</v>
      </c>
      <c r="G470" s="56">
        <v>14641.66</v>
      </c>
      <c r="H470" s="56">
        <v>1560.34</v>
      </c>
      <c r="I470" s="56">
        <f t="shared" si="56"/>
        <v>16202</v>
      </c>
      <c r="J470" s="56">
        <f t="shared" si="57"/>
        <v>21798</v>
      </c>
      <c r="K470" s="57">
        <f t="shared" si="58"/>
        <v>0.57363157894736838</v>
      </c>
      <c r="L470" s="57">
        <f t="shared" si="59"/>
        <v>-1</v>
      </c>
      <c r="M470" s="57">
        <f t="shared" si="60"/>
        <v>-0.57966526315789468</v>
      </c>
      <c r="R470" s="53"/>
      <c r="S470" s="53"/>
      <c r="T470" s="53"/>
      <c r="U470" s="53"/>
      <c r="V470" s="53"/>
    </row>
    <row r="471" spans="1:22" s="51" customFormat="1" x14ac:dyDescent="0.2">
      <c r="B471" s="51" t="s">
        <v>489</v>
      </c>
      <c r="C471" s="51" t="s">
        <v>490</v>
      </c>
      <c r="D471" s="56">
        <v>30000</v>
      </c>
      <c r="E471" s="56">
        <v>70000</v>
      </c>
      <c r="F471" s="56">
        <v>2282.79</v>
      </c>
      <c r="G471" s="56">
        <v>42919.41</v>
      </c>
      <c r="H471" s="56">
        <v>9678.8799999999992</v>
      </c>
      <c r="I471" s="56">
        <f t="shared" si="56"/>
        <v>52598.29</v>
      </c>
      <c r="J471" s="56">
        <f t="shared" si="57"/>
        <v>17401.71</v>
      </c>
      <c r="K471" s="57">
        <f t="shared" si="58"/>
        <v>0.24859585714285712</v>
      </c>
      <c r="L471" s="57">
        <f t="shared" si="59"/>
        <v>-0.96738871428571438</v>
      </c>
      <c r="M471" s="57">
        <f t="shared" si="60"/>
        <v>-0.33112607792207782</v>
      </c>
      <c r="R471" s="53"/>
      <c r="S471" s="53"/>
      <c r="T471" s="53"/>
      <c r="U471" s="53"/>
      <c r="V471" s="53"/>
    </row>
    <row r="472" spans="1:22" s="51" customFormat="1" x14ac:dyDescent="0.2">
      <c r="B472" s="51" t="s">
        <v>193</v>
      </c>
      <c r="C472" s="51" t="s">
        <v>194</v>
      </c>
      <c r="D472" s="56">
        <v>126082.28</v>
      </c>
      <c r="E472" s="56">
        <v>39182.28</v>
      </c>
      <c r="F472" s="56">
        <v>0</v>
      </c>
      <c r="G472" s="56">
        <v>25577.65</v>
      </c>
      <c r="H472" s="56">
        <v>8567.8900000000012</v>
      </c>
      <c r="I472" s="56">
        <f t="shared" si="56"/>
        <v>34145.54</v>
      </c>
      <c r="J472" s="56">
        <f t="shared" si="57"/>
        <v>5036.739999999998</v>
      </c>
      <c r="K472" s="57">
        <f t="shared" si="58"/>
        <v>0.12854637351374137</v>
      </c>
      <c r="L472" s="57">
        <f t="shared" si="59"/>
        <v>-1</v>
      </c>
      <c r="M472" s="57">
        <f t="shared" si="60"/>
        <v>-0.28786964645521118</v>
      </c>
      <c r="R472" s="53"/>
      <c r="S472" s="53"/>
      <c r="T472" s="53"/>
      <c r="U472" s="53"/>
      <c r="V472" s="53"/>
    </row>
    <row r="473" spans="1:22" s="51" customFormat="1" x14ac:dyDescent="0.2">
      <c r="B473" s="51" t="s">
        <v>491</v>
      </c>
      <c r="C473" s="51" t="s">
        <v>492</v>
      </c>
      <c r="D473" s="56">
        <v>50000</v>
      </c>
      <c r="E473" s="56">
        <v>56600</v>
      </c>
      <c r="F473" s="56">
        <v>11353.05</v>
      </c>
      <c r="G473" s="56">
        <v>51147.19</v>
      </c>
      <c r="H473" s="56">
        <v>5010.75</v>
      </c>
      <c r="I473" s="56">
        <f t="shared" si="56"/>
        <v>56157.94</v>
      </c>
      <c r="J473" s="56">
        <f t="shared" si="57"/>
        <v>442.05999999999767</v>
      </c>
      <c r="K473" s="57">
        <f t="shared" si="58"/>
        <v>7.8102473498232808E-3</v>
      </c>
      <c r="L473" s="57">
        <f t="shared" si="59"/>
        <v>-0.79941607773851586</v>
      </c>
      <c r="M473" s="57">
        <f t="shared" si="60"/>
        <v>-1.4188435592675876E-2</v>
      </c>
      <c r="R473" s="53"/>
      <c r="S473" s="53"/>
      <c r="T473" s="53"/>
      <c r="U473" s="53"/>
      <c r="V473" s="53"/>
    </row>
    <row r="474" spans="1:22" s="51" customFormat="1" x14ac:dyDescent="0.2">
      <c r="B474" s="51" t="s">
        <v>493</v>
      </c>
      <c r="C474" s="51" t="s">
        <v>494</v>
      </c>
      <c r="D474" s="56">
        <v>350000</v>
      </c>
      <c r="E474" s="56">
        <v>668500</v>
      </c>
      <c r="F474" s="56">
        <v>1272</v>
      </c>
      <c r="G474" s="56">
        <v>352613.94</v>
      </c>
      <c r="H474" s="56">
        <v>15173.54</v>
      </c>
      <c r="I474" s="56">
        <f t="shared" si="56"/>
        <v>367787.48</v>
      </c>
      <c r="J474" s="56">
        <f t="shared" si="57"/>
        <v>300712.52</v>
      </c>
      <c r="K474" s="57">
        <f t="shared" si="58"/>
        <v>0.44983174270755427</v>
      </c>
      <c r="L474" s="57">
        <f t="shared" si="59"/>
        <v>-0.99809723261032157</v>
      </c>
      <c r="M474" s="57">
        <f t="shared" si="60"/>
        <v>-0.42457778200856744</v>
      </c>
      <c r="R474" s="53"/>
      <c r="S474" s="53"/>
      <c r="T474" s="53"/>
      <c r="U474" s="53"/>
      <c r="V474" s="53"/>
    </row>
    <row r="475" spans="1:22" s="51" customFormat="1" x14ac:dyDescent="0.2">
      <c r="B475" s="51" t="s">
        <v>495</v>
      </c>
      <c r="C475" s="51" t="s">
        <v>496</v>
      </c>
      <c r="D475" s="56">
        <v>350000</v>
      </c>
      <c r="E475" s="56">
        <v>656500</v>
      </c>
      <c r="F475" s="56">
        <v>5031</v>
      </c>
      <c r="G475" s="56">
        <v>489723.43</v>
      </c>
      <c r="H475" s="56">
        <v>16364.99</v>
      </c>
      <c r="I475" s="56">
        <f t="shared" si="56"/>
        <v>506088.42</v>
      </c>
      <c r="J475" s="56">
        <f t="shared" si="57"/>
        <v>150411.58000000002</v>
      </c>
      <c r="K475" s="57">
        <f t="shared" si="58"/>
        <v>0.22911131759329781</v>
      </c>
      <c r="L475" s="57">
        <f t="shared" si="59"/>
        <v>-0.99233663366336633</v>
      </c>
      <c r="M475" s="57">
        <f t="shared" si="60"/>
        <v>-0.18622430796925857</v>
      </c>
      <c r="R475" s="53"/>
      <c r="S475" s="53"/>
      <c r="T475" s="53"/>
      <c r="U475" s="53"/>
      <c r="V475" s="53"/>
    </row>
    <row r="476" spans="1:22" s="51" customFormat="1" x14ac:dyDescent="0.2">
      <c r="B476" s="51" t="s">
        <v>219</v>
      </c>
      <c r="C476" s="51" t="s">
        <v>220</v>
      </c>
      <c r="D476" s="56">
        <v>175000</v>
      </c>
      <c r="E476" s="56">
        <v>18300</v>
      </c>
      <c r="F476" s="56">
        <v>0</v>
      </c>
      <c r="G476" s="56">
        <v>18278</v>
      </c>
      <c r="H476" s="56">
        <v>0</v>
      </c>
      <c r="I476" s="56">
        <f t="shared" si="56"/>
        <v>18278</v>
      </c>
      <c r="J476" s="56">
        <f t="shared" si="57"/>
        <v>22</v>
      </c>
      <c r="K476" s="57">
        <f t="shared" si="58"/>
        <v>1.2021857923497268E-3</v>
      </c>
      <c r="L476" s="57">
        <f t="shared" si="59"/>
        <v>-1</v>
      </c>
      <c r="M476" s="57">
        <f t="shared" si="60"/>
        <v>8.9597615499254837E-2</v>
      </c>
      <c r="R476" s="53"/>
      <c r="S476" s="53"/>
      <c r="T476" s="53"/>
      <c r="U476" s="53"/>
      <c r="V476" s="53"/>
    </row>
    <row r="477" spans="1:22" s="51" customFormat="1" x14ac:dyDescent="0.2">
      <c r="B477" s="51" t="s">
        <v>223</v>
      </c>
      <c r="C477" s="51" t="s">
        <v>224</v>
      </c>
      <c r="D477" s="56">
        <v>60000</v>
      </c>
      <c r="E477" s="56">
        <v>61300</v>
      </c>
      <c r="F477" s="56">
        <v>0</v>
      </c>
      <c r="G477" s="56">
        <v>58986.65</v>
      </c>
      <c r="H477" s="56">
        <v>0</v>
      </c>
      <c r="I477" s="56">
        <f t="shared" si="56"/>
        <v>58986.65</v>
      </c>
      <c r="J477" s="56">
        <f t="shared" si="57"/>
        <v>2313.3499999999985</v>
      </c>
      <c r="K477" s="57">
        <f t="shared" si="58"/>
        <v>3.7738172920065226E-2</v>
      </c>
      <c r="L477" s="57">
        <f t="shared" si="59"/>
        <v>-1</v>
      </c>
      <c r="M477" s="57">
        <f t="shared" si="60"/>
        <v>4.9740174996292526E-2</v>
      </c>
      <c r="R477" s="53"/>
      <c r="S477" s="53"/>
      <c r="T477" s="53"/>
      <c r="U477" s="53"/>
      <c r="V477" s="53"/>
    </row>
    <row r="478" spans="1:22" s="51" customFormat="1" x14ac:dyDescent="0.2">
      <c r="B478" s="51" t="s">
        <v>497</v>
      </c>
      <c r="C478" s="51" t="s">
        <v>498</v>
      </c>
      <c r="D478" s="56">
        <v>40000</v>
      </c>
      <c r="E478" s="56">
        <v>57000</v>
      </c>
      <c r="F478" s="56">
        <v>0</v>
      </c>
      <c r="G478" s="56">
        <v>45335.76</v>
      </c>
      <c r="H478" s="56">
        <v>0</v>
      </c>
      <c r="I478" s="56">
        <f t="shared" si="56"/>
        <v>45335.76</v>
      </c>
      <c r="J478" s="56">
        <f t="shared" si="57"/>
        <v>11664.239999999998</v>
      </c>
      <c r="K478" s="57">
        <f t="shared" si="58"/>
        <v>0.20463578947368419</v>
      </c>
      <c r="L478" s="57">
        <f t="shared" si="59"/>
        <v>-1</v>
      </c>
      <c r="M478" s="57">
        <f t="shared" si="60"/>
        <v>-0.13232995215311</v>
      </c>
      <c r="R478" s="53"/>
      <c r="S478" s="53"/>
      <c r="T478" s="53"/>
      <c r="U478" s="53"/>
      <c r="V478" s="53"/>
    </row>
    <row r="479" spans="1:22" s="51" customFormat="1" x14ac:dyDescent="0.2">
      <c r="B479" s="51" t="s">
        <v>225</v>
      </c>
      <c r="C479" s="51" t="s">
        <v>226</v>
      </c>
      <c r="D479" s="56">
        <v>0</v>
      </c>
      <c r="E479" s="56">
        <v>0</v>
      </c>
      <c r="F479" s="56">
        <v>0</v>
      </c>
      <c r="G479" s="56">
        <v>0</v>
      </c>
      <c r="H479" s="56">
        <v>0</v>
      </c>
      <c r="I479" s="56">
        <f t="shared" si="56"/>
        <v>0</v>
      </c>
      <c r="J479" s="56">
        <f t="shared" si="57"/>
        <v>0</v>
      </c>
      <c r="K479" s="57" t="str">
        <f t="shared" si="58"/>
        <v>NA</v>
      </c>
      <c r="L479" s="57" t="str">
        <f t="shared" si="59"/>
        <v>NA</v>
      </c>
      <c r="M479" s="57" t="str">
        <f t="shared" si="60"/>
        <v>NA</v>
      </c>
      <c r="R479" s="53"/>
      <c r="S479" s="53"/>
      <c r="T479" s="53"/>
      <c r="U479" s="53"/>
      <c r="V479" s="53"/>
    </row>
    <row r="480" spans="1:22" s="51" customFormat="1" x14ac:dyDescent="0.2">
      <c r="A480" s="63" t="s">
        <v>408</v>
      </c>
      <c r="B480" s="63"/>
      <c r="C480" s="63"/>
      <c r="D480" s="64">
        <v>1897082.28</v>
      </c>
      <c r="E480" s="64">
        <v>3045352.2800000003</v>
      </c>
      <c r="F480" s="64">
        <v>25121.01</v>
      </c>
      <c r="G480" s="64">
        <v>2376840.2899999991</v>
      </c>
      <c r="H480" s="64">
        <v>69930.39</v>
      </c>
      <c r="I480" s="64">
        <f t="shared" si="56"/>
        <v>2446770.6799999992</v>
      </c>
      <c r="J480" s="64">
        <f t="shared" si="57"/>
        <v>598581.60000000102</v>
      </c>
      <c r="K480" s="65">
        <f t="shared" si="58"/>
        <v>0.1965557823740513</v>
      </c>
      <c r="L480" s="65">
        <f t="shared" si="59"/>
        <v>-0.99175103315140944</v>
      </c>
      <c r="M480" s="65">
        <f t="shared" si="60"/>
        <v>-0.14856593208323388</v>
      </c>
      <c r="R480" s="53"/>
      <c r="S480" s="53"/>
      <c r="T480" s="53"/>
      <c r="U480" s="53"/>
      <c r="V480" s="53"/>
    </row>
    <row r="481" spans="1:22" s="51" customFormat="1" x14ac:dyDescent="0.2">
      <c r="A481" s="51" t="s">
        <v>499</v>
      </c>
      <c r="B481" s="51" t="s">
        <v>163</v>
      </c>
      <c r="C481" s="51" t="s">
        <v>164</v>
      </c>
      <c r="D481" s="56">
        <v>0</v>
      </c>
      <c r="E481" s="56">
        <v>0</v>
      </c>
      <c r="F481" s="56">
        <v>0</v>
      </c>
      <c r="G481" s="56">
        <v>0</v>
      </c>
      <c r="H481" s="56">
        <v>0</v>
      </c>
      <c r="I481" s="56">
        <f t="shared" si="56"/>
        <v>0</v>
      </c>
      <c r="J481" s="56">
        <f t="shared" si="57"/>
        <v>0</v>
      </c>
      <c r="K481" s="57" t="str">
        <f t="shared" si="58"/>
        <v>NA</v>
      </c>
      <c r="L481" s="57" t="str">
        <f t="shared" si="59"/>
        <v>NA</v>
      </c>
      <c r="M481" s="57" t="str">
        <f t="shared" si="60"/>
        <v>NA</v>
      </c>
      <c r="R481" s="53"/>
      <c r="S481" s="53"/>
      <c r="T481" s="53"/>
      <c r="U481" s="53"/>
      <c r="V481" s="53"/>
    </row>
    <row r="482" spans="1:22" s="51" customFormat="1" x14ac:dyDescent="0.2">
      <c r="B482" s="51" t="s">
        <v>177</v>
      </c>
      <c r="C482" s="51" t="s">
        <v>178</v>
      </c>
      <c r="D482" s="56">
        <v>0</v>
      </c>
      <c r="E482" s="56">
        <v>0</v>
      </c>
      <c r="F482" s="56">
        <v>0</v>
      </c>
      <c r="G482" s="56">
        <v>0</v>
      </c>
      <c r="H482" s="56">
        <v>0</v>
      </c>
      <c r="I482" s="56">
        <f t="shared" si="56"/>
        <v>0</v>
      </c>
      <c r="J482" s="56">
        <f t="shared" si="57"/>
        <v>0</v>
      </c>
      <c r="K482" s="57" t="str">
        <f t="shared" si="58"/>
        <v>NA</v>
      </c>
      <c r="L482" s="57" t="str">
        <f t="shared" si="59"/>
        <v>NA</v>
      </c>
      <c r="M482" s="57" t="str">
        <f t="shared" si="60"/>
        <v>NA</v>
      </c>
      <c r="R482" s="53"/>
      <c r="S482" s="53"/>
      <c r="T482" s="53"/>
      <c r="U482" s="53"/>
      <c r="V482" s="53"/>
    </row>
    <row r="483" spans="1:22" s="51" customFormat="1" x14ac:dyDescent="0.2">
      <c r="B483" s="51" t="s">
        <v>193</v>
      </c>
      <c r="C483" s="51" t="s">
        <v>194</v>
      </c>
      <c r="D483" s="56">
        <v>0</v>
      </c>
      <c r="E483" s="56">
        <v>0</v>
      </c>
      <c r="F483" s="56">
        <v>0</v>
      </c>
      <c r="G483" s="56">
        <v>0</v>
      </c>
      <c r="H483" s="56">
        <v>0</v>
      </c>
      <c r="I483" s="56">
        <f t="shared" si="56"/>
        <v>0</v>
      </c>
      <c r="J483" s="56">
        <f t="shared" si="57"/>
        <v>0</v>
      </c>
      <c r="K483" s="57" t="str">
        <f t="shared" si="58"/>
        <v>NA</v>
      </c>
      <c r="L483" s="57" t="str">
        <f t="shared" si="59"/>
        <v>NA</v>
      </c>
      <c r="M483" s="57" t="str">
        <f t="shared" si="60"/>
        <v>NA</v>
      </c>
      <c r="R483" s="53"/>
      <c r="S483" s="53"/>
      <c r="T483" s="53"/>
      <c r="U483" s="53"/>
      <c r="V483" s="53"/>
    </row>
    <row r="484" spans="1:22" s="51" customFormat="1" x14ac:dyDescent="0.2">
      <c r="A484" s="63" t="s">
        <v>500</v>
      </c>
      <c r="B484" s="63"/>
      <c r="C484" s="63"/>
      <c r="D484" s="64">
        <v>0</v>
      </c>
      <c r="E484" s="64">
        <v>0</v>
      </c>
      <c r="F484" s="64">
        <v>0</v>
      </c>
      <c r="G484" s="64">
        <v>0</v>
      </c>
      <c r="H484" s="64">
        <v>0</v>
      </c>
      <c r="I484" s="64">
        <f t="shared" si="56"/>
        <v>0</v>
      </c>
      <c r="J484" s="64">
        <f t="shared" si="57"/>
        <v>0</v>
      </c>
      <c r="K484" s="65" t="str">
        <f t="shared" si="58"/>
        <v>NA</v>
      </c>
      <c r="L484" s="65" t="str">
        <f t="shared" si="59"/>
        <v>NA</v>
      </c>
      <c r="M484" s="65" t="str">
        <f t="shared" si="60"/>
        <v>NA</v>
      </c>
      <c r="R484" s="53"/>
      <c r="S484" s="53"/>
      <c r="T484" s="53"/>
      <c r="U484" s="53"/>
      <c r="V484" s="53"/>
    </row>
    <row r="485" spans="1:22" s="51" customFormat="1" x14ac:dyDescent="0.2">
      <c r="A485" s="51" t="s">
        <v>409</v>
      </c>
      <c r="B485" s="51" t="s">
        <v>137</v>
      </c>
      <c r="C485" s="51" t="s">
        <v>138</v>
      </c>
      <c r="D485" s="56">
        <v>0</v>
      </c>
      <c r="E485" s="56">
        <v>0</v>
      </c>
      <c r="F485" s="56">
        <v>0</v>
      </c>
      <c r="G485" s="56">
        <v>0</v>
      </c>
      <c r="H485" s="56">
        <v>0</v>
      </c>
      <c r="I485" s="56">
        <f t="shared" si="56"/>
        <v>0</v>
      </c>
      <c r="J485" s="56">
        <f t="shared" si="57"/>
        <v>0</v>
      </c>
      <c r="K485" s="57" t="str">
        <f t="shared" si="58"/>
        <v>NA</v>
      </c>
      <c r="L485" s="57" t="str">
        <f t="shared" si="59"/>
        <v>NA</v>
      </c>
      <c r="M485" s="57" t="str">
        <f t="shared" si="60"/>
        <v>NA</v>
      </c>
      <c r="R485" s="53"/>
      <c r="S485" s="53"/>
      <c r="T485" s="53"/>
      <c r="U485" s="53"/>
      <c r="V485" s="53"/>
    </row>
    <row r="486" spans="1:22" s="51" customFormat="1" x14ac:dyDescent="0.2">
      <c r="B486" s="51" t="s">
        <v>161</v>
      </c>
      <c r="C486" s="51" t="s">
        <v>162</v>
      </c>
      <c r="D486" s="56">
        <v>0</v>
      </c>
      <c r="E486" s="56">
        <v>0</v>
      </c>
      <c r="F486" s="56">
        <v>0</v>
      </c>
      <c r="G486" s="56">
        <v>0</v>
      </c>
      <c r="H486" s="56">
        <v>0</v>
      </c>
      <c r="I486" s="56">
        <f t="shared" si="56"/>
        <v>0</v>
      </c>
      <c r="J486" s="56">
        <f t="shared" si="57"/>
        <v>0</v>
      </c>
      <c r="K486" s="57" t="str">
        <f t="shared" si="58"/>
        <v>NA</v>
      </c>
      <c r="L486" s="57" t="str">
        <f t="shared" si="59"/>
        <v>NA</v>
      </c>
      <c r="M486" s="57" t="str">
        <f t="shared" si="60"/>
        <v>NA</v>
      </c>
      <c r="R486" s="53"/>
      <c r="S486" s="53"/>
      <c r="T486" s="53"/>
      <c r="U486" s="53"/>
      <c r="V486" s="53"/>
    </row>
    <row r="487" spans="1:22" s="51" customFormat="1" x14ac:dyDescent="0.2">
      <c r="B487" s="51" t="s">
        <v>163</v>
      </c>
      <c r="C487" s="51" t="s">
        <v>164</v>
      </c>
      <c r="D487" s="56">
        <v>26102643</v>
      </c>
      <c r="E487" s="56">
        <v>1596203.28</v>
      </c>
      <c r="F487" s="56">
        <v>0</v>
      </c>
      <c r="G487" s="56">
        <v>682909.89</v>
      </c>
      <c r="H487" s="56">
        <v>0</v>
      </c>
      <c r="I487" s="56">
        <f t="shared" si="56"/>
        <v>682909.89</v>
      </c>
      <c r="J487" s="56">
        <f t="shared" si="57"/>
        <v>913293.39</v>
      </c>
      <c r="K487" s="57">
        <f t="shared" si="58"/>
        <v>0.57216609027391552</v>
      </c>
      <c r="L487" s="57">
        <f t="shared" si="59"/>
        <v>-1</v>
      </c>
      <c r="M487" s="57">
        <f t="shared" si="60"/>
        <v>-0.53327209848063506</v>
      </c>
      <c r="R487" s="53"/>
      <c r="S487" s="53"/>
      <c r="T487" s="53"/>
      <c r="U487" s="53"/>
      <c r="V487" s="53"/>
    </row>
    <row r="488" spans="1:22" s="51" customFormat="1" x14ac:dyDescent="0.2">
      <c r="B488" s="51" t="s">
        <v>330</v>
      </c>
      <c r="C488" s="51" t="s">
        <v>331</v>
      </c>
      <c r="D488" s="56">
        <v>5790672.4499999983</v>
      </c>
      <c r="E488" s="56">
        <v>6877631.8700000001</v>
      </c>
      <c r="F488" s="56">
        <v>0</v>
      </c>
      <c r="G488" s="56">
        <v>193895.50000000003</v>
      </c>
      <c r="H488" s="56">
        <v>224022.03999999998</v>
      </c>
      <c r="I488" s="56">
        <f t="shared" si="56"/>
        <v>417917.54000000004</v>
      </c>
      <c r="J488" s="56">
        <f t="shared" si="57"/>
        <v>6459714.3300000001</v>
      </c>
      <c r="K488" s="57">
        <f t="shared" si="58"/>
        <v>0.93923525598644753</v>
      </c>
      <c r="L488" s="57">
        <f t="shared" si="59"/>
        <v>-1</v>
      </c>
      <c r="M488" s="57">
        <f t="shared" si="60"/>
        <v>-0.96924488433889333</v>
      </c>
      <c r="R488" s="53"/>
      <c r="S488" s="53"/>
      <c r="T488" s="53"/>
      <c r="U488" s="53"/>
      <c r="V488" s="53"/>
    </row>
    <row r="489" spans="1:22" s="51" customFormat="1" x14ac:dyDescent="0.2">
      <c r="B489" s="51" t="s">
        <v>217</v>
      </c>
      <c r="C489" s="51" t="s">
        <v>218</v>
      </c>
      <c r="D489" s="56">
        <v>122405459.94999997</v>
      </c>
      <c r="E489" s="56">
        <v>119152709.84999998</v>
      </c>
      <c r="F489" s="56">
        <v>1674396.8900000001</v>
      </c>
      <c r="G489" s="56">
        <v>14613752.840000028</v>
      </c>
      <c r="H489" s="56">
        <v>1959303.7</v>
      </c>
      <c r="I489" s="56">
        <f t="shared" si="56"/>
        <v>16573056.540000027</v>
      </c>
      <c r="J489" s="56">
        <f t="shared" si="57"/>
        <v>102579653.30999996</v>
      </c>
      <c r="K489" s="57">
        <f t="shared" si="58"/>
        <v>0.86090910931976572</v>
      </c>
      <c r="L489" s="57">
        <f t="shared" si="59"/>
        <v>-0.98594747117285142</v>
      </c>
      <c r="M489" s="57">
        <f t="shared" si="60"/>
        <v>-0.86620299407773327</v>
      </c>
      <c r="R489" s="53"/>
      <c r="S489" s="53"/>
      <c r="T489" s="53"/>
      <c r="U489" s="53"/>
      <c r="V489" s="53"/>
    </row>
    <row r="490" spans="1:22" s="51" customFormat="1" x14ac:dyDescent="0.2">
      <c r="B490" s="51" t="s">
        <v>219</v>
      </c>
      <c r="C490" s="51" t="s">
        <v>220</v>
      </c>
      <c r="D490" s="56">
        <v>4488000</v>
      </c>
      <c r="E490" s="56">
        <v>4614423.5</v>
      </c>
      <c r="F490" s="56">
        <v>0</v>
      </c>
      <c r="G490" s="56">
        <v>0</v>
      </c>
      <c r="H490" s="56">
        <v>0</v>
      </c>
      <c r="I490" s="56">
        <f t="shared" si="56"/>
        <v>0</v>
      </c>
      <c r="J490" s="56">
        <f t="shared" si="57"/>
        <v>4614423.5</v>
      </c>
      <c r="K490" s="57">
        <f t="shared" si="58"/>
        <v>1</v>
      </c>
      <c r="L490" s="57">
        <f t="shared" si="59"/>
        <v>-1</v>
      </c>
      <c r="M490" s="57">
        <f t="shared" si="60"/>
        <v>-1</v>
      </c>
      <c r="R490" s="53"/>
      <c r="S490" s="53"/>
      <c r="T490" s="53"/>
      <c r="U490" s="53"/>
      <c r="V490" s="53"/>
    </row>
    <row r="491" spans="1:22" s="51" customFormat="1" x14ac:dyDescent="0.2">
      <c r="B491" s="51" t="s">
        <v>221</v>
      </c>
      <c r="C491" s="51" t="s">
        <v>222</v>
      </c>
      <c r="D491" s="56">
        <v>0</v>
      </c>
      <c r="E491" s="56">
        <v>0</v>
      </c>
      <c r="F491" s="56">
        <v>0</v>
      </c>
      <c r="G491" s="56">
        <v>0</v>
      </c>
      <c r="H491" s="56">
        <v>0</v>
      </c>
      <c r="I491" s="56">
        <f t="shared" si="56"/>
        <v>0</v>
      </c>
      <c r="J491" s="56">
        <f t="shared" si="57"/>
        <v>0</v>
      </c>
      <c r="K491" s="57" t="str">
        <f t="shared" si="58"/>
        <v>NA</v>
      </c>
      <c r="L491" s="57" t="str">
        <f t="shared" si="59"/>
        <v>NA</v>
      </c>
      <c r="M491" s="57" t="str">
        <f t="shared" si="60"/>
        <v>NA</v>
      </c>
      <c r="R491" s="53"/>
      <c r="S491" s="53"/>
      <c r="T491" s="53"/>
      <c r="U491" s="53"/>
      <c r="V491" s="53"/>
    </row>
    <row r="492" spans="1:22" s="51" customFormat="1" x14ac:dyDescent="0.2">
      <c r="A492" s="63" t="s">
        <v>412</v>
      </c>
      <c r="B492" s="63"/>
      <c r="C492" s="63"/>
      <c r="D492" s="64">
        <v>158786775.39999998</v>
      </c>
      <c r="E492" s="64">
        <v>132240968.49999999</v>
      </c>
      <c r="F492" s="64">
        <v>1674396.8900000001</v>
      </c>
      <c r="G492" s="64">
        <v>15490558.230000028</v>
      </c>
      <c r="H492" s="64">
        <v>2183325.7399999998</v>
      </c>
      <c r="I492" s="64">
        <f t="shared" si="56"/>
        <v>17673883.970000029</v>
      </c>
      <c r="J492" s="64">
        <f t="shared" si="57"/>
        <v>114567084.52999996</v>
      </c>
      <c r="K492" s="65">
        <f t="shared" si="58"/>
        <v>0.86635091855063029</v>
      </c>
      <c r="L492" s="65">
        <f t="shared" si="59"/>
        <v>-0.98733828926850309</v>
      </c>
      <c r="M492" s="65">
        <f t="shared" si="60"/>
        <v>-0.87221213676786047</v>
      </c>
      <c r="R492" s="53"/>
      <c r="S492" s="53"/>
      <c r="T492" s="53"/>
      <c r="U492" s="53"/>
      <c r="V492" s="53"/>
    </row>
    <row r="493" spans="1:22" s="51" customFormat="1" x14ac:dyDescent="0.2">
      <c r="A493" s="51" t="s">
        <v>32</v>
      </c>
      <c r="B493" s="51" t="s">
        <v>33</v>
      </c>
      <c r="C493" s="51" t="s">
        <v>34</v>
      </c>
      <c r="D493" s="56">
        <v>891245</v>
      </c>
      <c r="E493" s="56">
        <v>881987</v>
      </c>
      <c r="F493" s="56">
        <v>37369.879999999997</v>
      </c>
      <c r="G493" s="56">
        <v>490316.22000000009</v>
      </c>
      <c r="H493" s="56">
        <v>0</v>
      </c>
      <c r="I493" s="56">
        <f t="shared" si="56"/>
        <v>490316.22000000009</v>
      </c>
      <c r="J493" s="56">
        <f t="shared" si="57"/>
        <v>391670.77999999991</v>
      </c>
      <c r="K493" s="57">
        <f t="shared" si="58"/>
        <v>0.44407772450160821</v>
      </c>
      <c r="L493" s="57">
        <f t="shared" si="59"/>
        <v>-0.95762989703929879</v>
      </c>
      <c r="M493" s="57">
        <f t="shared" si="60"/>
        <v>-0.39353933581993622</v>
      </c>
      <c r="R493" s="53"/>
      <c r="S493" s="53"/>
      <c r="T493" s="53"/>
      <c r="U493" s="53"/>
      <c r="V493" s="53"/>
    </row>
    <row r="494" spans="1:22" s="51" customFormat="1" x14ac:dyDescent="0.2">
      <c r="B494" s="51" t="s">
        <v>396</v>
      </c>
      <c r="C494" s="51" t="s">
        <v>397</v>
      </c>
      <c r="D494" s="56">
        <v>0</v>
      </c>
      <c r="E494" s="56">
        <v>0</v>
      </c>
      <c r="F494" s="56">
        <v>1627365.98</v>
      </c>
      <c r="G494" s="56">
        <v>18175007.619999997</v>
      </c>
      <c r="H494" s="56">
        <v>0</v>
      </c>
      <c r="I494" s="56">
        <f t="shared" si="56"/>
        <v>18175007.619999997</v>
      </c>
      <c r="J494" s="56">
        <f t="shared" si="57"/>
        <v>-18175007.619999997</v>
      </c>
      <c r="K494" s="57" t="str">
        <f t="shared" si="58"/>
        <v>NA</v>
      </c>
      <c r="L494" s="57" t="str">
        <f t="shared" si="59"/>
        <v>NA</v>
      </c>
      <c r="M494" s="57" t="str">
        <f t="shared" si="60"/>
        <v>NA</v>
      </c>
      <c r="R494" s="53"/>
      <c r="S494" s="53"/>
      <c r="T494" s="53"/>
      <c r="U494" s="53"/>
      <c r="V494" s="53"/>
    </row>
    <row r="495" spans="1:22" s="51" customFormat="1" x14ac:dyDescent="0.2">
      <c r="B495" s="51" t="s">
        <v>501</v>
      </c>
      <c r="C495" s="51" t="s">
        <v>502</v>
      </c>
      <c r="D495" s="56">
        <v>0</v>
      </c>
      <c r="E495" s="56">
        <v>0</v>
      </c>
      <c r="F495" s="56">
        <v>0</v>
      </c>
      <c r="G495" s="56">
        <v>0</v>
      </c>
      <c r="H495" s="56">
        <v>0</v>
      </c>
      <c r="I495" s="56">
        <f t="shared" si="56"/>
        <v>0</v>
      </c>
      <c r="J495" s="56">
        <f t="shared" si="57"/>
        <v>0</v>
      </c>
      <c r="K495" s="57" t="str">
        <f t="shared" si="58"/>
        <v>NA</v>
      </c>
      <c r="L495" s="57" t="str">
        <f t="shared" si="59"/>
        <v>NA</v>
      </c>
      <c r="M495" s="57" t="str">
        <f t="shared" si="60"/>
        <v>NA</v>
      </c>
      <c r="R495" s="53"/>
      <c r="S495" s="53"/>
      <c r="T495" s="53"/>
      <c r="U495" s="53"/>
      <c r="V495" s="53"/>
    </row>
    <row r="496" spans="1:22" s="51" customFormat="1" x14ac:dyDescent="0.2">
      <c r="B496" s="51" t="s">
        <v>503</v>
      </c>
      <c r="C496" s="51" t="s">
        <v>504</v>
      </c>
      <c r="D496" s="56">
        <v>0</v>
      </c>
      <c r="E496" s="56">
        <v>0</v>
      </c>
      <c r="F496" s="56">
        <v>0</v>
      </c>
      <c r="G496" s="56">
        <v>0</v>
      </c>
      <c r="H496" s="56">
        <v>0</v>
      </c>
      <c r="I496" s="56">
        <f t="shared" si="56"/>
        <v>0</v>
      </c>
      <c r="J496" s="56">
        <f t="shared" si="57"/>
        <v>0</v>
      </c>
      <c r="K496" s="57" t="str">
        <f t="shared" si="58"/>
        <v>NA</v>
      </c>
      <c r="L496" s="57" t="str">
        <f t="shared" si="59"/>
        <v>NA</v>
      </c>
      <c r="M496" s="57" t="str">
        <f t="shared" si="60"/>
        <v>NA</v>
      </c>
      <c r="R496" s="53"/>
      <c r="S496" s="53"/>
      <c r="T496" s="53"/>
      <c r="U496" s="53"/>
      <c r="V496" s="53"/>
    </row>
    <row r="497" spans="1:22" s="51" customFormat="1" x14ac:dyDescent="0.2">
      <c r="B497" s="51" t="s">
        <v>505</v>
      </c>
      <c r="C497" s="51" t="s">
        <v>506</v>
      </c>
      <c r="D497" s="56">
        <v>0</v>
      </c>
      <c r="E497" s="56">
        <v>0</v>
      </c>
      <c r="F497" s="56">
        <v>0</v>
      </c>
      <c r="G497" s="56">
        <v>0</v>
      </c>
      <c r="H497" s="56">
        <v>0</v>
      </c>
      <c r="I497" s="56">
        <f t="shared" si="56"/>
        <v>0</v>
      </c>
      <c r="J497" s="56">
        <f t="shared" si="57"/>
        <v>0</v>
      </c>
      <c r="K497" s="57" t="str">
        <f t="shared" si="58"/>
        <v>NA</v>
      </c>
      <c r="L497" s="57" t="str">
        <f t="shared" si="59"/>
        <v>NA</v>
      </c>
      <c r="M497" s="57" t="str">
        <f t="shared" si="60"/>
        <v>NA</v>
      </c>
      <c r="R497" s="53"/>
      <c r="S497" s="53"/>
      <c r="T497" s="53"/>
      <c r="U497" s="53"/>
      <c r="V497" s="53"/>
    </row>
    <row r="498" spans="1:22" s="51" customFormat="1" x14ac:dyDescent="0.2">
      <c r="B498" s="51" t="s">
        <v>507</v>
      </c>
      <c r="C498" s="51" t="s">
        <v>508</v>
      </c>
      <c r="D498" s="56">
        <v>0</v>
      </c>
      <c r="E498" s="56">
        <v>0</v>
      </c>
      <c r="F498" s="56">
        <v>0</v>
      </c>
      <c r="G498" s="56">
        <v>0</v>
      </c>
      <c r="H498" s="56">
        <v>0</v>
      </c>
      <c r="I498" s="56">
        <f t="shared" si="56"/>
        <v>0</v>
      </c>
      <c r="J498" s="56">
        <f t="shared" si="57"/>
        <v>0</v>
      </c>
      <c r="K498" s="57" t="str">
        <f t="shared" si="58"/>
        <v>NA</v>
      </c>
      <c r="L498" s="57" t="str">
        <f t="shared" si="59"/>
        <v>NA</v>
      </c>
      <c r="M498" s="57" t="str">
        <f t="shared" si="60"/>
        <v>NA</v>
      </c>
      <c r="R498" s="53"/>
      <c r="S498" s="53"/>
      <c r="T498" s="53"/>
      <c r="U498" s="53"/>
      <c r="V498" s="53"/>
    </row>
    <row r="499" spans="1:22" s="51" customFormat="1" x14ac:dyDescent="0.2">
      <c r="B499" s="51" t="s">
        <v>509</v>
      </c>
      <c r="C499" s="51" t="s">
        <v>510</v>
      </c>
      <c r="D499" s="56">
        <v>0</v>
      </c>
      <c r="E499" s="56">
        <v>0</v>
      </c>
      <c r="F499" s="56">
        <v>0</v>
      </c>
      <c r="G499" s="56">
        <v>0</v>
      </c>
      <c r="H499" s="56">
        <v>0</v>
      </c>
      <c r="I499" s="56">
        <f t="shared" si="56"/>
        <v>0</v>
      </c>
      <c r="J499" s="56">
        <f t="shared" si="57"/>
        <v>0</v>
      </c>
      <c r="K499" s="57" t="str">
        <f t="shared" si="58"/>
        <v>NA</v>
      </c>
      <c r="L499" s="57" t="str">
        <f t="shared" si="59"/>
        <v>NA</v>
      </c>
      <c r="M499" s="57" t="str">
        <f t="shared" si="60"/>
        <v>NA</v>
      </c>
      <c r="R499" s="53"/>
      <c r="S499" s="53"/>
      <c r="T499" s="53"/>
      <c r="U499" s="53"/>
      <c r="V499" s="53"/>
    </row>
    <row r="500" spans="1:22" s="51" customFormat="1" x14ac:dyDescent="0.2">
      <c r="A500" s="63" t="s">
        <v>35</v>
      </c>
      <c r="B500" s="63"/>
      <c r="C500" s="63"/>
      <c r="D500" s="64">
        <v>891245</v>
      </c>
      <c r="E500" s="64">
        <v>881987</v>
      </c>
      <c r="F500" s="64">
        <v>1664735.8599999999</v>
      </c>
      <c r="G500" s="64">
        <v>18665323.839999996</v>
      </c>
      <c r="H500" s="64">
        <v>0</v>
      </c>
      <c r="I500" s="64">
        <f t="shared" si="56"/>
        <v>18665323.839999996</v>
      </c>
      <c r="J500" s="64">
        <f t="shared" si="57"/>
        <v>-17783336.839999996</v>
      </c>
      <c r="K500" s="65">
        <f t="shared" si="58"/>
        <v>-20.162810608319621</v>
      </c>
      <c r="L500" s="65">
        <f t="shared" si="59"/>
        <v>0.88748344363352283</v>
      </c>
      <c r="M500" s="65">
        <f t="shared" si="60"/>
        <v>22.086702481803222</v>
      </c>
      <c r="R500" s="53"/>
      <c r="S500" s="53"/>
      <c r="T500" s="53"/>
      <c r="U500" s="53"/>
      <c r="V500" s="53"/>
    </row>
    <row r="501" spans="1:22" s="10" customFormat="1" x14ac:dyDescent="0.2">
      <c r="A501" s="23"/>
      <c r="B501" s="31"/>
      <c r="C501" s="23"/>
      <c r="D501" s="18"/>
      <c r="E501" s="18"/>
      <c r="F501" s="18"/>
      <c r="G501" s="18"/>
      <c r="H501" s="18"/>
      <c r="I501" s="18"/>
      <c r="J501" s="18"/>
      <c r="K501" s="37"/>
      <c r="L501" s="37"/>
      <c r="M501" s="37"/>
      <c r="N501" s="17"/>
      <c r="O501" s="17"/>
      <c r="P501" s="17"/>
      <c r="Q501" s="17"/>
      <c r="R501" s="17"/>
      <c r="S501" s="17"/>
      <c r="T501" s="17"/>
      <c r="U501" s="17"/>
      <c r="V501" s="17"/>
    </row>
    <row r="502" spans="1:22" ht="15.75" x14ac:dyDescent="0.25">
      <c r="A502" s="25" t="s">
        <v>11</v>
      </c>
      <c r="B502" s="32"/>
      <c r="C502" s="25"/>
      <c r="D502" s="6">
        <f>+D99+D150+D187+D219+D230+D261+D288+D309+D329+D361+D384+D410+D436+D453+D480+D484+D492+D500</f>
        <v>775299989.70999992</v>
      </c>
      <c r="E502" s="6">
        <f t="shared" ref="E502:J502" si="61">+E99+E150+E187+E219+E230+E261+E288+E309+E329+E361+E384+E410+E436+E453+E480+E484+E492+E500</f>
        <v>732429357.95999992</v>
      </c>
      <c r="F502" s="6">
        <f t="shared" si="61"/>
        <v>22097135.950000007</v>
      </c>
      <c r="G502" s="6">
        <f t="shared" si="61"/>
        <v>211417515.53</v>
      </c>
      <c r="H502" s="6">
        <f t="shared" si="61"/>
        <v>23556885</v>
      </c>
      <c r="I502" s="6">
        <f t="shared" si="61"/>
        <v>234974400.53000003</v>
      </c>
      <c r="J502" s="6">
        <f t="shared" si="61"/>
        <v>497454957.42999995</v>
      </c>
      <c r="K502" s="38">
        <f>IF(E502=0,"NA",J502/E502)</f>
        <v>0.67918489615918343</v>
      </c>
      <c r="L502" s="38">
        <f>IF(E502=0,"NA",(  ( F502 - (E502/$L$6)) / (E502/$L$6)))</f>
        <v>-0.96983035195155731</v>
      </c>
      <c r="M502" s="38">
        <f>IF(E502=0,"NA",(  ( G502 - ($M$6*(E502/12))) / ($M$6*(E502/12))))</f>
        <v>-0.68510643768912571</v>
      </c>
      <c r="N502" s="10"/>
    </row>
    <row r="510" spans="1:22" x14ac:dyDescent="0.2">
      <c r="K510" s="18"/>
    </row>
    <row r="511" spans="1:22" x14ac:dyDescent="0.2">
      <c r="K511" s="18"/>
    </row>
  </sheetData>
  <autoFilter ref="A7:M502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22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43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45443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11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22</v>
      </c>
      <c r="B8" s="51" t="s">
        <v>23</v>
      </c>
      <c r="C8" s="51" t="s">
        <v>24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:I10" si="0">SUM(G8:H8)</f>
        <v>0</v>
      </c>
      <c r="J8" s="56">
        <f t="shared" ref="J8:J10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A9" s="63" t="s">
        <v>25</v>
      </c>
      <c r="B9" s="63"/>
      <c r="C9" s="63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0" si="2">IF(E9=0,"NA",J9/E9)</f>
        <v>NA</v>
      </c>
      <c r="L9" s="65" t="str">
        <f t="shared" ref="L9:L10" si="3">IF(E9=0,"NA",(  ( F9 - (E9/$L$6)) / (E9/$L$6)))</f>
        <v>NA</v>
      </c>
      <c r="M9" s="65" t="str">
        <f t="shared" ref="M9:M10" si="4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A10" s="51" t="s">
        <v>26</v>
      </c>
      <c r="B10" s="51" t="s">
        <v>27</v>
      </c>
      <c r="C10" s="51" t="s">
        <v>28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si="0"/>
        <v>0</v>
      </c>
      <c r="J10" s="56">
        <f t="shared" si="1"/>
        <v>0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A11" s="63" t="s">
        <v>29</v>
      </c>
      <c r="B11" s="63"/>
      <c r="C11" s="63"/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f t="shared" ref="I11" si="5">SUM(G11:H11)</f>
        <v>0</v>
      </c>
      <c r="J11" s="64">
        <f t="shared" ref="J11" si="6">E11-I11</f>
        <v>0</v>
      </c>
      <c r="K11" s="65" t="str">
        <f>IF(E11=0,"NA",J11/E11)</f>
        <v>NA</v>
      </c>
      <c r="L11" s="65" t="str">
        <f>IF(E11=0,"NA",(  ( F11 - (E11/$L$6)) / (E11/$L$6)))</f>
        <v>NA</v>
      </c>
      <c r="M11" s="65" t="str">
        <f>IF(E11=0,"NA",(  ( G11 - ($M$6*(E11/12))) / ($M$6*(E11/12))))</f>
        <v>NA</v>
      </c>
      <c r="R11" s="53"/>
      <c r="S11" s="53"/>
      <c r="T11" s="53"/>
      <c r="U11" s="53"/>
      <c r="V11" s="53"/>
    </row>
    <row r="12" spans="1:22" x14ac:dyDescent="0.2">
      <c r="A12" s="30"/>
      <c r="K12" s="40"/>
    </row>
    <row r="13" spans="1:22" s="7" customFormat="1" ht="15.75" x14ac:dyDescent="0.25">
      <c r="A13" s="25" t="s">
        <v>12</v>
      </c>
      <c r="B13" s="32"/>
      <c r="C13" s="25"/>
      <c r="D13" s="6">
        <f>+D9+D11</f>
        <v>0</v>
      </c>
      <c r="E13" s="6">
        <f t="shared" ref="E13:J13" si="7">+E9+E11</f>
        <v>0</v>
      </c>
      <c r="F13" s="6">
        <f t="shared" si="7"/>
        <v>0</v>
      </c>
      <c r="G13" s="6">
        <f t="shared" si="7"/>
        <v>0</v>
      </c>
      <c r="H13" s="6">
        <f t="shared" si="7"/>
        <v>0</v>
      </c>
      <c r="I13" s="6">
        <f t="shared" si="7"/>
        <v>0</v>
      </c>
      <c r="J13" s="6">
        <f t="shared" si="7"/>
        <v>0</v>
      </c>
      <c r="K13" s="38" t="str">
        <f t="shared" si="2"/>
        <v>NA</v>
      </c>
      <c r="L13" s="38" t="str">
        <f>IF(E13=0,"NA",(  ( F13 - (E13/$L$6)) / (E13/$L$6)))</f>
        <v>NA</v>
      </c>
      <c r="M13" s="38" t="str">
        <f>IF(E13=0,"NA",(  ( G13 - ($M$6*(E13/12))) / ($M$6*(E13/12))))</f>
        <v>NA</v>
      </c>
    </row>
    <row r="14" spans="1:22" s="17" customFormat="1" x14ac:dyDescent="0.2">
      <c r="A14" s="23" t="s">
        <v>32</v>
      </c>
      <c r="B14" s="31" t="s">
        <v>33</v>
      </c>
      <c r="C14" s="23" t="s">
        <v>34</v>
      </c>
      <c r="D14" s="18">
        <v>0</v>
      </c>
      <c r="E14" s="18">
        <v>0</v>
      </c>
      <c r="F14" s="18">
        <v>0</v>
      </c>
      <c r="G14" s="18">
        <v>47604.51</v>
      </c>
      <c r="H14" s="18">
        <v>0</v>
      </c>
      <c r="I14" s="18"/>
      <c r="J14" s="18"/>
      <c r="K14" s="37"/>
      <c r="L14" s="37"/>
      <c r="M14" s="37"/>
    </row>
    <row r="15" spans="1:22" s="51" customFormat="1" x14ac:dyDescent="0.2">
      <c r="A15" s="63" t="s">
        <v>35</v>
      </c>
      <c r="B15" s="63"/>
      <c r="C15" s="63"/>
      <c r="D15" s="64">
        <v>0</v>
      </c>
      <c r="E15" s="64">
        <v>0</v>
      </c>
      <c r="F15" s="64">
        <v>0</v>
      </c>
      <c r="G15" s="64">
        <v>47604.51</v>
      </c>
      <c r="H15" s="64">
        <v>0</v>
      </c>
      <c r="I15" s="64">
        <f t="shared" ref="I15:I18" si="8">SUM(G15:H15)</f>
        <v>47604.51</v>
      </c>
      <c r="J15" s="64">
        <f t="shared" ref="J15:J18" si="9">E15-I15</f>
        <v>-47604.51</v>
      </c>
      <c r="K15" s="65" t="str">
        <f t="shared" ref="K15:K18" si="10">IF(E15=0,"NA",J15/E15)</f>
        <v>NA</v>
      </c>
      <c r="L15" s="65" t="str">
        <f t="shared" ref="L15:L18" si="11">IF(E15=0,"NA",(  ( F15 - (E15/$L$6)) / (E15/$L$6)))</f>
        <v>NA</v>
      </c>
      <c r="M15" s="65" t="str">
        <f t="shared" ref="M15:M18" si="12">IF(E15=0,"NA",(  ( G15 - ($M$6*(E15/12))) / ($M$6*(E15/12))))</f>
        <v>NA</v>
      </c>
      <c r="R15" s="53"/>
      <c r="S15" s="53"/>
      <c r="T15" s="53"/>
      <c r="U15" s="53"/>
      <c r="V15" s="53"/>
    </row>
    <row r="16" spans="1:22" s="51" customFormat="1" x14ac:dyDescent="0.2">
      <c r="A16" s="51" t="s">
        <v>36</v>
      </c>
      <c r="B16" s="51" t="s">
        <v>30</v>
      </c>
      <c r="C16" s="51" t="s">
        <v>31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8"/>
        <v>0</v>
      </c>
      <c r="J16" s="56">
        <f t="shared" si="9"/>
        <v>0</v>
      </c>
      <c r="K16" s="57" t="str">
        <f t="shared" si="10"/>
        <v>NA</v>
      </c>
      <c r="L16" s="57" t="str">
        <f t="shared" si="11"/>
        <v>NA</v>
      </c>
      <c r="M16" s="57" t="str">
        <f t="shared" si="12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37</v>
      </c>
      <c r="C17" s="51" t="s">
        <v>38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8"/>
        <v>0</v>
      </c>
      <c r="J17" s="56">
        <f t="shared" si="9"/>
        <v>0</v>
      </c>
      <c r="K17" s="57" t="str">
        <f t="shared" si="10"/>
        <v>NA</v>
      </c>
      <c r="L17" s="57" t="str">
        <f t="shared" si="11"/>
        <v>NA</v>
      </c>
      <c r="M17" s="57" t="str">
        <f t="shared" si="12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39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8"/>
        <v>0</v>
      </c>
      <c r="J18" s="64">
        <f t="shared" si="9"/>
        <v>0</v>
      </c>
      <c r="K18" s="65" t="str">
        <f t="shared" si="10"/>
        <v>NA</v>
      </c>
      <c r="L18" s="65" t="str">
        <f t="shared" si="11"/>
        <v>NA</v>
      </c>
      <c r="M18" s="65" t="str">
        <f t="shared" si="12"/>
        <v>NA</v>
      </c>
      <c r="R18" s="53"/>
      <c r="S18" s="53"/>
      <c r="T18" s="53"/>
      <c r="U18" s="53"/>
      <c r="V18" s="53"/>
    </row>
    <row r="19" spans="1:22" s="62" customFormat="1" x14ac:dyDescent="0.2">
      <c r="A19" s="58"/>
      <c r="B19" s="59"/>
      <c r="C19" s="58"/>
      <c r="D19" s="60"/>
      <c r="E19" s="60"/>
      <c r="F19" s="60"/>
      <c r="G19" s="60"/>
      <c r="H19" s="60"/>
      <c r="I19" s="60"/>
      <c r="J19" s="60"/>
      <c r="K19" s="61"/>
      <c r="L19" s="61"/>
      <c r="M19" s="61"/>
    </row>
    <row r="20" spans="1:22" ht="15.75" x14ac:dyDescent="0.25">
      <c r="A20" s="25" t="s">
        <v>11</v>
      </c>
      <c r="B20" s="32"/>
      <c r="C20" s="25"/>
      <c r="D20" s="6">
        <f>+D15+D18</f>
        <v>0</v>
      </c>
      <c r="E20" s="6">
        <f t="shared" ref="E20:J20" si="13">+E15+E18</f>
        <v>0</v>
      </c>
      <c r="F20" s="6">
        <f t="shared" si="13"/>
        <v>0</v>
      </c>
      <c r="G20" s="6">
        <f t="shared" si="13"/>
        <v>47604.51</v>
      </c>
      <c r="H20" s="6">
        <f t="shared" si="13"/>
        <v>0</v>
      </c>
      <c r="I20" s="6">
        <f t="shared" si="13"/>
        <v>47604.51</v>
      </c>
      <c r="J20" s="6">
        <f t="shared" si="13"/>
        <v>-47604.51</v>
      </c>
      <c r="K20" s="38" t="str">
        <f t="shared" si="2"/>
        <v>NA</v>
      </c>
      <c r="L20" s="38" t="str">
        <f>IF(E20=0,"NA",(  ( F20 - (E20/$L$6)) / (E20/$L$6)))</f>
        <v>NA</v>
      </c>
      <c r="M20" s="38" t="str">
        <f>IF(E20=0,"NA",(  ( G20 - ($M$6*(E20/12))) / ($M$6*(E20/12))))</f>
        <v>NA</v>
      </c>
    </row>
    <row r="22" spans="1:22" ht="15" x14ac:dyDescent="0.2">
      <c r="A22" s="35"/>
    </row>
  </sheetData>
  <autoFilter ref="A7:M20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116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42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45443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11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45</v>
      </c>
      <c r="B8" s="51" t="s">
        <v>511</v>
      </c>
      <c r="C8" s="51" t="s">
        <v>512</v>
      </c>
      <c r="D8" s="56">
        <v>429000000</v>
      </c>
      <c r="E8" s="56">
        <v>429000000</v>
      </c>
      <c r="F8" s="56">
        <v>12746149.279999999</v>
      </c>
      <c r="G8" s="56">
        <v>125353441.40000001</v>
      </c>
      <c r="H8" s="56">
        <v>0</v>
      </c>
      <c r="I8" s="56">
        <f t="shared" ref="I8" si="0">SUM(G8:H8)</f>
        <v>125353441.40000001</v>
      </c>
      <c r="J8" s="56">
        <f t="shared" ref="J8" si="1">E8-I8</f>
        <v>303646558.60000002</v>
      </c>
      <c r="K8" s="57">
        <f t="shared" ref="K8:K19" si="2">IF(E8=0,"NA",J8/E8)</f>
        <v>0.70780083589743592</v>
      </c>
      <c r="L8" s="57">
        <f t="shared" ref="L8:L19" si="3">IF(E8=0,"NA",(  ( F8 - (E8/$L$6)) / (E8/$L$6)))</f>
        <v>-0.97028869631701642</v>
      </c>
      <c r="M8" s="57">
        <f t="shared" ref="M8:M19" si="4">IF(E8=0,"NA",(  ( G8 - ($M$6*(E8/12))) / ($M$6*(E8/12))))</f>
        <v>-0.68123727552447555</v>
      </c>
      <c r="R8" s="53"/>
      <c r="S8" s="53"/>
      <c r="T8" s="53"/>
      <c r="U8" s="53"/>
      <c r="V8" s="53"/>
    </row>
    <row r="9" spans="1:22" s="51" customFormat="1" x14ac:dyDescent="0.2">
      <c r="B9" s="51" t="s">
        <v>415</v>
      </c>
      <c r="C9" s="51" t="s">
        <v>416</v>
      </c>
      <c r="D9" s="56">
        <v>0</v>
      </c>
      <c r="E9" s="56">
        <v>0</v>
      </c>
      <c r="F9" s="56">
        <v>500253.18</v>
      </c>
      <c r="G9" s="56">
        <v>3493062.15</v>
      </c>
      <c r="H9" s="56">
        <v>0</v>
      </c>
      <c r="I9" s="56">
        <f t="shared" ref="I9" si="5">SUM(G9:H9)</f>
        <v>3493062.15</v>
      </c>
      <c r="J9" s="56">
        <f t="shared" ref="J9:J19" si="6">E9-I9</f>
        <v>-3493062.15</v>
      </c>
      <c r="K9" s="57" t="str">
        <f t="shared" si="2"/>
        <v>NA</v>
      </c>
      <c r="L9" s="57" t="str">
        <f t="shared" si="3"/>
        <v>NA</v>
      </c>
      <c r="M9" s="57" t="str">
        <f t="shared" si="4"/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54</v>
      </c>
      <c r="C10" s="51" t="s">
        <v>55</v>
      </c>
      <c r="D10" s="56">
        <v>11000</v>
      </c>
      <c r="E10" s="56">
        <v>90068.36</v>
      </c>
      <c r="F10" s="56">
        <v>0</v>
      </c>
      <c r="G10" s="56">
        <v>85742.01</v>
      </c>
      <c r="H10" s="56">
        <v>0</v>
      </c>
      <c r="I10" s="56">
        <f t="shared" ref="I10" si="7">SUM(G10:H10)</f>
        <v>85742.01</v>
      </c>
      <c r="J10" s="56">
        <f t="shared" si="6"/>
        <v>4326.3500000000058</v>
      </c>
      <c r="K10" s="57">
        <f t="shared" si="2"/>
        <v>4.8034071010063975E-2</v>
      </c>
      <c r="L10" s="57">
        <f t="shared" si="3"/>
        <v>-1</v>
      </c>
      <c r="M10" s="57">
        <f t="shared" si="4"/>
        <v>3.8508286170839345E-2</v>
      </c>
      <c r="R10" s="53"/>
      <c r="S10" s="53"/>
      <c r="T10" s="53"/>
      <c r="U10" s="53"/>
      <c r="V10" s="53"/>
    </row>
    <row r="11" spans="1:22" s="51" customFormat="1" x14ac:dyDescent="0.2">
      <c r="B11" s="51" t="s">
        <v>417</v>
      </c>
      <c r="C11" s="51" t="s">
        <v>418</v>
      </c>
      <c r="D11" s="56">
        <v>0</v>
      </c>
      <c r="E11" s="56">
        <v>0</v>
      </c>
      <c r="F11" s="56">
        <v>415.11</v>
      </c>
      <c r="G11" s="56">
        <v>5588467.7300000004</v>
      </c>
      <c r="H11" s="56">
        <v>0</v>
      </c>
      <c r="I11" s="56">
        <f t="shared" ref="I11:I19" si="8">SUM(G11:H11)</f>
        <v>5588467.7300000004</v>
      </c>
      <c r="J11" s="56">
        <f t="shared" si="6"/>
        <v>-5588467.7300000004</v>
      </c>
      <c r="K11" s="57" t="str">
        <f t="shared" si="2"/>
        <v>NA</v>
      </c>
      <c r="L11" s="57" t="str">
        <f t="shared" si="3"/>
        <v>NA</v>
      </c>
      <c r="M11" s="57" t="str">
        <f t="shared" si="4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68</v>
      </c>
      <c r="C12" s="51" t="s">
        <v>69</v>
      </c>
      <c r="D12" s="56">
        <v>0</v>
      </c>
      <c r="E12" s="56">
        <v>0</v>
      </c>
      <c r="F12" s="56">
        <v>63547.41</v>
      </c>
      <c r="G12" s="56">
        <v>433944.69999999995</v>
      </c>
      <c r="H12" s="56">
        <v>0</v>
      </c>
      <c r="I12" s="56">
        <f t="shared" si="8"/>
        <v>433944.69999999995</v>
      </c>
      <c r="J12" s="56">
        <f t="shared" si="6"/>
        <v>-433944.69999999995</v>
      </c>
      <c r="K12" s="57" t="str">
        <f t="shared" si="2"/>
        <v>NA</v>
      </c>
      <c r="L12" s="57" t="str">
        <f t="shared" si="3"/>
        <v>NA</v>
      </c>
      <c r="M12" s="57" t="str">
        <f t="shared" si="4"/>
        <v>NA</v>
      </c>
      <c r="R12" s="53"/>
      <c r="S12" s="53"/>
      <c r="T12" s="53"/>
      <c r="U12" s="53"/>
      <c r="V12" s="53"/>
    </row>
    <row r="13" spans="1:22" s="51" customFormat="1" x14ac:dyDescent="0.2">
      <c r="A13" s="63" t="s">
        <v>72</v>
      </c>
      <c r="B13" s="63"/>
      <c r="C13" s="63"/>
      <c r="D13" s="64">
        <v>429011000</v>
      </c>
      <c r="E13" s="64">
        <v>429090068.36000001</v>
      </c>
      <c r="F13" s="64">
        <v>13310364.979999999</v>
      </c>
      <c r="G13" s="64">
        <v>134954657.99000001</v>
      </c>
      <c r="H13" s="64">
        <v>0</v>
      </c>
      <c r="I13" s="64">
        <f t="shared" si="8"/>
        <v>134954657.99000001</v>
      </c>
      <c r="J13" s="64">
        <f t="shared" si="6"/>
        <v>294135410.37</v>
      </c>
      <c r="K13" s="65">
        <f t="shared" si="2"/>
        <v>0.68548640963468976</v>
      </c>
      <c r="L13" s="65">
        <f t="shared" si="3"/>
        <v>-0.9689800208360152</v>
      </c>
      <c r="M13" s="65">
        <f t="shared" si="4"/>
        <v>-0.65689426505602511</v>
      </c>
      <c r="R13" s="53"/>
      <c r="S13" s="53"/>
      <c r="T13" s="53"/>
      <c r="U13" s="53"/>
      <c r="V13" s="53"/>
    </row>
    <row r="14" spans="1:22" s="51" customFormat="1" x14ac:dyDescent="0.2">
      <c r="A14" s="51" t="s">
        <v>22</v>
      </c>
      <c r="B14" s="51" t="s">
        <v>23</v>
      </c>
      <c r="C14" s="51" t="s">
        <v>24</v>
      </c>
      <c r="D14" s="56">
        <v>2800000</v>
      </c>
      <c r="E14" s="56">
        <v>2800000</v>
      </c>
      <c r="F14" s="56">
        <v>2763375.48</v>
      </c>
      <c r="G14" s="56">
        <v>26873983.879999999</v>
      </c>
      <c r="H14" s="56">
        <v>0</v>
      </c>
      <c r="I14" s="56">
        <f t="shared" si="8"/>
        <v>26873983.879999999</v>
      </c>
      <c r="J14" s="56">
        <f t="shared" si="6"/>
        <v>-24073983.879999999</v>
      </c>
      <c r="K14" s="57">
        <f t="shared" si="2"/>
        <v>-8.5978513857142858</v>
      </c>
      <c r="L14" s="57">
        <f t="shared" si="3"/>
        <v>-1.308018571428572E-2</v>
      </c>
      <c r="M14" s="57">
        <f t="shared" si="4"/>
        <v>9.4703833298701277</v>
      </c>
      <c r="R14" s="53"/>
      <c r="S14" s="53"/>
      <c r="T14" s="53"/>
      <c r="U14" s="53"/>
      <c r="V14" s="53"/>
    </row>
    <row r="15" spans="1:22" s="51" customFormat="1" x14ac:dyDescent="0.2">
      <c r="A15" s="63" t="s">
        <v>25</v>
      </c>
      <c r="B15" s="63"/>
      <c r="C15" s="63"/>
      <c r="D15" s="64">
        <v>2800000</v>
      </c>
      <c r="E15" s="64">
        <v>2800000</v>
      </c>
      <c r="F15" s="64">
        <v>2763375.48</v>
      </c>
      <c r="G15" s="64">
        <v>26873983.879999999</v>
      </c>
      <c r="H15" s="64">
        <v>0</v>
      </c>
      <c r="I15" s="64">
        <f t="shared" si="8"/>
        <v>26873983.879999999</v>
      </c>
      <c r="J15" s="64">
        <f t="shared" si="6"/>
        <v>-24073983.879999999</v>
      </c>
      <c r="K15" s="65">
        <f t="shared" si="2"/>
        <v>-8.5978513857142858</v>
      </c>
      <c r="L15" s="65">
        <f t="shared" si="3"/>
        <v>-1.308018571428572E-2</v>
      </c>
      <c r="M15" s="65">
        <f t="shared" si="4"/>
        <v>9.4703833298701277</v>
      </c>
      <c r="R15" s="53"/>
      <c r="S15" s="53"/>
      <c r="T15" s="53"/>
      <c r="U15" s="53"/>
      <c r="V15" s="53"/>
    </row>
    <row r="16" spans="1:22" s="51" customFormat="1" x14ac:dyDescent="0.2">
      <c r="A16" s="51" t="s">
        <v>73</v>
      </c>
      <c r="B16" s="51" t="s">
        <v>513</v>
      </c>
      <c r="C16" s="51" t="s">
        <v>514</v>
      </c>
      <c r="D16" s="56">
        <v>0</v>
      </c>
      <c r="E16" s="56">
        <v>0</v>
      </c>
      <c r="F16" s="56">
        <v>951931.49</v>
      </c>
      <c r="G16" s="56">
        <v>1066469.9900000007</v>
      </c>
      <c r="H16" s="56">
        <v>0</v>
      </c>
      <c r="I16" s="56">
        <f t="shared" si="8"/>
        <v>1066469.9900000007</v>
      </c>
      <c r="J16" s="56">
        <f t="shared" si="6"/>
        <v>-1066469.9900000007</v>
      </c>
      <c r="K16" s="57" t="str">
        <f t="shared" si="2"/>
        <v>NA</v>
      </c>
      <c r="L16" s="57" t="str">
        <f t="shared" si="3"/>
        <v>NA</v>
      </c>
      <c r="M16" s="57" t="str">
        <f t="shared" si="4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84</v>
      </c>
      <c r="C17" s="51" t="s">
        <v>85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8"/>
        <v>0</v>
      </c>
      <c r="J17" s="56">
        <f t="shared" si="6"/>
        <v>0</v>
      </c>
      <c r="K17" s="57" t="str">
        <f t="shared" si="2"/>
        <v>NA</v>
      </c>
      <c r="L17" s="57" t="str">
        <f t="shared" si="3"/>
        <v>NA</v>
      </c>
      <c r="M17" s="57" t="str">
        <f t="shared" si="4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92</v>
      </c>
      <c r="B18" s="63"/>
      <c r="C18" s="63"/>
      <c r="D18" s="64">
        <v>0</v>
      </c>
      <c r="E18" s="64">
        <v>0</v>
      </c>
      <c r="F18" s="64">
        <v>951931.49</v>
      </c>
      <c r="G18" s="64">
        <v>1066469.9900000007</v>
      </c>
      <c r="H18" s="64">
        <v>0</v>
      </c>
      <c r="I18" s="64">
        <f t="shared" si="8"/>
        <v>1066469.9900000007</v>
      </c>
      <c r="J18" s="64">
        <f t="shared" si="6"/>
        <v>-1066469.9900000007</v>
      </c>
      <c r="K18" s="65" t="str">
        <f t="shared" si="2"/>
        <v>NA</v>
      </c>
      <c r="L18" s="65" t="str">
        <f t="shared" si="3"/>
        <v>NA</v>
      </c>
      <c r="M18" s="65" t="str">
        <f t="shared" si="4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26</v>
      </c>
      <c r="B19" s="51" t="s">
        <v>515</v>
      </c>
      <c r="C19" s="51" t="s">
        <v>516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8"/>
        <v>0</v>
      </c>
      <c r="J19" s="56">
        <f t="shared" si="6"/>
        <v>0</v>
      </c>
      <c r="K19" s="57" t="str">
        <f t="shared" si="2"/>
        <v>NA</v>
      </c>
      <c r="L19" s="57" t="str">
        <f t="shared" si="3"/>
        <v>NA</v>
      </c>
      <c r="M19" s="57" t="str">
        <f t="shared" si="4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27</v>
      </c>
      <c r="C20" s="51" t="s">
        <v>28</v>
      </c>
      <c r="D20" s="56">
        <v>0</v>
      </c>
      <c r="E20" s="56">
        <v>0</v>
      </c>
      <c r="F20" s="56">
        <v>175394336.63</v>
      </c>
      <c r="G20" s="56">
        <v>178811065.95999998</v>
      </c>
      <c r="H20" s="56">
        <v>0</v>
      </c>
      <c r="I20" s="56">
        <f t="shared" ref="I20:I24" si="9">SUM(G20:H20)</f>
        <v>178811065.95999998</v>
      </c>
      <c r="J20" s="56">
        <f t="shared" ref="J20:J24" si="10">E20-I20</f>
        <v>-178811065.95999998</v>
      </c>
      <c r="K20" s="57" t="str">
        <f t="shared" ref="K20:K24" si="11">IF(E20=0,"NA",J20/E20)</f>
        <v>NA</v>
      </c>
      <c r="L20" s="57" t="str">
        <f t="shared" ref="L20:L24" si="12">IF(E20=0,"NA",(  ( F20 - (E20/$L$6)) / (E20/$L$6)))</f>
        <v>NA</v>
      </c>
      <c r="M20" s="57" t="str">
        <f t="shared" ref="M20:M24" si="13">IF(E20=0,"NA",(  ( G20 - ($M$6*(E20/12))) / ($M$6*(E20/12))))</f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517</v>
      </c>
      <c r="C21" s="51" t="s">
        <v>518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9"/>
        <v>0</v>
      </c>
      <c r="J21" s="56">
        <f t="shared" si="10"/>
        <v>0</v>
      </c>
      <c r="K21" s="57" t="str">
        <f t="shared" si="11"/>
        <v>NA</v>
      </c>
      <c r="L21" s="57" t="str">
        <f t="shared" si="12"/>
        <v>NA</v>
      </c>
      <c r="M21" s="57" t="str">
        <f t="shared" si="13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519</v>
      </c>
      <c r="C22" s="51" t="s">
        <v>458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f t="shared" si="9"/>
        <v>0</v>
      </c>
      <c r="J22" s="56">
        <f t="shared" si="10"/>
        <v>0</v>
      </c>
      <c r="K22" s="57" t="str">
        <f t="shared" si="11"/>
        <v>NA</v>
      </c>
      <c r="L22" s="57" t="str">
        <f t="shared" si="12"/>
        <v>NA</v>
      </c>
      <c r="M22" s="57" t="str">
        <f t="shared" si="13"/>
        <v>NA</v>
      </c>
      <c r="R22" s="53"/>
      <c r="S22" s="53"/>
      <c r="T22" s="53"/>
      <c r="U22" s="53"/>
      <c r="V22" s="53"/>
    </row>
    <row r="23" spans="1:22" s="51" customFormat="1" x14ac:dyDescent="0.2">
      <c r="B23" s="51" t="s">
        <v>520</v>
      </c>
      <c r="C23" s="51" t="s">
        <v>521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9"/>
        <v>0</v>
      </c>
      <c r="J23" s="56">
        <f t="shared" si="10"/>
        <v>0</v>
      </c>
      <c r="K23" s="57" t="str">
        <f t="shared" si="11"/>
        <v>NA</v>
      </c>
      <c r="L23" s="57" t="str">
        <f t="shared" si="12"/>
        <v>NA</v>
      </c>
      <c r="M23" s="57" t="str">
        <f t="shared" si="13"/>
        <v>NA</v>
      </c>
      <c r="R23" s="53"/>
      <c r="S23" s="53"/>
      <c r="T23" s="53"/>
      <c r="U23" s="53"/>
      <c r="V23" s="53"/>
    </row>
    <row r="24" spans="1:22" s="51" customFormat="1" x14ac:dyDescent="0.2">
      <c r="A24" s="63" t="s">
        <v>29</v>
      </c>
      <c r="B24" s="63"/>
      <c r="C24" s="63"/>
      <c r="D24" s="64">
        <v>0</v>
      </c>
      <c r="E24" s="64">
        <v>0</v>
      </c>
      <c r="F24" s="64">
        <v>175394336.63</v>
      </c>
      <c r="G24" s="64">
        <v>178811065.95999998</v>
      </c>
      <c r="H24" s="64">
        <v>0</v>
      </c>
      <c r="I24" s="64">
        <f t="shared" si="9"/>
        <v>178811065.95999998</v>
      </c>
      <c r="J24" s="64">
        <f t="shared" si="10"/>
        <v>-178811065.95999998</v>
      </c>
      <c r="K24" s="65" t="str">
        <f t="shared" si="11"/>
        <v>NA</v>
      </c>
      <c r="L24" s="65" t="str">
        <f t="shared" si="12"/>
        <v>NA</v>
      </c>
      <c r="M24" s="65" t="str">
        <f t="shared" si="13"/>
        <v>NA</v>
      </c>
      <c r="R24" s="53"/>
      <c r="S24" s="53"/>
      <c r="T24" s="53"/>
      <c r="U24" s="53"/>
      <c r="V24" s="53"/>
    </row>
    <row r="25" spans="1:22" s="17" customFormat="1" x14ac:dyDescent="0.2">
      <c r="A25" s="44"/>
      <c r="B25" s="45"/>
      <c r="C25" s="44"/>
      <c r="D25" s="46"/>
      <c r="E25" s="46"/>
      <c r="F25" s="46"/>
      <c r="G25" s="46"/>
      <c r="H25" s="46"/>
      <c r="I25" s="46"/>
      <c r="J25" s="46"/>
      <c r="K25" s="41"/>
      <c r="L25" s="41"/>
      <c r="M25" s="41"/>
    </row>
    <row r="26" spans="1:22" s="17" customFormat="1" ht="15.75" x14ac:dyDescent="0.25">
      <c r="A26" s="25" t="s">
        <v>12</v>
      </c>
      <c r="B26" s="32"/>
      <c r="C26" s="25"/>
      <c r="D26" s="6">
        <f>+D13+D15+D18+D24</f>
        <v>431811000</v>
      </c>
      <c r="E26" s="6">
        <f t="shared" ref="E26:J26" si="14">+E13+E15+E18+E24</f>
        <v>431890068.36000001</v>
      </c>
      <c r="F26" s="6">
        <f t="shared" si="14"/>
        <v>192420008.57999998</v>
      </c>
      <c r="G26" s="6">
        <f t="shared" si="14"/>
        <v>341706177.81999999</v>
      </c>
      <c r="H26" s="6">
        <f t="shared" si="14"/>
        <v>0</v>
      </c>
      <c r="I26" s="6">
        <f t="shared" si="14"/>
        <v>341706177.81999999</v>
      </c>
      <c r="J26" s="6">
        <f t="shared" si="14"/>
        <v>90183890.540000021</v>
      </c>
      <c r="K26" s="38">
        <f t="shared" ref="K26" si="15">IF(E26=0,"NA",J26/E26)</f>
        <v>0.20881214259557282</v>
      </c>
      <c r="L26" s="38">
        <f t="shared" ref="L26" si="16">IF(E26=0,"NA",(  ( F26 - (E26/$L$6)) / (E26/$L$6)))</f>
        <v>-0.55446993881876172</v>
      </c>
      <c r="M26" s="38">
        <f t="shared" ref="M26" si="17">IF(E26=0,"NA",(  ( G26 - ($M$6*(E26/12))) / ($M$6*(E26/12))))</f>
        <v>-0.13688597374062497</v>
      </c>
    </row>
    <row r="27" spans="1:22" s="16" customFormat="1" x14ac:dyDescent="0.2">
      <c r="A27" s="17"/>
      <c r="B27" s="43"/>
      <c r="C27" s="17"/>
      <c r="D27" s="18"/>
      <c r="E27" s="18"/>
      <c r="F27" s="18"/>
      <c r="G27" s="18"/>
      <c r="H27" s="18"/>
      <c r="I27" s="18"/>
      <c r="J27" s="18"/>
      <c r="K27" s="37"/>
      <c r="L27" s="37"/>
      <c r="M27" s="37"/>
    </row>
    <row r="28" spans="1:22" s="51" customFormat="1" x14ac:dyDescent="0.2">
      <c r="A28" s="51" t="s">
        <v>103</v>
      </c>
      <c r="B28" s="51" t="s">
        <v>163</v>
      </c>
      <c r="C28" s="51" t="s">
        <v>164</v>
      </c>
      <c r="D28" s="56">
        <v>5000</v>
      </c>
      <c r="E28" s="56">
        <v>5000</v>
      </c>
      <c r="F28" s="56">
        <v>750</v>
      </c>
      <c r="G28" s="56">
        <v>750</v>
      </c>
      <c r="H28" s="56">
        <v>0</v>
      </c>
      <c r="I28" s="56">
        <f t="shared" ref="I28:I75" si="18">SUM(G28:H28)</f>
        <v>750</v>
      </c>
      <c r="J28" s="56">
        <f t="shared" ref="J28:J75" si="19">E28-I28</f>
        <v>4250</v>
      </c>
      <c r="K28" s="57">
        <f t="shared" ref="K28:K75" si="20">IF(E28=0,"NA",J28/E28)</f>
        <v>0.85</v>
      </c>
      <c r="L28" s="57">
        <f t="shared" ref="L28:L75" si="21">IF(E28=0,"NA",(  ( F28 - (E28/$L$6)) / (E28/$L$6)))</f>
        <v>-0.85</v>
      </c>
      <c r="M28" s="57">
        <f t="shared" ref="M28:M75" si="22">IF(E28=0,"NA",(  ( G28 - ($M$6*(E28/12))) / ($M$6*(E28/12))))</f>
        <v>-0.83636363636363642</v>
      </c>
      <c r="R28" s="53"/>
      <c r="S28" s="53"/>
      <c r="T28" s="53"/>
      <c r="U28" s="53"/>
      <c r="V28" s="53"/>
    </row>
    <row r="29" spans="1:22" s="51" customFormat="1" x14ac:dyDescent="0.2">
      <c r="B29" s="51" t="s">
        <v>193</v>
      </c>
      <c r="C29" s="51" t="s">
        <v>194</v>
      </c>
      <c r="D29" s="56">
        <v>500</v>
      </c>
      <c r="E29" s="56">
        <v>500</v>
      </c>
      <c r="F29" s="56">
        <v>0</v>
      </c>
      <c r="G29" s="56">
        <v>291.55</v>
      </c>
      <c r="H29" s="56">
        <v>0</v>
      </c>
      <c r="I29" s="56">
        <f t="shared" ref="I29:I50" si="23">SUM(G29:H29)</f>
        <v>291.55</v>
      </c>
      <c r="J29" s="56">
        <f t="shared" ref="J29:J74" si="24">E29-I29</f>
        <v>208.45</v>
      </c>
      <c r="K29" s="57">
        <f t="shared" ref="K29:K74" si="25">IF(E29=0,"NA",J29/E29)</f>
        <v>0.41689999999999999</v>
      </c>
      <c r="L29" s="57">
        <f t="shared" ref="L29:L74" si="26">IF(E29=0,"NA",(  ( F29 - (E29/$L$6)) / (E29/$L$6)))</f>
        <v>-1</v>
      </c>
      <c r="M29" s="57">
        <f t="shared" ref="M29:M74" si="27">IF(E29=0,"NA",(  ( G29 - ($M$6*(E29/12))) / ($M$6*(E29/12))))</f>
        <v>-0.36389090909090904</v>
      </c>
      <c r="R29" s="53"/>
      <c r="S29" s="53"/>
      <c r="T29" s="53"/>
      <c r="U29" s="53"/>
      <c r="V29" s="53"/>
    </row>
    <row r="30" spans="1:22" s="51" customFormat="1" x14ac:dyDescent="0.2">
      <c r="B30" s="51" t="s">
        <v>201</v>
      </c>
      <c r="C30" s="51" t="s">
        <v>202</v>
      </c>
      <c r="D30" s="56">
        <v>0</v>
      </c>
      <c r="E30" s="56">
        <v>-960000</v>
      </c>
      <c r="F30" s="56">
        <v>29712.95</v>
      </c>
      <c r="G30" s="56">
        <v>616804.42000000004</v>
      </c>
      <c r="H30" s="56">
        <v>195966.1</v>
      </c>
      <c r="I30" s="56">
        <f t="shared" ref="I30:I48" si="28">SUM(G30:H30)</f>
        <v>812770.52</v>
      </c>
      <c r="J30" s="56">
        <f t="shared" ref="J30:J48" si="29">E30-I30</f>
        <v>-1772770.52</v>
      </c>
      <c r="K30" s="57">
        <f t="shared" ref="K30:K48" si="30">IF(E30=0,"NA",J30/E30)</f>
        <v>1.8466359583333334</v>
      </c>
      <c r="L30" s="57">
        <f t="shared" ref="L30:L48" si="31">IF(E30=0,"NA",(  ( F30 - (E30/$L$6)) / (E30/$L$6)))</f>
        <v>-1.0309509895833333</v>
      </c>
      <c r="M30" s="57">
        <f t="shared" ref="M30:M48" si="32">IF(E30=0,"NA",(  ( G30 - ($M$6*(E30/12))) / ($M$6*(E30/12))))</f>
        <v>-1.7009141136363635</v>
      </c>
      <c r="R30" s="53"/>
      <c r="S30" s="53"/>
      <c r="T30" s="53"/>
      <c r="U30" s="53"/>
      <c r="V30" s="53"/>
    </row>
    <row r="31" spans="1:22" s="51" customFormat="1" x14ac:dyDescent="0.2">
      <c r="B31" s="51" t="s">
        <v>205</v>
      </c>
      <c r="C31" s="51" t="s">
        <v>206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f t="shared" si="28"/>
        <v>0</v>
      </c>
      <c r="J31" s="56">
        <f t="shared" si="29"/>
        <v>0</v>
      </c>
      <c r="K31" s="57" t="str">
        <f t="shared" si="30"/>
        <v>NA</v>
      </c>
      <c r="L31" s="57" t="str">
        <f t="shared" si="31"/>
        <v>NA</v>
      </c>
      <c r="M31" s="57" t="str">
        <f t="shared" si="32"/>
        <v>NA</v>
      </c>
      <c r="R31" s="53"/>
      <c r="S31" s="53"/>
      <c r="T31" s="53"/>
      <c r="U31" s="53"/>
      <c r="V31" s="53"/>
    </row>
    <row r="32" spans="1:22" s="51" customFormat="1" x14ac:dyDescent="0.2">
      <c r="B32" s="51" t="s">
        <v>219</v>
      </c>
      <c r="C32" s="51" t="s">
        <v>220</v>
      </c>
      <c r="D32" s="56">
        <v>0</v>
      </c>
      <c r="E32" s="56">
        <v>960000</v>
      </c>
      <c r="F32" s="56">
        <v>0</v>
      </c>
      <c r="G32" s="56">
        <v>361558.38</v>
      </c>
      <c r="H32" s="56">
        <v>24211.07</v>
      </c>
      <c r="I32" s="56">
        <f t="shared" si="28"/>
        <v>385769.45</v>
      </c>
      <c r="J32" s="56">
        <f t="shared" si="29"/>
        <v>574230.55000000005</v>
      </c>
      <c r="K32" s="57">
        <f t="shared" si="30"/>
        <v>0.59815682291666672</v>
      </c>
      <c r="L32" s="57">
        <f t="shared" si="31"/>
        <v>-1</v>
      </c>
      <c r="M32" s="57">
        <f t="shared" si="32"/>
        <v>-0.58913820454545451</v>
      </c>
      <c r="R32" s="53"/>
      <c r="S32" s="53"/>
      <c r="T32" s="53"/>
      <c r="U32" s="53"/>
      <c r="V32" s="53"/>
    </row>
    <row r="33" spans="1:22" s="51" customFormat="1" x14ac:dyDescent="0.2">
      <c r="B33" s="51" t="s">
        <v>221</v>
      </c>
      <c r="C33" s="51" t="s">
        <v>222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28"/>
        <v>0</v>
      </c>
      <c r="J33" s="56">
        <f t="shared" si="29"/>
        <v>0</v>
      </c>
      <c r="K33" s="57" t="str">
        <f t="shared" si="30"/>
        <v>NA</v>
      </c>
      <c r="L33" s="57" t="str">
        <f t="shared" si="31"/>
        <v>NA</v>
      </c>
      <c r="M33" s="57" t="str">
        <f t="shared" si="32"/>
        <v>NA</v>
      </c>
      <c r="R33" s="53"/>
      <c r="S33" s="53"/>
      <c r="T33" s="53"/>
      <c r="U33" s="53"/>
      <c r="V33" s="53"/>
    </row>
    <row r="34" spans="1:22" s="51" customFormat="1" x14ac:dyDescent="0.2">
      <c r="A34" s="63" t="s">
        <v>227</v>
      </c>
      <c r="B34" s="63"/>
      <c r="C34" s="63"/>
      <c r="D34" s="64">
        <v>5500</v>
      </c>
      <c r="E34" s="64">
        <v>5500</v>
      </c>
      <c r="F34" s="64">
        <v>30462.95</v>
      </c>
      <c r="G34" s="64">
        <v>979404.35000000009</v>
      </c>
      <c r="H34" s="64">
        <v>220177.17</v>
      </c>
      <c r="I34" s="64">
        <f t="shared" si="28"/>
        <v>1199581.52</v>
      </c>
      <c r="J34" s="64">
        <f t="shared" si="29"/>
        <v>-1194081.52</v>
      </c>
      <c r="K34" s="65">
        <f t="shared" si="30"/>
        <v>-217.10573090909091</v>
      </c>
      <c r="L34" s="65">
        <f t="shared" si="31"/>
        <v>4.5387181818181821</v>
      </c>
      <c r="M34" s="65">
        <f t="shared" si="32"/>
        <v>193.2620198347108</v>
      </c>
      <c r="R34" s="53"/>
      <c r="S34" s="53"/>
      <c r="T34" s="53"/>
      <c r="U34" s="53"/>
      <c r="V34" s="53"/>
    </row>
    <row r="35" spans="1:22" s="51" customFormat="1" x14ac:dyDescent="0.2">
      <c r="A35" s="51" t="s">
        <v>228</v>
      </c>
      <c r="B35" s="51" t="s">
        <v>137</v>
      </c>
      <c r="C35" s="51" t="s">
        <v>138</v>
      </c>
      <c r="D35" s="56">
        <v>0</v>
      </c>
      <c r="E35" s="56">
        <v>8000</v>
      </c>
      <c r="F35" s="56">
        <v>0</v>
      </c>
      <c r="G35" s="56">
        <v>7715.18</v>
      </c>
      <c r="H35" s="56">
        <v>0</v>
      </c>
      <c r="I35" s="56">
        <f t="shared" si="28"/>
        <v>7715.18</v>
      </c>
      <c r="J35" s="56">
        <f t="shared" si="29"/>
        <v>284.81999999999971</v>
      </c>
      <c r="K35" s="57">
        <f t="shared" si="30"/>
        <v>3.5602499999999961E-2</v>
      </c>
      <c r="L35" s="57">
        <f t="shared" si="31"/>
        <v>-1</v>
      </c>
      <c r="M35" s="57">
        <f t="shared" si="32"/>
        <v>5.2070000000000081E-2</v>
      </c>
      <c r="R35" s="53"/>
      <c r="S35" s="53"/>
      <c r="T35" s="53"/>
      <c r="U35" s="53"/>
      <c r="V35" s="53"/>
    </row>
    <row r="36" spans="1:22" s="51" customFormat="1" x14ac:dyDescent="0.2">
      <c r="B36" s="51" t="s">
        <v>161</v>
      </c>
      <c r="C36" s="51" t="s">
        <v>162</v>
      </c>
      <c r="D36" s="56">
        <v>0</v>
      </c>
      <c r="E36" s="56">
        <v>0</v>
      </c>
      <c r="F36" s="56">
        <v>0</v>
      </c>
      <c r="G36" s="56">
        <v>331.83</v>
      </c>
      <c r="H36" s="56">
        <v>0</v>
      </c>
      <c r="I36" s="56">
        <f t="shared" si="28"/>
        <v>331.83</v>
      </c>
      <c r="J36" s="56">
        <f t="shared" si="29"/>
        <v>-331.83</v>
      </c>
      <c r="K36" s="57" t="str">
        <f t="shared" si="30"/>
        <v>NA</v>
      </c>
      <c r="L36" s="57" t="str">
        <f t="shared" si="31"/>
        <v>NA</v>
      </c>
      <c r="M36" s="57" t="str">
        <f t="shared" si="32"/>
        <v>NA</v>
      </c>
      <c r="R36" s="53"/>
      <c r="S36" s="53"/>
      <c r="T36" s="53"/>
      <c r="U36" s="53"/>
      <c r="V36" s="53"/>
    </row>
    <row r="37" spans="1:22" s="51" customFormat="1" x14ac:dyDescent="0.2">
      <c r="B37" s="51" t="s">
        <v>163</v>
      </c>
      <c r="C37" s="51" t="s">
        <v>164</v>
      </c>
      <c r="D37" s="56">
        <v>0</v>
      </c>
      <c r="E37" s="56">
        <v>17573.36</v>
      </c>
      <c r="F37" s="56">
        <v>0</v>
      </c>
      <c r="G37" s="56">
        <v>16857.07</v>
      </c>
      <c r="H37" s="56">
        <v>32.4</v>
      </c>
      <c r="I37" s="56">
        <f t="shared" si="28"/>
        <v>16889.47</v>
      </c>
      <c r="J37" s="56">
        <f t="shared" si="29"/>
        <v>683.88999999999942</v>
      </c>
      <c r="K37" s="57">
        <f t="shared" si="30"/>
        <v>3.8916291477554626E-2</v>
      </c>
      <c r="L37" s="57">
        <f t="shared" si="31"/>
        <v>-1</v>
      </c>
      <c r="M37" s="57">
        <f t="shared" si="32"/>
        <v>4.6443645898730131E-2</v>
      </c>
      <c r="R37" s="53"/>
      <c r="S37" s="53"/>
      <c r="T37" s="53"/>
      <c r="U37" s="53"/>
      <c r="V37" s="53"/>
    </row>
    <row r="38" spans="1:22" s="51" customFormat="1" x14ac:dyDescent="0.2">
      <c r="B38" s="51" t="s">
        <v>179</v>
      </c>
      <c r="C38" s="51" t="s">
        <v>180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28"/>
        <v>0</v>
      </c>
      <c r="J38" s="56">
        <f t="shared" si="29"/>
        <v>0</v>
      </c>
      <c r="K38" s="57" t="str">
        <f t="shared" si="30"/>
        <v>NA</v>
      </c>
      <c r="L38" s="57" t="str">
        <f t="shared" si="31"/>
        <v>NA</v>
      </c>
      <c r="M38" s="57" t="str">
        <f t="shared" si="32"/>
        <v>NA</v>
      </c>
      <c r="R38" s="53"/>
      <c r="S38" s="53"/>
      <c r="T38" s="53"/>
      <c r="U38" s="53"/>
      <c r="V38" s="53"/>
    </row>
    <row r="39" spans="1:22" s="51" customFormat="1" x14ac:dyDescent="0.2">
      <c r="B39" s="51" t="s">
        <v>193</v>
      </c>
      <c r="C39" s="51" t="s">
        <v>194</v>
      </c>
      <c r="D39" s="56">
        <v>0</v>
      </c>
      <c r="E39" s="56">
        <v>50000</v>
      </c>
      <c r="F39" s="56">
        <v>0</v>
      </c>
      <c r="G39" s="56">
        <v>33404.61</v>
      </c>
      <c r="H39" s="56">
        <v>0.5</v>
      </c>
      <c r="I39" s="56">
        <f t="shared" si="28"/>
        <v>33405.11</v>
      </c>
      <c r="J39" s="56">
        <f t="shared" si="29"/>
        <v>16594.89</v>
      </c>
      <c r="K39" s="57">
        <f t="shared" si="30"/>
        <v>0.33189779999999997</v>
      </c>
      <c r="L39" s="57">
        <f t="shared" si="31"/>
        <v>-1</v>
      </c>
      <c r="M39" s="57">
        <f t="shared" si="32"/>
        <v>-0.27117214545454549</v>
      </c>
      <c r="R39" s="53"/>
      <c r="S39" s="53"/>
      <c r="T39" s="53"/>
      <c r="U39" s="53"/>
      <c r="V39" s="53"/>
    </row>
    <row r="40" spans="1:22" s="51" customFormat="1" x14ac:dyDescent="0.2">
      <c r="B40" s="51" t="s">
        <v>201</v>
      </c>
      <c r="C40" s="51" t="s">
        <v>202</v>
      </c>
      <c r="D40" s="56">
        <v>0</v>
      </c>
      <c r="E40" s="56">
        <v>0</v>
      </c>
      <c r="F40" s="56">
        <v>0</v>
      </c>
      <c r="G40" s="56">
        <v>209.96</v>
      </c>
      <c r="H40" s="56">
        <v>0</v>
      </c>
      <c r="I40" s="56">
        <f t="shared" si="28"/>
        <v>209.96</v>
      </c>
      <c r="J40" s="56">
        <f t="shared" si="29"/>
        <v>-209.96</v>
      </c>
      <c r="K40" s="57" t="str">
        <f t="shared" si="30"/>
        <v>NA</v>
      </c>
      <c r="L40" s="57" t="str">
        <f t="shared" si="31"/>
        <v>NA</v>
      </c>
      <c r="M40" s="57" t="str">
        <f t="shared" si="32"/>
        <v>NA</v>
      </c>
      <c r="R40" s="53"/>
      <c r="S40" s="53"/>
      <c r="T40" s="53"/>
      <c r="U40" s="53"/>
      <c r="V40" s="53"/>
    </row>
    <row r="41" spans="1:22" s="51" customFormat="1" x14ac:dyDescent="0.2">
      <c r="B41" s="51" t="s">
        <v>213</v>
      </c>
      <c r="C41" s="51" t="s">
        <v>214</v>
      </c>
      <c r="D41" s="56">
        <v>500</v>
      </c>
      <c r="E41" s="56">
        <v>500</v>
      </c>
      <c r="F41" s="56">
        <v>0</v>
      </c>
      <c r="G41" s="56">
        <v>0</v>
      </c>
      <c r="H41" s="56">
        <v>0</v>
      </c>
      <c r="I41" s="56">
        <f t="shared" si="28"/>
        <v>0</v>
      </c>
      <c r="J41" s="56">
        <f t="shared" si="29"/>
        <v>500</v>
      </c>
      <c r="K41" s="57">
        <f t="shared" si="30"/>
        <v>1</v>
      </c>
      <c r="L41" s="57">
        <f t="shared" si="31"/>
        <v>-1</v>
      </c>
      <c r="M41" s="57">
        <f t="shared" si="32"/>
        <v>-1</v>
      </c>
      <c r="R41" s="53"/>
      <c r="S41" s="53"/>
      <c r="T41" s="53"/>
      <c r="U41" s="53"/>
      <c r="V41" s="53"/>
    </row>
    <row r="42" spans="1:22" s="51" customFormat="1" x14ac:dyDescent="0.2">
      <c r="B42" s="51" t="s">
        <v>215</v>
      </c>
      <c r="C42" s="51" t="s">
        <v>216</v>
      </c>
      <c r="D42" s="56">
        <v>5000</v>
      </c>
      <c r="E42" s="56">
        <v>5000</v>
      </c>
      <c r="F42" s="56">
        <v>0</v>
      </c>
      <c r="G42" s="56">
        <v>0</v>
      </c>
      <c r="H42" s="56">
        <v>0</v>
      </c>
      <c r="I42" s="56">
        <f t="shared" si="28"/>
        <v>0</v>
      </c>
      <c r="J42" s="56">
        <f t="shared" si="29"/>
        <v>5000</v>
      </c>
      <c r="K42" s="57">
        <f t="shared" si="30"/>
        <v>1</v>
      </c>
      <c r="L42" s="57">
        <f t="shared" si="31"/>
        <v>-1</v>
      </c>
      <c r="M42" s="57">
        <f t="shared" si="32"/>
        <v>-1</v>
      </c>
      <c r="R42" s="53"/>
      <c r="S42" s="53"/>
      <c r="T42" s="53"/>
      <c r="U42" s="53"/>
      <c r="V42" s="53"/>
    </row>
    <row r="43" spans="1:22" s="51" customFormat="1" x14ac:dyDescent="0.2">
      <c r="B43" s="51" t="s">
        <v>223</v>
      </c>
      <c r="C43" s="51" t="s">
        <v>224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f t="shared" si="28"/>
        <v>0</v>
      </c>
      <c r="J43" s="56">
        <f t="shared" si="29"/>
        <v>0</v>
      </c>
      <c r="K43" s="57" t="str">
        <f t="shared" si="30"/>
        <v>NA</v>
      </c>
      <c r="L43" s="57" t="str">
        <f t="shared" si="31"/>
        <v>NA</v>
      </c>
      <c r="M43" s="57" t="str">
        <f t="shared" si="32"/>
        <v>NA</v>
      </c>
      <c r="R43" s="53"/>
      <c r="S43" s="53"/>
      <c r="T43" s="53"/>
      <c r="U43" s="53"/>
      <c r="V43" s="53"/>
    </row>
    <row r="44" spans="1:22" s="51" customFormat="1" x14ac:dyDescent="0.2">
      <c r="A44" s="63" t="s">
        <v>255</v>
      </c>
      <c r="B44" s="63"/>
      <c r="C44" s="63"/>
      <c r="D44" s="64">
        <v>5500</v>
      </c>
      <c r="E44" s="64">
        <v>81073.36</v>
      </c>
      <c r="F44" s="64">
        <v>0</v>
      </c>
      <c r="G44" s="64">
        <v>58518.65</v>
      </c>
      <c r="H44" s="64">
        <v>32.9</v>
      </c>
      <c r="I44" s="64">
        <f t="shared" si="28"/>
        <v>58551.55</v>
      </c>
      <c r="J44" s="64">
        <f t="shared" si="29"/>
        <v>22521.809999999998</v>
      </c>
      <c r="K44" s="65">
        <f t="shared" si="30"/>
        <v>0.2777954435341029</v>
      </c>
      <c r="L44" s="65">
        <f t="shared" si="31"/>
        <v>-1</v>
      </c>
      <c r="M44" s="65">
        <f t="shared" si="32"/>
        <v>-0.21258318055737091</v>
      </c>
      <c r="R44" s="53"/>
      <c r="S44" s="53"/>
      <c r="T44" s="53"/>
      <c r="U44" s="53"/>
      <c r="V44" s="53"/>
    </row>
    <row r="45" spans="1:22" s="51" customFormat="1" x14ac:dyDescent="0.2">
      <c r="A45" s="51" t="s">
        <v>256</v>
      </c>
      <c r="B45" s="51" t="s">
        <v>163</v>
      </c>
      <c r="C45" s="51" t="s">
        <v>164</v>
      </c>
      <c r="D45" s="56">
        <v>0</v>
      </c>
      <c r="E45" s="56">
        <v>32631245.59</v>
      </c>
      <c r="F45" s="56">
        <v>197805.51</v>
      </c>
      <c r="G45" s="56">
        <v>1612778.58</v>
      </c>
      <c r="H45" s="56">
        <v>15008819.58</v>
      </c>
      <c r="I45" s="56">
        <f t="shared" si="28"/>
        <v>16621598.16</v>
      </c>
      <c r="J45" s="56">
        <f t="shared" si="29"/>
        <v>16009647.43</v>
      </c>
      <c r="K45" s="57">
        <f t="shared" si="30"/>
        <v>0.49062323979769351</v>
      </c>
      <c r="L45" s="57">
        <f t="shared" si="31"/>
        <v>-0.99393815631541138</v>
      </c>
      <c r="M45" s="57">
        <f t="shared" si="32"/>
        <v>-0.94608251132513843</v>
      </c>
      <c r="R45" s="53"/>
      <c r="S45" s="53"/>
      <c r="T45" s="53"/>
      <c r="U45" s="53"/>
      <c r="V45" s="53"/>
    </row>
    <row r="46" spans="1:22" s="51" customFormat="1" x14ac:dyDescent="0.2">
      <c r="B46" s="51" t="s">
        <v>205</v>
      </c>
      <c r="C46" s="51" t="s">
        <v>206</v>
      </c>
      <c r="D46" s="56">
        <v>0</v>
      </c>
      <c r="E46" s="56">
        <v>11114410.210000001</v>
      </c>
      <c r="F46" s="56">
        <v>16329.12</v>
      </c>
      <c r="G46" s="56">
        <v>16329.12</v>
      </c>
      <c r="H46" s="56">
        <v>10813346.109999999</v>
      </c>
      <c r="I46" s="56">
        <f t="shared" si="28"/>
        <v>10829675.229999999</v>
      </c>
      <c r="J46" s="56">
        <f t="shared" si="29"/>
        <v>284734.98000000231</v>
      </c>
      <c r="K46" s="57">
        <f t="shared" si="30"/>
        <v>2.5618541570817395E-2</v>
      </c>
      <c r="L46" s="57">
        <f t="shared" si="31"/>
        <v>-0.99853081542866684</v>
      </c>
      <c r="M46" s="57">
        <f t="shared" si="32"/>
        <v>-0.99839725319490935</v>
      </c>
      <c r="R46" s="53"/>
      <c r="S46" s="53"/>
      <c r="T46" s="53"/>
      <c r="U46" s="53"/>
      <c r="V46" s="53"/>
    </row>
    <row r="47" spans="1:22" s="51" customFormat="1" x14ac:dyDescent="0.2">
      <c r="B47" s="51" t="s">
        <v>221</v>
      </c>
      <c r="C47" s="51" t="s">
        <v>222</v>
      </c>
      <c r="D47" s="56">
        <v>0</v>
      </c>
      <c r="E47" s="56">
        <v>500000.2</v>
      </c>
      <c r="F47" s="56">
        <v>0</v>
      </c>
      <c r="G47" s="56">
        <v>0</v>
      </c>
      <c r="H47" s="56">
        <v>0</v>
      </c>
      <c r="I47" s="56">
        <f t="shared" si="28"/>
        <v>0</v>
      </c>
      <c r="J47" s="56">
        <f t="shared" si="29"/>
        <v>500000.2</v>
      </c>
      <c r="K47" s="57">
        <f t="shared" si="30"/>
        <v>1</v>
      </c>
      <c r="L47" s="57">
        <f t="shared" si="31"/>
        <v>-1</v>
      </c>
      <c r="M47" s="57">
        <f t="shared" si="32"/>
        <v>-1</v>
      </c>
      <c r="R47" s="53"/>
      <c r="S47" s="53"/>
      <c r="T47" s="53"/>
      <c r="U47" s="53"/>
      <c r="V47" s="53"/>
    </row>
    <row r="48" spans="1:22" s="51" customFormat="1" x14ac:dyDescent="0.2">
      <c r="A48" s="63" t="s">
        <v>269</v>
      </c>
      <c r="B48" s="63"/>
      <c r="C48" s="63"/>
      <c r="D48" s="64">
        <v>0</v>
      </c>
      <c r="E48" s="64">
        <v>44245656</v>
      </c>
      <c r="F48" s="64">
        <v>214134.63</v>
      </c>
      <c r="G48" s="64">
        <v>1629107.7000000002</v>
      </c>
      <c r="H48" s="64">
        <v>25822165.689999998</v>
      </c>
      <c r="I48" s="64">
        <f t="shared" si="28"/>
        <v>27451273.389999997</v>
      </c>
      <c r="J48" s="64">
        <f t="shared" si="29"/>
        <v>16794382.610000003</v>
      </c>
      <c r="K48" s="65">
        <f t="shared" si="30"/>
        <v>0.3795713326072056</v>
      </c>
      <c r="L48" s="65">
        <f t="shared" si="31"/>
        <v>-0.99516032421352274</v>
      </c>
      <c r="M48" s="65">
        <f t="shared" si="32"/>
        <v>-0.95983315514634926</v>
      </c>
      <c r="R48" s="53"/>
      <c r="S48" s="53"/>
      <c r="T48" s="53"/>
      <c r="U48" s="53"/>
      <c r="V48" s="53"/>
    </row>
    <row r="49" spans="1:22" s="51" customFormat="1" x14ac:dyDescent="0.2">
      <c r="A49" s="51" t="s">
        <v>270</v>
      </c>
      <c r="B49" s="51" t="s">
        <v>193</v>
      </c>
      <c r="C49" s="51" t="s">
        <v>194</v>
      </c>
      <c r="D49" s="56">
        <v>0</v>
      </c>
      <c r="E49" s="56">
        <v>3495</v>
      </c>
      <c r="F49" s="56">
        <v>0</v>
      </c>
      <c r="G49" s="56">
        <v>0</v>
      </c>
      <c r="H49" s="56">
        <v>0</v>
      </c>
      <c r="I49" s="56">
        <f t="shared" si="23"/>
        <v>0</v>
      </c>
      <c r="J49" s="56">
        <f t="shared" si="24"/>
        <v>3495</v>
      </c>
      <c r="K49" s="57">
        <f t="shared" si="25"/>
        <v>1</v>
      </c>
      <c r="L49" s="57">
        <f t="shared" si="26"/>
        <v>-1</v>
      </c>
      <c r="M49" s="57">
        <f t="shared" si="27"/>
        <v>-1</v>
      </c>
      <c r="R49" s="53"/>
      <c r="S49" s="53"/>
      <c r="T49" s="53"/>
      <c r="U49" s="53"/>
      <c r="V49" s="53"/>
    </row>
    <row r="50" spans="1:22" s="51" customFormat="1" x14ac:dyDescent="0.2">
      <c r="A50" s="63" t="s">
        <v>271</v>
      </c>
      <c r="B50" s="63"/>
      <c r="C50" s="63"/>
      <c r="D50" s="64">
        <v>0</v>
      </c>
      <c r="E50" s="64">
        <v>3495</v>
      </c>
      <c r="F50" s="64">
        <v>0</v>
      </c>
      <c r="G50" s="64">
        <v>0</v>
      </c>
      <c r="H50" s="64">
        <v>0</v>
      </c>
      <c r="I50" s="64">
        <f t="shared" si="23"/>
        <v>0</v>
      </c>
      <c r="J50" s="64">
        <f t="shared" si="24"/>
        <v>3495</v>
      </c>
      <c r="K50" s="65">
        <f t="shared" si="25"/>
        <v>1</v>
      </c>
      <c r="L50" s="65">
        <f t="shared" si="26"/>
        <v>-1</v>
      </c>
      <c r="M50" s="65">
        <f t="shared" si="27"/>
        <v>-1</v>
      </c>
      <c r="R50" s="53"/>
      <c r="S50" s="53"/>
      <c r="T50" s="53"/>
      <c r="U50" s="53"/>
      <c r="V50" s="53"/>
    </row>
    <row r="51" spans="1:22" s="51" customFormat="1" x14ac:dyDescent="0.2">
      <c r="A51" s="51" t="s">
        <v>329</v>
      </c>
      <c r="B51" s="51" t="s">
        <v>121</v>
      </c>
      <c r="C51" s="51" t="s">
        <v>122</v>
      </c>
      <c r="D51" s="56">
        <v>0</v>
      </c>
      <c r="E51" s="56">
        <v>0</v>
      </c>
      <c r="F51" s="56">
        <v>3908.46</v>
      </c>
      <c r="G51" s="56">
        <v>28711.41</v>
      </c>
      <c r="H51" s="56">
        <v>0</v>
      </c>
      <c r="I51" s="56">
        <f t="shared" ref="I51:I57" si="33">SUM(G51:H51)</f>
        <v>28711.41</v>
      </c>
      <c r="J51" s="56">
        <f t="shared" ref="J51:J57" si="34">E51-I51</f>
        <v>-28711.41</v>
      </c>
      <c r="K51" s="57" t="str">
        <f t="shared" ref="K51:K57" si="35">IF(E51=0,"NA",J51/E51)</f>
        <v>NA</v>
      </c>
      <c r="L51" s="57" t="str">
        <f t="shared" ref="L51:L57" si="36">IF(E51=0,"NA",(  ( F51 - (E51/$L$6)) / (E51/$L$6)))</f>
        <v>NA</v>
      </c>
      <c r="M51" s="57" t="str">
        <f t="shared" ref="M51:M57" si="37">IF(E51=0,"NA",(  ( G51 - ($M$6*(E51/12))) / ($M$6*(E51/12))))</f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133</v>
      </c>
      <c r="C52" s="51" t="s">
        <v>134</v>
      </c>
      <c r="D52" s="56">
        <v>10000000</v>
      </c>
      <c r="E52" s="56">
        <v>7000000</v>
      </c>
      <c r="F52" s="56">
        <v>27085.24</v>
      </c>
      <c r="G52" s="56">
        <v>475222.85</v>
      </c>
      <c r="H52" s="56">
        <v>0</v>
      </c>
      <c r="I52" s="56">
        <f t="shared" si="33"/>
        <v>475222.85</v>
      </c>
      <c r="J52" s="56">
        <f t="shared" si="34"/>
        <v>6524777.1500000004</v>
      </c>
      <c r="K52" s="57">
        <f t="shared" si="35"/>
        <v>0.9321110214285715</v>
      </c>
      <c r="L52" s="57">
        <f t="shared" si="36"/>
        <v>-0.99613067999999994</v>
      </c>
      <c r="M52" s="57">
        <f t="shared" si="37"/>
        <v>-0.92593929610389614</v>
      </c>
      <c r="R52" s="53"/>
      <c r="S52" s="53"/>
      <c r="T52" s="53"/>
      <c r="U52" s="53"/>
      <c r="V52" s="53"/>
    </row>
    <row r="53" spans="1:22" s="51" customFormat="1" x14ac:dyDescent="0.2">
      <c r="B53" s="51" t="s">
        <v>135</v>
      </c>
      <c r="C53" s="51" t="s">
        <v>136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33"/>
        <v>0</v>
      </c>
      <c r="J53" s="56">
        <f t="shared" si="34"/>
        <v>0</v>
      </c>
      <c r="K53" s="57" t="str">
        <f t="shared" si="35"/>
        <v>NA</v>
      </c>
      <c r="L53" s="57" t="str">
        <f t="shared" si="36"/>
        <v>NA</v>
      </c>
      <c r="M53" s="57" t="str">
        <f t="shared" si="37"/>
        <v>NA</v>
      </c>
      <c r="R53" s="53"/>
      <c r="S53" s="53"/>
      <c r="T53" s="53"/>
      <c r="U53" s="53"/>
      <c r="V53" s="53"/>
    </row>
    <row r="54" spans="1:22" s="51" customFormat="1" x14ac:dyDescent="0.2">
      <c r="B54" s="51" t="s">
        <v>143</v>
      </c>
      <c r="C54" s="51" t="s">
        <v>144</v>
      </c>
      <c r="D54" s="56">
        <v>0</v>
      </c>
      <c r="E54" s="56">
        <v>1000000</v>
      </c>
      <c r="F54" s="56">
        <v>3585</v>
      </c>
      <c r="G54" s="56">
        <v>51899.25</v>
      </c>
      <c r="H54" s="56">
        <v>0</v>
      </c>
      <c r="I54" s="56">
        <f t="shared" si="33"/>
        <v>51899.25</v>
      </c>
      <c r="J54" s="56">
        <f t="shared" si="34"/>
        <v>948100.75</v>
      </c>
      <c r="K54" s="57">
        <f t="shared" si="35"/>
        <v>0.94810075000000005</v>
      </c>
      <c r="L54" s="57">
        <f t="shared" si="36"/>
        <v>-0.99641500000000005</v>
      </c>
      <c r="M54" s="57">
        <f t="shared" si="37"/>
        <v>-0.9433826363636364</v>
      </c>
      <c r="R54" s="53"/>
      <c r="S54" s="53"/>
      <c r="T54" s="53"/>
      <c r="U54" s="53"/>
      <c r="V54" s="53"/>
    </row>
    <row r="55" spans="1:22" s="51" customFormat="1" x14ac:dyDescent="0.2">
      <c r="B55" s="51" t="s">
        <v>145</v>
      </c>
      <c r="C55" s="51" t="s">
        <v>146</v>
      </c>
      <c r="D55" s="56">
        <v>0</v>
      </c>
      <c r="E55" s="56">
        <v>0</v>
      </c>
      <c r="F55" s="56">
        <v>419.5</v>
      </c>
      <c r="G55" s="56">
        <v>3197.32</v>
      </c>
      <c r="H55" s="56">
        <v>0</v>
      </c>
      <c r="I55" s="56">
        <f t="shared" si="33"/>
        <v>3197.32</v>
      </c>
      <c r="J55" s="56">
        <f t="shared" si="34"/>
        <v>-3197.32</v>
      </c>
      <c r="K55" s="57" t="str">
        <f t="shared" si="35"/>
        <v>NA</v>
      </c>
      <c r="L55" s="57" t="str">
        <f t="shared" si="36"/>
        <v>NA</v>
      </c>
      <c r="M55" s="57" t="str">
        <f t="shared" si="37"/>
        <v>NA</v>
      </c>
      <c r="R55" s="53"/>
      <c r="S55" s="53"/>
      <c r="T55" s="53"/>
      <c r="U55" s="53"/>
      <c r="V55" s="53"/>
    </row>
    <row r="56" spans="1:22" s="51" customFormat="1" x14ac:dyDescent="0.2">
      <c r="B56" s="51" t="s">
        <v>147</v>
      </c>
      <c r="C56" s="51" t="s">
        <v>148</v>
      </c>
      <c r="D56" s="56">
        <v>0</v>
      </c>
      <c r="E56" s="56">
        <v>1000000</v>
      </c>
      <c r="F56" s="56">
        <v>5992.76</v>
      </c>
      <c r="G56" s="56">
        <v>93452.07</v>
      </c>
      <c r="H56" s="56">
        <v>0</v>
      </c>
      <c r="I56" s="56">
        <f t="shared" si="33"/>
        <v>93452.07</v>
      </c>
      <c r="J56" s="56">
        <f t="shared" si="34"/>
        <v>906547.92999999993</v>
      </c>
      <c r="K56" s="57">
        <f t="shared" si="35"/>
        <v>0.90654792999999989</v>
      </c>
      <c r="L56" s="57">
        <f t="shared" si="36"/>
        <v>-0.99400723999999996</v>
      </c>
      <c r="M56" s="57">
        <f t="shared" si="37"/>
        <v>-0.89805228727272735</v>
      </c>
      <c r="R56" s="53"/>
      <c r="S56" s="53"/>
      <c r="T56" s="53"/>
      <c r="U56" s="53"/>
      <c r="V56" s="53"/>
    </row>
    <row r="57" spans="1:22" s="51" customFormat="1" x14ac:dyDescent="0.2">
      <c r="B57" s="51" t="s">
        <v>161</v>
      </c>
      <c r="C57" s="51" t="s">
        <v>162</v>
      </c>
      <c r="D57" s="56">
        <v>0</v>
      </c>
      <c r="E57" s="56">
        <v>1000000</v>
      </c>
      <c r="F57" s="56">
        <v>334.87</v>
      </c>
      <c r="G57" s="56">
        <v>11011.32</v>
      </c>
      <c r="H57" s="56">
        <v>0</v>
      </c>
      <c r="I57" s="56">
        <f t="shared" si="33"/>
        <v>11011.32</v>
      </c>
      <c r="J57" s="56">
        <f t="shared" si="34"/>
        <v>988988.68</v>
      </c>
      <c r="K57" s="57">
        <f t="shared" si="35"/>
        <v>0.98898868000000006</v>
      </c>
      <c r="L57" s="57">
        <f t="shared" si="36"/>
        <v>-0.99966513000000001</v>
      </c>
      <c r="M57" s="57">
        <f t="shared" si="37"/>
        <v>-0.98798765090909102</v>
      </c>
      <c r="R57" s="53"/>
      <c r="S57" s="53"/>
      <c r="T57" s="53"/>
      <c r="U57" s="53"/>
      <c r="V57" s="53"/>
    </row>
    <row r="58" spans="1:22" s="51" customFormat="1" x14ac:dyDescent="0.2">
      <c r="B58" s="51" t="s">
        <v>163</v>
      </c>
      <c r="C58" s="51" t="s">
        <v>164</v>
      </c>
      <c r="D58" s="56">
        <v>5294.12</v>
      </c>
      <c r="E58" s="56">
        <v>93812.69</v>
      </c>
      <c r="F58" s="56">
        <v>0</v>
      </c>
      <c r="G58" s="56">
        <v>6287.0600000000013</v>
      </c>
      <c r="H58" s="56">
        <v>15683.269999999999</v>
      </c>
      <c r="I58" s="56">
        <f t="shared" ref="I58:I72" si="38">SUM(G58:H58)</f>
        <v>21970.33</v>
      </c>
      <c r="J58" s="56">
        <f t="shared" ref="J58:J72" si="39">E58-I58</f>
        <v>71842.36</v>
      </c>
      <c r="K58" s="57">
        <f t="shared" ref="K58:K72" si="40">IF(E58=0,"NA",J58/E58)</f>
        <v>0.76580641702098085</v>
      </c>
      <c r="L58" s="57">
        <f t="shared" ref="L58:L72" si="41">IF(E58=0,"NA",(  ( F58 - (E58/$L$6)) / (E58/$L$6)))</f>
        <v>-1</v>
      </c>
      <c r="M58" s="57">
        <f t="shared" ref="M58:M72" si="42">IF(E58=0,"NA",(  ( G58 - ($M$6*(E58/12))) / ($M$6*(E58/12))))</f>
        <v>-0.92689037155750564</v>
      </c>
      <c r="R58" s="53"/>
      <c r="S58" s="53"/>
      <c r="T58" s="53"/>
      <c r="U58" s="53"/>
      <c r="V58" s="53"/>
    </row>
    <row r="59" spans="1:22" s="51" customFormat="1" x14ac:dyDescent="0.2">
      <c r="B59" s="51" t="s">
        <v>171</v>
      </c>
      <c r="C59" s="51" t="s">
        <v>172</v>
      </c>
      <c r="D59" s="56">
        <v>0</v>
      </c>
      <c r="E59" s="56">
        <v>2279</v>
      </c>
      <c r="F59" s="56">
        <v>0</v>
      </c>
      <c r="G59" s="56">
        <v>0</v>
      </c>
      <c r="H59" s="56">
        <v>0</v>
      </c>
      <c r="I59" s="56">
        <f t="shared" si="38"/>
        <v>0</v>
      </c>
      <c r="J59" s="56">
        <f t="shared" si="39"/>
        <v>2279</v>
      </c>
      <c r="K59" s="57">
        <f t="shared" si="40"/>
        <v>1</v>
      </c>
      <c r="L59" s="57">
        <f t="shared" si="41"/>
        <v>-1</v>
      </c>
      <c r="M59" s="57">
        <f t="shared" si="42"/>
        <v>-1</v>
      </c>
      <c r="R59" s="53"/>
      <c r="S59" s="53"/>
      <c r="T59" s="53"/>
      <c r="U59" s="53"/>
      <c r="V59" s="53"/>
    </row>
    <row r="60" spans="1:22" s="51" customFormat="1" x14ac:dyDescent="0.2">
      <c r="B60" s="51" t="s">
        <v>201</v>
      </c>
      <c r="C60" s="51" t="s">
        <v>202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f t="shared" ref="I60:I64" si="43">SUM(G60:H60)</f>
        <v>0</v>
      </c>
      <c r="J60" s="56">
        <f t="shared" ref="J60:J67" si="44">E60-I60</f>
        <v>0</v>
      </c>
      <c r="K60" s="57" t="str">
        <f t="shared" ref="K60:K67" si="45">IF(E60=0,"NA",J60/E60)</f>
        <v>NA</v>
      </c>
      <c r="L60" s="57" t="str">
        <f t="shared" ref="L60:L67" si="46">IF(E60=0,"NA",(  ( F60 - (E60/$L$6)) / (E60/$L$6)))</f>
        <v>NA</v>
      </c>
      <c r="M60" s="57" t="str">
        <f t="shared" ref="M60:M67" si="47">IF(E60=0,"NA",(  ( G60 - ($M$6*(E60/12))) / ($M$6*(E60/12))))</f>
        <v>NA</v>
      </c>
      <c r="R60" s="53"/>
      <c r="S60" s="53"/>
      <c r="T60" s="53"/>
      <c r="U60" s="53"/>
      <c r="V60" s="53"/>
    </row>
    <row r="61" spans="1:22" s="51" customFormat="1" x14ac:dyDescent="0.2">
      <c r="B61" s="51" t="s">
        <v>215</v>
      </c>
      <c r="C61" s="51" t="s">
        <v>216</v>
      </c>
      <c r="D61" s="56">
        <v>30000.069999999989</v>
      </c>
      <c r="E61" s="56">
        <v>897822.23</v>
      </c>
      <c r="F61" s="56">
        <v>0</v>
      </c>
      <c r="G61" s="56">
        <v>44055.520000000004</v>
      </c>
      <c r="H61" s="56">
        <v>16392.2</v>
      </c>
      <c r="I61" s="56">
        <f t="shared" si="43"/>
        <v>60447.72</v>
      </c>
      <c r="J61" s="56">
        <f t="shared" si="44"/>
        <v>837374.51</v>
      </c>
      <c r="K61" s="57">
        <f t="shared" si="45"/>
        <v>0.93267295241731762</v>
      </c>
      <c r="L61" s="57">
        <f t="shared" si="46"/>
        <v>-1</v>
      </c>
      <c r="M61" s="57">
        <f t="shared" si="47"/>
        <v>-0.94646984039064475</v>
      </c>
      <c r="R61" s="53"/>
      <c r="S61" s="53"/>
      <c r="T61" s="53"/>
      <c r="U61" s="53"/>
      <c r="V61" s="53"/>
    </row>
    <row r="62" spans="1:22" s="51" customFormat="1" x14ac:dyDescent="0.2">
      <c r="B62" s="51" t="s">
        <v>217</v>
      </c>
      <c r="C62" s="51" t="s">
        <v>218</v>
      </c>
      <c r="D62" s="56">
        <v>5000</v>
      </c>
      <c r="E62" s="56">
        <v>5000</v>
      </c>
      <c r="F62" s="56">
        <v>0</v>
      </c>
      <c r="G62" s="56">
        <v>0</v>
      </c>
      <c r="H62" s="56">
        <v>0</v>
      </c>
      <c r="I62" s="56">
        <f t="shared" si="43"/>
        <v>0</v>
      </c>
      <c r="J62" s="56">
        <f t="shared" si="44"/>
        <v>5000</v>
      </c>
      <c r="K62" s="57">
        <f t="shared" si="45"/>
        <v>1</v>
      </c>
      <c r="L62" s="57">
        <f t="shared" si="46"/>
        <v>-1</v>
      </c>
      <c r="M62" s="57">
        <f t="shared" si="47"/>
        <v>-1</v>
      </c>
      <c r="R62" s="53"/>
      <c r="S62" s="53"/>
      <c r="T62" s="53"/>
      <c r="U62" s="53"/>
      <c r="V62" s="53"/>
    </row>
    <row r="63" spans="1:22" s="51" customFormat="1" x14ac:dyDescent="0.2">
      <c r="B63" s="51" t="s">
        <v>219</v>
      </c>
      <c r="C63" s="51" t="s">
        <v>220</v>
      </c>
      <c r="D63" s="56">
        <v>10588.24</v>
      </c>
      <c r="E63" s="56">
        <v>0</v>
      </c>
      <c r="F63" s="56">
        <v>0</v>
      </c>
      <c r="G63" s="56">
        <v>0</v>
      </c>
      <c r="H63" s="56">
        <v>0</v>
      </c>
      <c r="I63" s="56">
        <f t="shared" si="43"/>
        <v>0</v>
      </c>
      <c r="J63" s="56">
        <f t="shared" si="44"/>
        <v>0</v>
      </c>
      <c r="K63" s="57" t="str">
        <f t="shared" si="45"/>
        <v>NA</v>
      </c>
      <c r="L63" s="57" t="str">
        <f t="shared" si="46"/>
        <v>NA</v>
      </c>
      <c r="M63" s="57" t="str">
        <f t="shared" si="47"/>
        <v>NA</v>
      </c>
      <c r="R63" s="53"/>
      <c r="S63" s="53"/>
      <c r="T63" s="53"/>
      <c r="U63" s="53"/>
      <c r="V63" s="53"/>
    </row>
    <row r="64" spans="1:22" s="51" customFormat="1" x14ac:dyDescent="0.2">
      <c r="A64" s="63" t="s">
        <v>390</v>
      </c>
      <c r="B64" s="63"/>
      <c r="C64" s="63"/>
      <c r="D64" s="64">
        <v>10050882.43</v>
      </c>
      <c r="E64" s="64">
        <v>10998913.92</v>
      </c>
      <c r="F64" s="64">
        <v>41325.83</v>
      </c>
      <c r="G64" s="64">
        <v>713836.79999999993</v>
      </c>
      <c r="H64" s="64">
        <v>32075.47</v>
      </c>
      <c r="I64" s="64">
        <f t="shared" si="43"/>
        <v>745912.2699999999</v>
      </c>
      <c r="J64" s="64">
        <f t="shared" si="44"/>
        <v>10253001.65</v>
      </c>
      <c r="K64" s="65">
        <f t="shared" si="45"/>
        <v>0.93218309776534736</v>
      </c>
      <c r="L64" s="65">
        <f t="shared" si="46"/>
        <v>-0.99624273539182306</v>
      </c>
      <c r="M64" s="65">
        <f t="shared" si="47"/>
        <v>-0.92919927729142049</v>
      </c>
      <c r="R64" s="53"/>
      <c r="S64" s="53"/>
      <c r="T64" s="53"/>
      <c r="U64" s="53"/>
      <c r="V64" s="53"/>
    </row>
    <row r="65" spans="1:22" s="51" customFormat="1" x14ac:dyDescent="0.2">
      <c r="A65" s="51" t="s">
        <v>391</v>
      </c>
      <c r="B65" s="51" t="s">
        <v>259</v>
      </c>
      <c r="C65" s="51" t="s">
        <v>260</v>
      </c>
      <c r="D65" s="56">
        <v>8000</v>
      </c>
      <c r="E65" s="56">
        <v>8000</v>
      </c>
      <c r="F65" s="56">
        <v>0</v>
      </c>
      <c r="G65" s="56">
        <v>0</v>
      </c>
      <c r="H65" s="56">
        <v>0</v>
      </c>
      <c r="I65" s="56">
        <f t="shared" ref="I65:I67" si="48">SUM(G65:H65)</f>
        <v>0</v>
      </c>
      <c r="J65" s="56">
        <f t="shared" si="44"/>
        <v>8000</v>
      </c>
      <c r="K65" s="57">
        <f t="shared" si="45"/>
        <v>1</v>
      </c>
      <c r="L65" s="57">
        <f t="shared" si="46"/>
        <v>-1</v>
      </c>
      <c r="M65" s="57">
        <f t="shared" si="47"/>
        <v>-1</v>
      </c>
      <c r="R65" s="53"/>
      <c r="S65" s="53"/>
      <c r="T65" s="53"/>
      <c r="U65" s="53"/>
      <c r="V65" s="53"/>
    </row>
    <row r="66" spans="1:22" s="51" customFormat="1" x14ac:dyDescent="0.2">
      <c r="B66" s="51" t="s">
        <v>267</v>
      </c>
      <c r="C66" s="51" t="s">
        <v>268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f t="shared" si="48"/>
        <v>0</v>
      </c>
      <c r="J66" s="56">
        <f t="shared" si="44"/>
        <v>0</v>
      </c>
      <c r="K66" s="57" t="str">
        <f t="shared" si="45"/>
        <v>NA</v>
      </c>
      <c r="L66" s="57" t="str">
        <f t="shared" si="46"/>
        <v>NA</v>
      </c>
      <c r="M66" s="57" t="str">
        <f t="shared" si="47"/>
        <v>NA</v>
      </c>
      <c r="R66" s="53"/>
      <c r="S66" s="53"/>
      <c r="T66" s="53"/>
      <c r="U66" s="53"/>
      <c r="V66" s="53"/>
    </row>
    <row r="67" spans="1:22" s="51" customFormat="1" x14ac:dyDescent="0.2">
      <c r="B67" s="51" t="s">
        <v>219</v>
      </c>
      <c r="C67" s="51" t="s">
        <v>220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48"/>
        <v>0</v>
      </c>
      <c r="J67" s="56">
        <f t="shared" si="44"/>
        <v>0</v>
      </c>
      <c r="K67" s="57" t="str">
        <f t="shared" si="45"/>
        <v>NA</v>
      </c>
      <c r="L67" s="57" t="str">
        <f t="shared" si="46"/>
        <v>NA</v>
      </c>
      <c r="M67" s="57" t="str">
        <f t="shared" si="47"/>
        <v>NA</v>
      </c>
      <c r="R67" s="53"/>
      <c r="S67" s="53"/>
      <c r="T67" s="53"/>
      <c r="U67" s="53"/>
      <c r="V67" s="53"/>
    </row>
    <row r="68" spans="1:22" s="51" customFormat="1" x14ac:dyDescent="0.2">
      <c r="B68" s="51" t="s">
        <v>394</v>
      </c>
      <c r="C68" s="51" t="s">
        <v>395</v>
      </c>
      <c r="D68" s="56">
        <v>1000000</v>
      </c>
      <c r="E68" s="56">
        <v>723685</v>
      </c>
      <c r="F68" s="56">
        <v>0</v>
      </c>
      <c r="G68" s="56">
        <v>0</v>
      </c>
      <c r="H68" s="56">
        <v>0</v>
      </c>
      <c r="I68" s="56">
        <f t="shared" si="38"/>
        <v>0</v>
      </c>
      <c r="J68" s="56">
        <f t="shared" si="39"/>
        <v>723685</v>
      </c>
      <c r="K68" s="57">
        <f t="shared" si="40"/>
        <v>1</v>
      </c>
      <c r="L68" s="57">
        <f t="shared" si="41"/>
        <v>-1</v>
      </c>
      <c r="M68" s="57">
        <f t="shared" si="42"/>
        <v>-1</v>
      </c>
      <c r="R68" s="53"/>
      <c r="S68" s="53"/>
      <c r="T68" s="53"/>
      <c r="U68" s="53"/>
      <c r="V68" s="53"/>
    </row>
    <row r="69" spans="1:22" s="51" customFormat="1" x14ac:dyDescent="0.2">
      <c r="A69" s="63" t="s">
        <v>398</v>
      </c>
      <c r="B69" s="63"/>
      <c r="C69" s="63"/>
      <c r="D69" s="64">
        <v>1008000</v>
      </c>
      <c r="E69" s="64">
        <v>731685</v>
      </c>
      <c r="F69" s="64">
        <v>0</v>
      </c>
      <c r="G69" s="64">
        <v>0</v>
      </c>
      <c r="H69" s="64">
        <v>0</v>
      </c>
      <c r="I69" s="64">
        <f t="shared" si="38"/>
        <v>0</v>
      </c>
      <c r="J69" s="64">
        <f t="shared" si="39"/>
        <v>731685</v>
      </c>
      <c r="K69" s="65">
        <f t="shared" si="40"/>
        <v>1</v>
      </c>
      <c r="L69" s="65">
        <f t="shared" si="41"/>
        <v>-1</v>
      </c>
      <c r="M69" s="65">
        <f t="shared" si="42"/>
        <v>-1</v>
      </c>
      <c r="R69" s="53"/>
      <c r="S69" s="53"/>
      <c r="T69" s="53"/>
      <c r="U69" s="53"/>
      <c r="V69" s="53"/>
    </row>
    <row r="70" spans="1:22" s="51" customFormat="1" x14ac:dyDescent="0.2">
      <c r="A70" s="51" t="s">
        <v>399</v>
      </c>
      <c r="B70" s="51" t="s">
        <v>161</v>
      </c>
      <c r="C70" s="51" t="s">
        <v>162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38"/>
        <v>0</v>
      </c>
      <c r="J70" s="56">
        <f t="shared" si="39"/>
        <v>0</v>
      </c>
      <c r="K70" s="57" t="str">
        <f t="shared" si="40"/>
        <v>NA</v>
      </c>
      <c r="L70" s="57" t="str">
        <f t="shared" si="41"/>
        <v>NA</v>
      </c>
      <c r="M70" s="57" t="str">
        <f t="shared" si="42"/>
        <v>NA</v>
      </c>
      <c r="R70" s="53"/>
      <c r="S70" s="53"/>
      <c r="T70" s="53"/>
      <c r="U70" s="53"/>
      <c r="V70" s="53"/>
    </row>
    <row r="71" spans="1:22" s="51" customFormat="1" x14ac:dyDescent="0.2">
      <c r="B71" s="51" t="s">
        <v>163</v>
      </c>
      <c r="C71" s="51" t="s">
        <v>164</v>
      </c>
      <c r="D71" s="56">
        <v>18000000</v>
      </c>
      <c r="E71" s="56">
        <v>18000000</v>
      </c>
      <c r="F71" s="56">
        <v>265579.53000000003</v>
      </c>
      <c r="G71" s="56">
        <v>2590620.2999999998</v>
      </c>
      <c r="H71" s="56">
        <v>10570295.1</v>
      </c>
      <c r="I71" s="56">
        <f t="shared" si="38"/>
        <v>13160915.399999999</v>
      </c>
      <c r="J71" s="56">
        <f t="shared" si="39"/>
        <v>4839084.6000000015</v>
      </c>
      <c r="K71" s="57">
        <f t="shared" si="40"/>
        <v>0.26883803333333339</v>
      </c>
      <c r="L71" s="57">
        <f t="shared" si="41"/>
        <v>-0.98524558166666665</v>
      </c>
      <c r="M71" s="57">
        <f t="shared" si="42"/>
        <v>-0.84299270909090906</v>
      </c>
      <c r="R71" s="53"/>
      <c r="S71" s="53"/>
      <c r="T71" s="53"/>
      <c r="U71" s="53"/>
      <c r="V71" s="53"/>
    </row>
    <row r="72" spans="1:22" s="51" customFormat="1" x14ac:dyDescent="0.2">
      <c r="B72" s="51" t="s">
        <v>193</v>
      </c>
      <c r="C72" s="51" t="s">
        <v>194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38"/>
        <v>0</v>
      </c>
      <c r="J72" s="56">
        <f t="shared" si="39"/>
        <v>0</v>
      </c>
      <c r="K72" s="57" t="str">
        <f t="shared" si="40"/>
        <v>NA</v>
      </c>
      <c r="L72" s="57" t="str">
        <f t="shared" si="41"/>
        <v>NA</v>
      </c>
      <c r="M72" s="57" t="str">
        <f t="shared" si="42"/>
        <v>NA</v>
      </c>
      <c r="R72" s="53"/>
      <c r="S72" s="53"/>
      <c r="T72" s="53"/>
      <c r="U72" s="53"/>
      <c r="V72" s="53"/>
    </row>
    <row r="73" spans="1:22" s="51" customFormat="1" x14ac:dyDescent="0.2">
      <c r="A73" s="63" t="s">
        <v>402</v>
      </c>
      <c r="B73" s="63"/>
      <c r="C73" s="63"/>
      <c r="D73" s="64">
        <v>18000000</v>
      </c>
      <c r="E73" s="64">
        <v>18000000</v>
      </c>
      <c r="F73" s="64">
        <v>265579.53000000003</v>
      </c>
      <c r="G73" s="64">
        <v>2590620.2999999998</v>
      </c>
      <c r="H73" s="64">
        <v>10570295.1</v>
      </c>
      <c r="I73" s="64">
        <f t="shared" ref="I73:I74" si="49">SUM(G73:H73)</f>
        <v>13160915.399999999</v>
      </c>
      <c r="J73" s="64">
        <f t="shared" si="24"/>
        <v>4839084.6000000015</v>
      </c>
      <c r="K73" s="65">
        <f t="shared" si="25"/>
        <v>0.26883803333333339</v>
      </c>
      <c r="L73" s="65">
        <f t="shared" si="26"/>
        <v>-0.98524558166666665</v>
      </c>
      <c r="M73" s="65">
        <f t="shared" si="27"/>
        <v>-0.84299270909090906</v>
      </c>
      <c r="R73" s="53"/>
      <c r="S73" s="53"/>
      <c r="T73" s="53"/>
      <c r="U73" s="53"/>
      <c r="V73" s="53"/>
    </row>
    <row r="74" spans="1:22" s="51" customFormat="1" x14ac:dyDescent="0.2">
      <c r="A74" s="51" t="s">
        <v>407</v>
      </c>
      <c r="B74" s="51" t="s">
        <v>225</v>
      </c>
      <c r="C74" s="51" t="s">
        <v>226</v>
      </c>
      <c r="D74" s="56">
        <v>0</v>
      </c>
      <c r="E74" s="56">
        <v>0</v>
      </c>
      <c r="F74" s="56">
        <v>4559.9799999999996</v>
      </c>
      <c r="G74" s="56">
        <v>3004365.3</v>
      </c>
      <c r="H74" s="56">
        <v>0</v>
      </c>
      <c r="I74" s="56">
        <f t="shared" si="49"/>
        <v>3004365.3</v>
      </c>
      <c r="J74" s="56">
        <f t="shared" si="24"/>
        <v>-3004365.3</v>
      </c>
      <c r="K74" s="57" t="str">
        <f t="shared" si="25"/>
        <v>NA</v>
      </c>
      <c r="L74" s="57" t="str">
        <f t="shared" si="26"/>
        <v>NA</v>
      </c>
      <c r="M74" s="57" t="str">
        <f t="shared" si="27"/>
        <v>NA</v>
      </c>
      <c r="R74" s="53"/>
      <c r="S74" s="53"/>
      <c r="T74" s="53"/>
      <c r="U74" s="53"/>
      <c r="V74" s="53"/>
    </row>
    <row r="75" spans="1:22" s="51" customFormat="1" x14ac:dyDescent="0.2">
      <c r="A75" s="63" t="s">
        <v>408</v>
      </c>
      <c r="B75" s="63"/>
      <c r="C75" s="63"/>
      <c r="D75" s="64">
        <v>0</v>
      </c>
      <c r="E75" s="64">
        <v>0</v>
      </c>
      <c r="F75" s="64">
        <v>4559.9799999999996</v>
      </c>
      <c r="G75" s="64">
        <v>3004365.3</v>
      </c>
      <c r="H75" s="64">
        <v>0</v>
      </c>
      <c r="I75" s="64">
        <f t="shared" si="18"/>
        <v>3004365.3</v>
      </c>
      <c r="J75" s="64">
        <f t="shared" si="19"/>
        <v>-3004365.3</v>
      </c>
      <c r="K75" s="65" t="str">
        <f t="shared" si="20"/>
        <v>NA</v>
      </c>
      <c r="L75" s="65" t="str">
        <f t="shared" si="21"/>
        <v>NA</v>
      </c>
      <c r="M75" s="65" t="str">
        <f t="shared" si="22"/>
        <v>NA</v>
      </c>
      <c r="R75" s="53"/>
      <c r="S75" s="53"/>
      <c r="T75" s="53"/>
      <c r="U75" s="53"/>
      <c r="V75" s="53"/>
    </row>
    <row r="76" spans="1:22" s="51" customFormat="1" x14ac:dyDescent="0.2">
      <c r="A76" s="51" t="s">
        <v>409</v>
      </c>
      <c r="B76" s="51" t="s">
        <v>121</v>
      </c>
      <c r="C76" s="51" t="s">
        <v>122</v>
      </c>
      <c r="D76" s="56">
        <v>39562.400000000001</v>
      </c>
      <c r="E76" s="56">
        <v>39562.400000000001</v>
      </c>
      <c r="F76" s="56">
        <v>0</v>
      </c>
      <c r="G76" s="56">
        <v>0</v>
      </c>
      <c r="H76" s="56">
        <v>0</v>
      </c>
      <c r="I76" s="56">
        <f t="shared" ref="I76" si="50">SUM(G76:H76)</f>
        <v>0</v>
      </c>
      <c r="J76" s="56">
        <f t="shared" ref="J76:J103" si="51">E76-I76</f>
        <v>39562.400000000001</v>
      </c>
      <c r="K76" s="57">
        <f t="shared" ref="K76:K103" si="52">IF(E76=0,"NA",J76/E76)</f>
        <v>1</v>
      </c>
      <c r="L76" s="57">
        <f t="shared" ref="L76:L103" si="53">IF(E76=0,"NA",(  ( F76 - (E76/$L$6)) / (E76/$L$6)))</f>
        <v>-1</v>
      </c>
      <c r="M76" s="57">
        <f t="shared" ref="M76:M103" si="54">IF(E76=0,"NA",(  ( G76 - ($M$6*(E76/12))) / ($M$6*(E76/12))))</f>
        <v>-1</v>
      </c>
      <c r="R76" s="53"/>
      <c r="S76" s="53"/>
      <c r="T76" s="53"/>
      <c r="U76" s="53"/>
      <c r="V76" s="53"/>
    </row>
    <row r="77" spans="1:22" s="51" customFormat="1" x14ac:dyDescent="0.2">
      <c r="B77" s="51" t="s">
        <v>324</v>
      </c>
      <c r="C77" s="51" t="s">
        <v>325</v>
      </c>
      <c r="D77" s="56">
        <v>19837.5</v>
      </c>
      <c r="E77" s="56">
        <v>19837.5</v>
      </c>
      <c r="F77" s="56">
        <v>0</v>
      </c>
      <c r="G77" s="56">
        <v>0</v>
      </c>
      <c r="H77" s="56">
        <v>0</v>
      </c>
      <c r="I77" s="56">
        <f t="shared" ref="I77:I103" si="55">SUM(G77:H77)</f>
        <v>0</v>
      </c>
      <c r="J77" s="56">
        <f t="shared" si="51"/>
        <v>19837.5</v>
      </c>
      <c r="K77" s="57">
        <f t="shared" si="52"/>
        <v>1</v>
      </c>
      <c r="L77" s="57">
        <f t="shared" si="53"/>
        <v>-1</v>
      </c>
      <c r="M77" s="57">
        <f t="shared" si="54"/>
        <v>-1</v>
      </c>
      <c r="R77" s="53"/>
      <c r="S77" s="53"/>
      <c r="T77" s="53"/>
      <c r="U77" s="53"/>
      <c r="V77" s="53"/>
    </row>
    <row r="78" spans="1:22" s="51" customFormat="1" x14ac:dyDescent="0.2">
      <c r="B78" s="51" t="s">
        <v>133</v>
      </c>
      <c r="C78" s="51" t="s">
        <v>134</v>
      </c>
      <c r="D78" s="56">
        <v>4912961.76</v>
      </c>
      <c r="E78" s="56">
        <v>4912961.76</v>
      </c>
      <c r="F78" s="56">
        <v>9620.65</v>
      </c>
      <c r="G78" s="56">
        <v>9620.65</v>
      </c>
      <c r="H78" s="56">
        <v>0</v>
      </c>
      <c r="I78" s="56">
        <f t="shared" si="55"/>
        <v>9620.65</v>
      </c>
      <c r="J78" s="56">
        <f t="shared" si="51"/>
        <v>4903341.1099999994</v>
      </c>
      <c r="K78" s="57">
        <f t="shared" si="52"/>
        <v>0.99804178203088634</v>
      </c>
      <c r="L78" s="57">
        <f t="shared" si="53"/>
        <v>-0.99804178203088634</v>
      </c>
      <c r="M78" s="57">
        <f t="shared" si="54"/>
        <v>-0.99786376221551232</v>
      </c>
      <c r="R78" s="53"/>
      <c r="S78" s="53"/>
      <c r="T78" s="53"/>
      <c r="U78" s="53"/>
      <c r="V78" s="53"/>
    </row>
    <row r="79" spans="1:22" s="51" customFormat="1" x14ac:dyDescent="0.2">
      <c r="B79" s="51" t="s">
        <v>143</v>
      </c>
      <c r="C79" s="51" t="s">
        <v>144</v>
      </c>
      <c r="D79" s="56">
        <v>467208</v>
      </c>
      <c r="E79" s="56">
        <v>467208</v>
      </c>
      <c r="F79" s="56">
        <v>0</v>
      </c>
      <c r="G79" s="56">
        <v>0</v>
      </c>
      <c r="H79" s="56">
        <v>0</v>
      </c>
      <c r="I79" s="56">
        <f t="shared" si="55"/>
        <v>0</v>
      </c>
      <c r="J79" s="56">
        <f t="shared" si="51"/>
        <v>467208</v>
      </c>
      <c r="K79" s="57">
        <f t="shared" si="52"/>
        <v>1</v>
      </c>
      <c r="L79" s="57">
        <f t="shared" si="53"/>
        <v>-1</v>
      </c>
      <c r="M79" s="57">
        <f t="shared" si="54"/>
        <v>-1</v>
      </c>
      <c r="R79" s="53"/>
      <c r="S79" s="53"/>
      <c r="T79" s="53"/>
      <c r="U79" s="53"/>
      <c r="V79" s="53"/>
    </row>
    <row r="80" spans="1:22" s="51" customFormat="1" x14ac:dyDescent="0.2">
      <c r="B80" s="51" t="s">
        <v>145</v>
      </c>
      <c r="C80" s="51" t="s">
        <v>146</v>
      </c>
      <c r="D80" s="56">
        <v>0</v>
      </c>
      <c r="E80" s="56">
        <v>0</v>
      </c>
      <c r="F80" s="56">
        <v>139.09</v>
      </c>
      <c r="G80" s="56">
        <v>139.09</v>
      </c>
      <c r="H80" s="56">
        <v>0</v>
      </c>
      <c r="I80" s="56">
        <f t="shared" si="55"/>
        <v>139.09</v>
      </c>
      <c r="J80" s="56">
        <f t="shared" si="51"/>
        <v>-139.09</v>
      </c>
      <c r="K80" s="57" t="str">
        <f t="shared" si="52"/>
        <v>NA</v>
      </c>
      <c r="L80" s="57" t="str">
        <f t="shared" si="53"/>
        <v>NA</v>
      </c>
      <c r="M80" s="57" t="str">
        <f t="shared" si="54"/>
        <v>NA</v>
      </c>
      <c r="R80" s="53"/>
      <c r="S80" s="53"/>
      <c r="T80" s="53"/>
      <c r="U80" s="53"/>
      <c r="V80" s="53"/>
    </row>
    <row r="81" spans="2:22" s="51" customFormat="1" x14ac:dyDescent="0.2">
      <c r="B81" s="51" t="s">
        <v>147</v>
      </c>
      <c r="C81" s="51" t="s">
        <v>148</v>
      </c>
      <c r="D81" s="56">
        <v>743475</v>
      </c>
      <c r="E81" s="56">
        <v>743475</v>
      </c>
      <c r="F81" s="56">
        <v>1822.3</v>
      </c>
      <c r="G81" s="56">
        <v>1822.3</v>
      </c>
      <c r="H81" s="56">
        <v>0</v>
      </c>
      <c r="I81" s="56">
        <f t="shared" si="55"/>
        <v>1822.3</v>
      </c>
      <c r="J81" s="56">
        <f t="shared" si="51"/>
        <v>741652.7</v>
      </c>
      <c r="K81" s="57">
        <f t="shared" si="52"/>
        <v>0.99754894246612191</v>
      </c>
      <c r="L81" s="57">
        <f t="shared" si="53"/>
        <v>-0.99754894246612191</v>
      </c>
      <c r="M81" s="57">
        <f t="shared" si="54"/>
        <v>-0.99732611905395108</v>
      </c>
      <c r="R81" s="53"/>
      <c r="S81" s="53"/>
      <c r="T81" s="53"/>
      <c r="U81" s="53"/>
      <c r="V81" s="53"/>
    </row>
    <row r="82" spans="2:22" s="51" customFormat="1" x14ac:dyDescent="0.2">
      <c r="B82" s="51" t="s">
        <v>161</v>
      </c>
      <c r="C82" s="51" t="s">
        <v>162</v>
      </c>
      <c r="D82" s="56">
        <v>99677</v>
      </c>
      <c r="E82" s="56">
        <v>99677</v>
      </c>
      <c r="F82" s="56">
        <v>171.1</v>
      </c>
      <c r="G82" s="56">
        <v>171.1</v>
      </c>
      <c r="H82" s="56">
        <v>0</v>
      </c>
      <c r="I82" s="56">
        <f t="shared" si="55"/>
        <v>171.1</v>
      </c>
      <c r="J82" s="56">
        <f t="shared" si="51"/>
        <v>99505.9</v>
      </c>
      <c r="K82" s="57">
        <f t="shared" si="52"/>
        <v>0.99828345556146347</v>
      </c>
      <c r="L82" s="57">
        <f t="shared" si="53"/>
        <v>-0.99828345556146347</v>
      </c>
      <c r="M82" s="57">
        <f t="shared" si="54"/>
        <v>-0.99812740606705108</v>
      </c>
      <c r="R82" s="53"/>
      <c r="S82" s="53"/>
      <c r="T82" s="53"/>
      <c r="U82" s="53"/>
      <c r="V82" s="53"/>
    </row>
    <row r="83" spans="2:22" s="51" customFormat="1" x14ac:dyDescent="0.2">
      <c r="B83" s="51" t="s">
        <v>163</v>
      </c>
      <c r="C83" s="51" t="s">
        <v>164</v>
      </c>
      <c r="D83" s="56">
        <v>2538975.1100000003</v>
      </c>
      <c r="E83" s="56">
        <v>-2638404.5300000012</v>
      </c>
      <c r="F83" s="56">
        <v>0</v>
      </c>
      <c r="G83" s="56">
        <v>116732.14</v>
      </c>
      <c r="H83" s="56">
        <v>915</v>
      </c>
      <c r="I83" s="56">
        <f t="shared" si="55"/>
        <v>117647.14</v>
      </c>
      <c r="J83" s="56">
        <f t="shared" si="51"/>
        <v>-2756051.6700000013</v>
      </c>
      <c r="K83" s="57">
        <f t="shared" si="52"/>
        <v>1.044590258492317</v>
      </c>
      <c r="L83" s="57">
        <f t="shared" si="53"/>
        <v>-1</v>
      </c>
      <c r="M83" s="57">
        <f t="shared" si="54"/>
        <v>-1.048265590541293</v>
      </c>
      <c r="R83" s="53"/>
      <c r="S83" s="53"/>
      <c r="T83" s="53"/>
      <c r="U83" s="53"/>
      <c r="V83" s="53"/>
    </row>
    <row r="84" spans="2:22" s="51" customFormat="1" x14ac:dyDescent="0.2">
      <c r="B84" s="51" t="s">
        <v>330</v>
      </c>
      <c r="C84" s="51" t="s">
        <v>331</v>
      </c>
      <c r="D84" s="56">
        <v>8318081.9900000002</v>
      </c>
      <c r="E84" s="56">
        <v>35711364.390000001</v>
      </c>
      <c r="F84" s="56">
        <v>259917.31000000003</v>
      </c>
      <c r="G84" s="56">
        <v>6714485.4100000011</v>
      </c>
      <c r="H84" s="56">
        <v>11129501.820000004</v>
      </c>
      <c r="I84" s="56">
        <f t="shared" si="55"/>
        <v>17843987.230000004</v>
      </c>
      <c r="J84" s="56">
        <f t="shared" si="51"/>
        <v>17867377.159999996</v>
      </c>
      <c r="K84" s="57">
        <f t="shared" si="52"/>
        <v>0.50032748580738262</v>
      </c>
      <c r="L84" s="57">
        <f t="shared" si="53"/>
        <v>-0.99272171997794667</v>
      </c>
      <c r="M84" s="57">
        <f t="shared" si="54"/>
        <v>-0.79488621340391596</v>
      </c>
      <c r="R84" s="53"/>
      <c r="S84" s="53"/>
      <c r="T84" s="53"/>
      <c r="U84" s="53"/>
      <c r="V84" s="53"/>
    </row>
    <row r="85" spans="2:22" s="51" customFormat="1" x14ac:dyDescent="0.2">
      <c r="B85" s="51" t="s">
        <v>175</v>
      </c>
      <c r="C85" s="51" t="s">
        <v>176</v>
      </c>
      <c r="D85" s="56">
        <v>0</v>
      </c>
      <c r="E85" s="56">
        <v>237168.95</v>
      </c>
      <c r="F85" s="56">
        <v>0</v>
      </c>
      <c r="G85" s="56">
        <v>0</v>
      </c>
      <c r="H85" s="56">
        <v>0</v>
      </c>
      <c r="I85" s="56">
        <f t="shared" si="55"/>
        <v>0</v>
      </c>
      <c r="J85" s="56">
        <f t="shared" si="51"/>
        <v>237168.95</v>
      </c>
      <c r="K85" s="57">
        <f t="shared" si="52"/>
        <v>1</v>
      </c>
      <c r="L85" s="57">
        <f t="shared" si="53"/>
        <v>-1</v>
      </c>
      <c r="M85" s="57">
        <f t="shared" si="54"/>
        <v>-1</v>
      </c>
      <c r="R85" s="53"/>
      <c r="S85" s="53"/>
      <c r="T85" s="53"/>
      <c r="U85" s="53"/>
      <c r="V85" s="53"/>
    </row>
    <row r="86" spans="2:22" s="51" customFormat="1" x14ac:dyDescent="0.2">
      <c r="B86" s="51" t="s">
        <v>185</v>
      </c>
      <c r="C86" s="51" t="s">
        <v>186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f t="shared" si="55"/>
        <v>0</v>
      </c>
      <c r="J86" s="56">
        <f t="shared" si="51"/>
        <v>0</v>
      </c>
      <c r="K86" s="57" t="str">
        <f t="shared" si="52"/>
        <v>NA</v>
      </c>
      <c r="L86" s="57" t="str">
        <f t="shared" si="53"/>
        <v>NA</v>
      </c>
      <c r="M86" s="57" t="str">
        <f t="shared" si="54"/>
        <v>NA</v>
      </c>
      <c r="R86" s="53"/>
      <c r="S86" s="53"/>
      <c r="T86" s="53"/>
      <c r="U86" s="53"/>
      <c r="V86" s="53"/>
    </row>
    <row r="87" spans="2:22" s="51" customFormat="1" x14ac:dyDescent="0.2">
      <c r="B87" s="51" t="s">
        <v>201</v>
      </c>
      <c r="C87" s="51" t="s">
        <v>202</v>
      </c>
      <c r="D87" s="56">
        <v>-8575</v>
      </c>
      <c r="E87" s="56">
        <v>2350831.06</v>
      </c>
      <c r="F87" s="56">
        <v>0</v>
      </c>
      <c r="G87" s="56">
        <v>5675</v>
      </c>
      <c r="H87" s="56">
        <v>0</v>
      </c>
      <c r="I87" s="56">
        <f t="shared" si="55"/>
        <v>5675</v>
      </c>
      <c r="J87" s="56">
        <f t="shared" si="51"/>
        <v>2345156.06</v>
      </c>
      <c r="K87" s="57">
        <f t="shared" si="52"/>
        <v>0.99758596009021594</v>
      </c>
      <c r="L87" s="57">
        <f t="shared" si="53"/>
        <v>-1</v>
      </c>
      <c r="M87" s="57">
        <f t="shared" si="54"/>
        <v>-0.99736650191659915</v>
      </c>
      <c r="R87" s="53"/>
      <c r="S87" s="53"/>
      <c r="T87" s="53"/>
      <c r="U87" s="53"/>
      <c r="V87" s="53"/>
    </row>
    <row r="88" spans="2:22" s="51" customFormat="1" x14ac:dyDescent="0.2">
      <c r="B88" s="51" t="s">
        <v>205</v>
      </c>
      <c r="C88" s="51" t="s">
        <v>206</v>
      </c>
      <c r="D88" s="56">
        <v>3259000</v>
      </c>
      <c r="E88" s="56">
        <v>5814048.0500000007</v>
      </c>
      <c r="F88" s="56">
        <v>0</v>
      </c>
      <c r="G88" s="56">
        <v>0</v>
      </c>
      <c r="H88" s="56">
        <v>0</v>
      </c>
      <c r="I88" s="56">
        <f t="shared" si="55"/>
        <v>0</v>
      </c>
      <c r="J88" s="56">
        <f t="shared" si="51"/>
        <v>5814048.0500000007</v>
      </c>
      <c r="K88" s="57">
        <f t="shared" si="52"/>
        <v>1</v>
      </c>
      <c r="L88" s="57">
        <f t="shared" si="53"/>
        <v>-1</v>
      </c>
      <c r="M88" s="57">
        <f t="shared" si="54"/>
        <v>-1</v>
      </c>
      <c r="R88" s="53"/>
      <c r="S88" s="53"/>
      <c r="T88" s="53"/>
      <c r="U88" s="53"/>
      <c r="V88" s="53"/>
    </row>
    <row r="89" spans="2:22" s="51" customFormat="1" x14ac:dyDescent="0.2">
      <c r="B89" s="51" t="s">
        <v>410</v>
      </c>
      <c r="C89" s="51" t="s">
        <v>411</v>
      </c>
      <c r="D89" s="56">
        <v>18422211.73</v>
      </c>
      <c r="E89" s="56">
        <v>19321390.949999999</v>
      </c>
      <c r="F89" s="56">
        <v>0</v>
      </c>
      <c r="G89" s="56">
        <v>0</v>
      </c>
      <c r="H89" s="56">
        <v>0</v>
      </c>
      <c r="I89" s="56">
        <f t="shared" si="55"/>
        <v>0</v>
      </c>
      <c r="J89" s="56">
        <f t="shared" si="51"/>
        <v>19321390.949999999</v>
      </c>
      <c r="K89" s="57">
        <f t="shared" si="52"/>
        <v>1</v>
      </c>
      <c r="L89" s="57">
        <f t="shared" si="53"/>
        <v>-1</v>
      </c>
      <c r="M89" s="57">
        <f t="shared" si="54"/>
        <v>-1</v>
      </c>
      <c r="R89" s="53"/>
      <c r="S89" s="53"/>
      <c r="T89" s="53"/>
      <c r="U89" s="53"/>
      <c r="V89" s="53"/>
    </row>
    <row r="90" spans="2:22" s="51" customFormat="1" x14ac:dyDescent="0.2">
      <c r="B90" s="51" t="s">
        <v>215</v>
      </c>
      <c r="C90" s="51" t="s">
        <v>216</v>
      </c>
      <c r="D90" s="56">
        <v>19893</v>
      </c>
      <c r="E90" s="56">
        <v>0</v>
      </c>
      <c r="F90" s="56">
        <v>0</v>
      </c>
      <c r="G90" s="56">
        <v>0</v>
      </c>
      <c r="H90" s="56">
        <v>0</v>
      </c>
      <c r="I90" s="56">
        <f t="shared" si="55"/>
        <v>0</v>
      </c>
      <c r="J90" s="56">
        <f t="shared" si="51"/>
        <v>0</v>
      </c>
      <c r="K90" s="57" t="str">
        <f t="shared" si="52"/>
        <v>NA</v>
      </c>
      <c r="L90" s="57" t="str">
        <f t="shared" si="53"/>
        <v>NA</v>
      </c>
      <c r="M90" s="57" t="str">
        <f t="shared" si="54"/>
        <v>NA</v>
      </c>
      <c r="R90" s="53"/>
      <c r="S90" s="53"/>
      <c r="T90" s="53"/>
      <c r="U90" s="53"/>
      <c r="V90" s="53"/>
    </row>
    <row r="91" spans="2:22" s="51" customFormat="1" x14ac:dyDescent="0.2">
      <c r="B91" s="51" t="s">
        <v>217</v>
      </c>
      <c r="C91" s="51" t="s">
        <v>218</v>
      </c>
      <c r="D91" s="56">
        <v>694936550.00999999</v>
      </c>
      <c r="E91" s="56">
        <v>388797361.53999996</v>
      </c>
      <c r="F91" s="56">
        <v>6166168.120000001</v>
      </c>
      <c r="G91" s="56">
        <v>32947756.150000002</v>
      </c>
      <c r="H91" s="56">
        <v>72290035.530000001</v>
      </c>
      <c r="I91" s="56">
        <f t="shared" si="55"/>
        <v>105237791.68000001</v>
      </c>
      <c r="J91" s="56">
        <f t="shared" si="51"/>
        <v>283559569.85999995</v>
      </c>
      <c r="K91" s="57">
        <f t="shared" si="52"/>
        <v>0.72932483064401399</v>
      </c>
      <c r="L91" s="57">
        <f t="shared" si="53"/>
        <v>-0.98414040646887047</v>
      </c>
      <c r="M91" s="57">
        <f t="shared" si="54"/>
        <v>-0.90755336773191286</v>
      </c>
      <c r="R91" s="53"/>
      <c r="S91" s="53"/>
      <c r="T91" s="53"/>
      <c r="U91" s="53"/>
      <c r="V91" s="53"/>
    </row>
    <row r="92" spans="2:22" s="51" customFormat="1" x14ac:dyDescent="0.2">
      <c r="B92" s="51" t="s">
        <v>219</v>
      </c>
      <c r="C92" s="51" t="s">
        <v>220</v>
      </c>
      <c r="D92" s="56">
        <v>-2208498</v>
      </c>
      <c r="E92" s="56">
        <v>4965675.5599999996</v>
      </c>
      <c r="F92" s="56">
        <v>0</v>
      </c>
      <c r="G92" s="56">
        <v>9213.24</v>
      </c>
      <c r="H92" s="56">
        <v>0</v>
      </c>
      <c r="I92" s="56">
        <f t="shared" si="55"/>
        <v>9213.24</v>
      </c>
      <c r="J92" s="56">
        <f t="shared" si="51"/>
        <v>4956462.3199999994</v>
      </c>
      <c r="K92" s="57">
        <f t="shared" si="52"/>
        <v>0.99814461498970741</v>
      </c>
      <c r="L92" s="57">
        <f t="shared" si="53"/>
        <v>-1</v>
      </c>
      <c r="M92" s="57">
        <f t="shared" si="54"/>
        <v>-0.99797594362513542</v>
      </c>
      <c r="R92" s="53"/>
      <c r="S92" s="53"/>
      <c r="T92" s="53"/>
      <c r="U92" s="53"/>
      <c r="V92" s="53"/>
    </row>
    <row r="93" spans="2:22" s="51" customFormat="1" x14ac:dyDescent="0.2">
      <c r="B93" s="51" t="s">
        <v>394</v>
      </c>
      <c r="C93" s="51" t="s">
        <v>395</v>
      </c>
      <c r="D93" s="56">
        <v>101832.5</v>
      </c>
      <c r="E93" s="56">
        <v>101832.5</v>
      </c>
      <c r="F93" s="56">
        <v>0</v>
      </c>
      <c r="G93" s="56">
        <v>0</v>
      </c>
      <c r="H93" s="56">
        <v>0</v>
      </c>
      <c r="I93" s="56">
        <f t="shared" si="55"/>
        <v>0</v>
      </c>
      <c r="J93" s="56">
        <f t="shared" si="51"/>
        <v>101832.5</v>
      </c>
      <c r="K93" s="57">
        <f t="shared" si="52"/>
        <v>1</v>
      </c>
      <c r="L93" s="57">
        <f t="shared" si="53"/>
        <v>-1</v>
      </c>
      <c r="M93" s="57">
        <f t="shared" si="54"/>
        <v>-1</v>
      </c>
      <c r="R93" s="53"/>
      <c r="S93" s="53"/>
      <c r="T93" s="53"/>
      <c r="U93" s="53"/>
      <c r="V93" s="53"/>
    </row>
    <row r="94" spans="2:22" s="51" customFormat="1" x14ac:dyDescent="0.2">
      <c r="B94" s="51" t="s">
        <v>221</v>
      </c>
      <c r="C94" s="51" t="s">
        <v>222</v>
      </c>
      <c r="D94" s="56">
        <v>-2339143.3600000003</v>
      </c>
      <c r="E94" s="56">
        <v>1272656.1700000004</v>
      </c>
      <c r="F94" s="56">
        <v>317350</v>
      </c>
      <c r="G94" s="56">
        <v>716188.38</v>
      </c>
      <c r="H94" s="56">
        <v>289888.86</v>
      </c>
      <c r="I94" s="56">
        <f t="shared" si="55"/>
        <v>1006077.24</v>
      </c>
      <c r="J94" s="56">
        <f t="shared" si="51"/>
        <v>266578.9300000004</v>
      </c>
      <c r="K94" s="57">
        <f t="shared" si="52"/>
        <v>0.20946657572091942</v>
      </c>
      <c r="L94" s="57">
        <f t="shared" si="53"/>
        <v>-0.75063964055586208</v>
      </c>
      <c r="M94" s="57">
        <f t="shared" si="54"/>
        <v>-0.38608994875225855</v>
      </c>
      <c r="R94" s="53"/>
      <c r="S94" s="53"/>
      <c r="T94" s="53"/>
      <c r="U94" s="53"/>
      <c r="V94" s="53"/>
    </row>
    <row r="95" spans="2:22" s="51" customFormat="1" x14ac:dyDescent="0.2">
      <c r="B95" s="51" t="s">
        <v>223</v>
      </c>
      <c r="C95" s="51" t="s">
        <v>224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f t="shared" si="55"/>
        <v>0</v>
      </c>
      <c r="J95" s="56">
        <f t="shared" si="51"/>
        <v>0</v>
      </c>
      <c r="K95" s="57" t="str">
        <f t="shared" si="52"/>
        <v>NA</v>
      </c>
      <c r="L95" s="57" t="str">
        <f t="shared" si="53"/>
        <v>NA</v>
      </c>
      <c r="M95" s="57" t="str">
        <f t="shared" si="54"/>
        <v>NA</v>
      </c>
      <c r="R95" s="53"/>
      <c r="S95" s="53"/>
      <c r="T95" s="53"/>
      <c r="U95" s="53"/>
      <c r="V95" s="53"/>
    </row>
    <row r="96" spans="2:22" s="51" customFormat="1" x14ac:dyDescent="0.2">
      <c r="B96" s="51" t="s">
        <v>225</v>
      </c>
      <c r="C96" s="51" t="s">
        <v>226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f t="shared" si="55"/>
        <v>0</v>
      </c>
      <c r="J96" s="56">
        <f t="shared" si="51"/>
        <v>0</v>
      </c>
      <c r="K96" s="57" t="str">
        <f t="shared" si="52"/>
        <v>NA</v>
      </c>
      <c r="L96" s="57" t="str">
        <f t="shared" si="53"/>
        <v>NA</v>
      </c>
      <c r="M96" s="57" t="str">
        <f t="shared" si="54"/>
        <v>NA</v>
      </c>
      <c r="R96" s="53"/>
      <c r="S96" s="53"/>
      <c r="T96" s="53"/>
      <c r="U96" s="53"/>
      <c r="V96" s="53"/>
    </row>
    <row r="97" spans="1:22" s="51" customFormat="1" x14ac:dyDescent="0.2">
      <c r="A97" s="63" t="s">
        <v>412</v>
      </c>
      <c r="B97" s="63"/>
      <c r="C97" s="63"/>
      <c r="D97" s="64">
        <v>729323049.63999999</v>
      </c>
      <c r="E97" s="64">
        <v>462216646.29999995</v>
      </c>
      <c r="F97" s="64">
        <v>6755188.5700000012</v>
      </c>
      <c r="G97" s="64">
        <v>40521803.460000008</v>
      </c>
      <c r="H97" s="64">
        <v>83710341.210000008</v>
      </c>
      <c r="I97" s="64">
        <f t="shared" si="55"/>
        <v>124232144.67000002</v>
      </c>
      <c r="J97" s="64">
        <f t="shared" si="51"/>
        <v>337984501.62999994</v>
      </c>
      <c r="K97" s="65">
        <f t="shared" si="52"/>
        <v>0.73122529085772558</v>
      </c>
      <c r="L97" s="65">
        <f t="shared" si="53"/>
        <v>-0.98538523304153014</v>
      </c>
      <c r="M97" s="65">
        <f t="shared" si="54"/>
        <v>-0.90436172273671422</v>
      </c>
      <c r="R97" s="53"/>
      <c r="S97" s="53"/>
      <c r="T97" s="53"/>
      <c r="U97" s="53"/>
      <c r="V97" s="53"/>
    </row>
    <row r="98" spans="1:22" s="51" customFormat="1" x14ac:dyDescent="0.2">
      <c r="A98" s="51" t="s">
        <v>32</v>
      </c>
      <c r="B98" s="51" t="s">
        <v>33</v>
      </c>
      <c r="C98" s="51" t="s">
        <v>34</v>
      </c>
      <c r="D98" s="56">
        <v>83403442</v>
      </c>
      <c r="E98" s="56">
        <v>83403442</v>
      </c>
      <c r="F98" s="56">
        <v>175394336.63</v>
      </c>
      <c r="G98" s="56">
        <v>178763461.44999999</v>
      </c>
      <c r="H98" s="56">
        <v>0</v>
      </c>
      <c r="I98" s="56">
        <f t="shared" si="55"/>
        <v>178763461.44999999</v>
      </c>
      <c r="J98" s="56">
        <f t="shared" si="51"/>
        <v>-95360019.449999988</v>
      </c>
      <c r="K98" s="57">
        <f t="shared" si="52"/>
        <v>-1.1433583214707133</v>
      </c>
      <c r="L98" s="57">
        <f t="shared" si="53"/>
        <v>1.1029628085373262</v>
      </c>
      <c r="M98" s="57">
        <f t="shared" si="54"/>
        <v>1.3382090779680511</v>
      </c>
      <c r="R98" s="53"/>
      <c r="S98" s="53"/>
      <c r="T98" s="53"/>
      <c r="U98" s="53"/>
      <c r="V98" s="53"/>
    </row>
    <row r="99" spans="1:22" s="51" customFormat="1" x14ac:dyDescent="0.2">
      <c r="A99" s="63" t="s">
        <v>35</v>
      </c>
      <c r="B99" s="63"/>
      <c r="C99" s="63"/>
      <c r="D99" s="64">
        <v>83403442</v>
      </c>
      <c r="E99" s="64">
        <v>83403442</v>
      </c>
      <c r="F99" s="64">
        <v>175394336.63</v>
      </c>
      <c r="G99" s="64">
        <v>178763461.44999999</v>
      </c>
      <c r="H99" s="64">
        <v>0</v>
      </c>
      <c r="I99" s="64">
        <f t="shared" si="55"/>
        <v>178763461.44999999</v>
      </c>
      <c r="J99" s="64">
        <f t="shared" si="51"/>
        <v>-95360019.449999988</v>
      </c>
      <c r="K99" s="65">
        <f t="shared" si="52"/>
        <v>-1.1433583214707133</v>
      </c>
      <c r="L99" s="65">
        <f t="shared" si="53"/>
        <v>1.1029628085373262</v>
      </c>
      <c r="M99" s="65">
        <f t="shared" si="54"/>
        <v>1.3382090779680511</v>
      </c>
      <c r="R99" s="53"/>
      <c r="S99" s="53"/>
      <c r="T99" s="53"/>
      <c r="U99" s="53"/>
      <c r="V99" s="53"/>
    </row>
    <row r="100" spans="1:22" s="51" customFormat="1" x14ac:dyDescent="0.2">
      <c r="A100" s="51" t="s">
        <v>36</v>
      </c>
      <c r="B100" s="51" t="s">
        <v>223</v>
      </c>
      <c r="C100" s="51" t="s">
        <v>224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f t="shared" si="55"/>
        <v>0</v>
      </c>
      <c r="J100" s="56">
        <f t="shared" si="51"/>
        <v>0</v>
      </c>
      <c r="K100" s="57" t="str">
        <f t="shared" si="52"/>
        <v>NA</v>
      </c>
      <c r="L100" s="57" t="str">
        <f t="shared" si="53"/>
        <v>NA</v>
      </c>
      <c r="M100" s="57" t="str">
        <f t="shared" si="54"/>
        <v>NA</v>
      </c>
      <c r="R100" s="53"/>
      <c r="S100" s="53"/>
      <c r="T100" s="53"/>
      <c r="U100" s="53"/>
      <c r="V100" s="53"/>
    </row>
    <row r="101" spans="1:22" s="51" customFormat="1" x14ac:dyDescent="0.2">
      <c r="B101" s="51" t="s">
        <v>30</v>
      </c>
      <c r="C101" s="51" t="s">
        <v>31</v>
      </c>
      <c r="D101" s="56">
        <v>0</v>
      </c>
      <c r="E101" s="56">
        <v>0</v>
      </c>
      <c r="F101" s="56">
        <v>0</v>
      </c>
      <c r="G101" s="56">
        <v>120912.5</v>
      </c>
      <c r="H101" s="56">
        <v>0</v>
      </c>
      <c r="I101" s="56">
        <f t="shared" si="55"/>
        <v>120912.5</v>
      </c>
      <c r="J101" s="56">
        <f t="shared" si="51"/>
        <v>-120912.5</v>
      </c>
      <c r="K101" s="57" t="str">
        <f t="shared" si="52"/>
        <v>NA</v>
      </c>
      <c r="L101" s="57" t="str">
        <f t="shared" si="53"/>
        <v>NA</v>
      </c>
      <c r="M101" s="57" t="str">
        <f t="shared" si="54"/>
        <v>NA</v>
      </c>
      <c r="R101" s="53"/>
      <c r="S101" s="53"/>
      <c r="T101" s="53"/>
      <c r="U101" s="53"/>
      <c r="V101" s="53"/>
    </row>
    <row r="102" spans="1:22" s="51" customFormat="1" x14ac:dyDescent="0.2">
      <c r="B102" s="51" t="s">
        <v>37</v>
      </c>
      <c r="C102" s="51" t="s">
        <v>38</v>
      </c>
      <c r="D102" s="56">
        <v>5572080</v>
      </c>
      <c r="E102" s="56">
        <v>5572080</v>
      </c>
      <c r="F102" s="56">
        <v>0</v>
      </c>
      <c r="G102" s="56">
        <v>5690000</v>
      </c>
      <c r="H102" s="56">
        <v>0</v>
      </c>
      <c r="I102" s="56">
        <f t="shared" si="55"/>
        <v>5690000</v>
      </c>
      <c r="J102" s="56">
        <f t="shared" si="51"/>
        <v>-117920</v>
      </c>
      <c r="K102" s="57">
        <f t="shared" si="52"/>
        <v>-2.1162653802529754E-2</v>
      </c>
      <c r="L102" s="57">
        <f t="shared" si="53"/>
        <v>-1</v>
      </c>
      <c r="M102" s="57">
        <f t="shared" si="54"/>
        <v>0.11399562233003246</v>
      </c>
      <c r="R102" s="53"/>
      <c r="S102" s="53"/>
      <c r="T102" s="53"/>
      <c r="U102" s="53"/>
      <c r="V102" s="53"/>
    </row>
    <row r="103" spans="1:22" s="51" customFormat="1" x14ac:dyDescent="0.2">
      <c r="A103" s="63" t="s">
        <v>39</v>
      </c>
      <c r="B103" s="63"/>
      <c r="C103" s="63"/>
      <c r="D103" s="64">
        <v>5572080</v>
      </c>
      <c r="E103" s="64">
        <v>5572080</v>
      </c>
      <c r="F103" s="64">
        <v>0</v>
      </c>
      <c r="G103" s="64">
        <v>5810912.5</v>
      </c>
      <c r="H103" s="64">
        <v>0</v>
      </c>
      <c r="I103" s="64">
        <f t="shared" si="55"/>
        <v>5810912.5</v>
      </c>
      <c r="J103" s="64">
        <f t="shared" si="51"/>
        <v>-238832.5</v>
      </c>
      <c r="K103" s="65">
        <f t="shared" si="52"/>
        <v>-4.2862360195833511E-2</v>
      </c>
      <c r="L103" s="65">
        <f t="shared" si="53"/>
        <v>-1</v>
      </c>
      <c r="M103" s="65">
        <f t="shared" si="54"/>
        <v>0.13766802930454566</v>
      </c>
      <c r="R103" s="53"/>
      <c r="S103" s="53"/>
      <c r="T103" s="53"/>
      <c r="U103" s="53"/>
      <c r="V103" s="53"/>
    </row>
    <row r="104" spans="1:22" x14ac:dyDescent="0.2">
      <c r="A104" s="23"/>
      <c r="B104" s="31"/>
      <c r="C104" s="23"/>
      <c r="D104" s="18"/>
      <c r="E104" s="18"/>
      <c r="F104" s="18"/>
      <c r="G104" s="18"/>
      <c r="H104" s="18"/>
      <c r="I104" s="18"/>
      <c r="J104" s="18"/>
      <c r="K104" s="47"/>
      <c r="L104" s="37"/>
      <c r="M104" s="37"/>
    </row>
    <row r="105" spans="1:22" s="17" customFormat="1" ht="15.75" x14ac:dyDescent="0.25">
      <c r="A105" s="25" t="s">
        <v>11</v>
      </c>
      <c r="B105" s="32"/>
      <c r="C105" s="25"/>
      <c r="D105" s="6">
        <f>+D34+D44+D48+D50+D64+D69+D73+D75+D97+D99+D103</f>
        <v>847368454.06999993</v>
      </c>
      <c r="E105" s="6">
        <f t="shared" ref="E105:J105" si="56">+E34+E44+E48+E50+E64+E69+E73+E75+E97+E99+E103</f>
        <v>625258491.57999992</v>
      </c>
      <c r="F105" s="6">
        <f t="shared" si="56"/>
        <v>182705588.12</v>
      </c>
      <c r="G105" s="6">
        <f t="shared" si="56"/>
        <v>234072030.50999999</v>
      </c>
      <c r="H105" s="6">
        <f t="shared" si="56"/>
        <v>120355087.54000001</v>
      </c>
      <c r="I105" s="6">
        <f t="shared" si="56"/>
        <v>354427118.05000001</v>
      </c>
      <c r="J105" s="6">
        <f t="shared" si="56"/>
        <v>270831373.52999997</v>
      </c>
      <c r="K105" s="38">
        <f t="shared" ref="K105" si="57">IF(E105=0,"NA",J105/E105)</f>
        <v>0.43315105220821765</v>
      </c>
      <c r="L105" s="38">
        <f t="shared" ref="L105" si="58">IF(E105=0,"NA",(  ( F105 - (E105/$L$6)) / (E105/$L$6)))</f>
        <v>-0.70779191233643024</v>
      </c>
      <c r="M105" s="38">
        <f t="shared" ref="M105" si="59">IF(E105=0,"NA",(  ( G105 - ($M$6*(E105/12))) / ($M$6*(E105/12))))</f>
        <v>-0.59160681630145007</v>
      </c>
    </row>
    <row r="113" spans="11:13" x14ac:dyDescent="0.2">
      <c r="K113" s="5"/>
    </row>
    <row r="114" spans="11:13" x14ac:dyDescent="0.2">
      <c r="K114" s="5"/>
    </row>
    <row r="115" spans="11:13" x14ac:dyDescent="0.2">
      <c r="K115" s="5"/>
      <c r="L115" s="5"/>
      <c r="M115" s="5"/>
    </row>
    <row r="116" spans="11:13" x14ac:dyDescent="0.2">
      <c r="K116" s="5"/>
      <c r="L116" s="5"/>
      <c r="M116" s="5"/>
    </row>
  </sheetData>
  <autoFilter ref="A7:M105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L101"/>
  <sheetViews>
    <sheetView zoomScaleNormal="100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3" t="s">
        <v>41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4">
        <v>45443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11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45</v>
      </c>
      <c r="B8" s="51" t="s">
        <v>522</v>
      </c>
      <c r="C8" s="51" t="s">
        <v>523</v>
      </c>
      <c r="D8" s="56">
        <v>0</v>
      </c>
      <c r="E8" s="56">
        <v>0</v>
      </c>
      <c r="F8" s="56">
        <v>0</v>
      </c>
      <c r="G8" s="56">
        <v>241721.2999999999</v>
      </c>
      <c r="H8" s="56">
        <v>0</v>
      </c>
      <c r="I8" s="56">
        <f t="shared" ref="I8" si="0">SUM(G8:H8)</f>
        <v>241721.2999999999</v>
      </c>
      <c r="J8" s="56">
        <f t="shared" ref="J8" si="1">E8-I8</f>
        <v>-241721.2999999999</v>
      </c>
      <c r="K8" s="57" t="str">
        <f t="shared" ref="K8" si="2">IF(E8=0,"NA",J8/E8)</f>
        <v>NA</v>
      </c>
      <c r="L8" s="57" t="str">
        <f t="shared" ref="L8" si="3">IF(E8=0,"NA",(  ( F8 - (E8/$L$6)) / (E8/$L$6)))</f>
        <v>NA</v>
      </c>
      <c r="M8" s="57" t="str">
        <f t="shared" ref="M8" si="4">IF(E8=0,"NA",(  ( G8 - ($M$6*(E8/12))) / ($M$6*(E8/12))))</f>
        <v>NA</v>
      </c>
      <c r="R8" s="53"/>
      <c r="S8" s="53"/>
      <c r="T8" s="53"/>
      <c r="U8" s="53"/>
      <c r="V8" s="53"/>
    </row>
    <row r="9" spans="1:38" s="51" customFormat="1" x14ac:dyDescent="0.2">
      <c r="B9" s="51" t="s">
        <v>524</v>
      </c>
      <c r="C9" s="51" t="s">
        <v>525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ref="K9" si="7">IF(E9=0,"NA",J9/E9)</f>
        <v>NA</v>
      </c>
      <c r="L9" s="57" t="str">
        <f t="shared" ref="L9" si="8">IF(E9=0,"NA",(  ( F9 - (E9/$L$6)) / (E9/$L$6)))</f>
        <v>NA</v>
      </c>
      <c r="M9" s="57" t="str">
        <f t="shared" ref="M9" si="9">IF(E9=0,"NA",(  ( G9 - ($M$6*(E9/12))) / ($M$6*(E9/12))))</f>
        <v>NA</v>
      </c>
      <c r="R9" s="53"/>
      <c r="S9" s="53"/>
      <c r="T9" s="53"/>
      <c r="U9" s="53"/>
      <c r="V9" s="53"/>
    </row>
    <row r="10" spans="1:38" s="51" customFormat="1" x14ac:dyDescent="0.2">
      <c r="B10" s="51" t="s">
        <v>526</v>
      </c>
      <c r="C10" s="51" t="s">
        <v>527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11" si="10">SUM(G10:H10)</f>
        <v>0</v>
      </c>
      <c r="J10" s="56">
        <f t="shared" ref="J10:J11" si="11">E10-I10</f>
        <v>0</v>
      </c>
      <c r="K10" s="57" t="str">
        <f t="shared" ref="K10:K11" si="12">IF(E10=0,"NA",J10/E10)</f>
        <v>NA</v>
      </c>
      <c r="L10" s="57" t="str">
        <f t="shared" ref="L10:L11" si="13">IF(E10=0,"NA",(  ( F10 - (E10/$L$6)) / (E10/$L$6)))</f>
        <v>NA</v>
      </c>
      <c r="M10" s="57" t="str">
        <f t="shared" ref="M10:M11" si="14">IF(E10=0,"NA",(  ( G10 - ($M$6*(E10/12))) / ($M$6*(E10/12))))</f>
        <v>NA</v>
      </c>
      <c r="R10" s="53"/>
      <c r="S10" s="53"/>
      <c r="T10" s="53"/>
      <c r="U10" s="53"/>
      <c r="V10" s="53"/>
    </row>
    <row r="11" spans="1:38" s="51" customFormat="1" x14ac:dyDescent="0.2">
      <c r="B11" s="51" t="s">
        <v>528</v>
      </c>
      <c r="C11" s="51" t="s">
        <v>529</v>
      </c>
      <c r="D11" s="56">
        <v>60543391</v>
      </c>
      <c r="E11" s="56">
        <v>60543391</v>
      </c>
      <c r="F11" s="56">
        <v>0</v>
      </c>
      <c r="G11" s="56">
        <v>1283.2399999999998</v>
      </c>
      <c r="H11" s="56">
        <v>0</v>
      </c>
      <c r="I11" s="56">
        <f t="shared" si="10"/>
        <v>1283.2399999999998</v>
      </c>
      <c r="J11" s="56">
        <f t="shared" si="11"/>
        <v>60542107.759999998</v>
      </c>
      <c r="K11" s="57">
        <f t="shared" si="12"/>
        <v>0.99997880462295208</v>
      </c>
      <c r="L11" s="57">
        <f t="shared" si="13"/>
        <v>-1</v>
      </c>
      <c r="M11" s="57">
        <f t="shared" si="14"/>
        <v>-0.99997687777049327</v>
      </c>
      <c r="R11" s="53"/>
      <c r="S11" s="53"/>
      <c r="T11" s="53"/>
      <c r="U11" s="53"/>
      <c r="V11" s="53"/>
    </row>
    <row r="12" spans="1:38" s="51" customFormat="1" x14ac:dyDescent="0.2">
      <c r="B12" s="51" t="s">
        <v>530</v>
      </c>
      <c r="C12" s="51" t="s">
        <v>531</v>
      </c>
      <c r="D12" s="56">
        <v>0</v>
      </c>
      <c r="E12" s="56">
        <v>0</v>
      </c>
      <c r="F12" s="56">
        <v>0</v>
      </c>
      <c r="G12" s="56">
        <v>290764.81000000006</v>
      </c>
      <c r="H12" s="56">
        <v>0</v>
      </c>
      <c r="I12" s="56">
        <f t="shared" ref="I12" si="15">SUM(G12:H12)</f>
        <v>290764.81000000006</v>
      </c>
      <c r="J12" s="56">
        <f t="shared" ref="J12" si="16">E12-I12</f>
        <v>-290764.81000000006</v>
      </c>
      <c r="K12" s="57" t="str">
        <f t="shared" ref="K12" si="17">IF(E12=0,"NA",J12/E12)</f>
        <v>NA</v>
      </c>
      <c r="L12" s="57" t="str">
        <f t="shared" ref="L12" si="18">IF(E12=0,"NA",(  ( F12 - (E12/$L$6)) / (E12/$L$6)))</f>
        <v>NA</v>
      </c>
      <c r="M12" s="57" t="str">
        <f t="shared" ref="M12" si="19">IF(E12=0,"NA",(  ( G12 - ($M$6*(E12/12))) / ($M$6*(E12/12))))</f>
        <v>NA</v>
      </c>
      <c r="R12" s="53"/>
      <c r="S12" s="53"/>
      <c r="T12" s="53"/>
      <c r="U12" s="53"/>
      <c r="V12" s="53"/>
    </row>
    <row r="13" spans="1:38" s="51" customFormat="1" x14ac:dyDescent="0.2">
      <c r="B13" s="51" t="s">
        <v>532</v>
      </c>
      <c r="C13" s="51" t="s">
        <v>533</v>
      </c>
      <c r="D13" s="56">
        <v>0</v>
      </c>
      <c r="E13" s="56">
        <v>0</v>
      </c>
      <c r="F13" s="56">
        <v>0</v>
      </c>
      <c r="G13" s="56">
        <v>68037.090000000026</v>
      </c>
      <c r="H13" s="56">
        <v>0</v>
      </c>
      <c r="I13" s="56">
        <f t="shared" ref="I13:I34" si="20">SUM(G13:H13)</f>
        <v>68037.090000000026</v>
      </c>
      <c r="J13" s="56">
        <f t="shared" ref="J13:J34" si="21">E13-I13</f>
        <v>-68037.090000000026</v>
      </c>
      <c r="K13" s="57" t="str">
        <f t="shared" ref="K13:K34" si="22">IF(E13=0,"NA",J13/E13)</f>
        <v>NA</v>
      </c>
      <c r="L13" s="57" t="str">
        <f t="shared" ref="L13:L34" si="23">IF(E13=0,"NA",(  ( F13 - (E13/$L$6)) / (E13/$L$6)))</f>
        <v>NA</v>
      </c>
      <c r="M13" s="57" t="str">
        <f t="shared" ref="M13:M34" si="24">IF(E13=0,"NA",(  ( G13 - ($M$6*(E13/12))) / ($M$6*(E13/12))))</f>
        <v>NA</v>
      </c>
      <c r="R13" s="53"/>
      <c r="S13" s="53"/>
      <c r="T13" s="53"/>
      <c r="U13" s="53"/>
      <c r="V13" s="53"/>
    </row>
    <row r="14" spans="1:38" s="51" customFormat="1" x14ac:dyDescent="0.2">
      <c r="B14" s="51" t="s">
        <v>534</v>
      </c>
      <c r="C14" s="51" t="s">
        <v>535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20"/>
        <v>0</v>
      </c>
      <c r="J14" s="56">
        <f t="shared" si="21"/>
        <v>0</v>
      </c>
      <c r="K14" s="57" t="str">
        <f t="shared" si="22"/>
        <v>NA</v>
      </c>
      <c r="L14" s="57" t="str">
        <f t="shared" si="23"/>
        <v>NA</v>
      </c>
      <c r="M14" s="57" t="str">
        <f t="shared" si="24"/>
        <v>NA</v>
      </c>
      <c r="R14" s="53"/>
      <c r="S14" s="53"/>
      <c r="T14" s="53"/>
      <c r="U14" s="53"/>
      <c r="V14" s="53"/>
    </row>
    <row r="15" spans="1:38" s="51" customFormat="1" x14ac:dyDescent="0.2">
      <c r="B15" s="51" t="s">
        <v>68</v>
      </c>
      <c r="C15" s="51" t="s">
        <v>69</v>
      </c>
      <c r="D15" s="56">
        <v>506404.37</v>
      </c>
      <c r="E15" s="56">
        <v>506404.37</v>
      </c>
      <c r="F15" s="56">
        <v>10570.3</v>
      </c>
      <c r="G15" s="56">
        <v>520755.86</v>
      </c>
      <c r="H15" s="56">
        <v>0</v>
      </c>
      <c r="I15" s="56">
        <f t="shared" si="20"/>
        <v>520755.86</v>
      </c>
      <c r="J15" s="56">
        <f t="shared" si="21"/>
        <v>-14351.489999999991</v>
      </c>
      <c r="K15" s="57">
        <f t="shared" si="22"/>
        <v>-2.8339980557434745E-2</v>
      </c>
      <c r="L15" s="57">
        <f t="shared" si="23"/>
        <v>-0.97912675990533027</v>
      </c>
      <c r="M15" s="57">
        <f t="shared" si="24"/>
        <v>0.12182543333538329</v>
      </c>
      <c r="R15" s="53"/>
      <c r="S15" s="53"/>
      <c r="T15" s="53"/>
      <c r="U15" s="53"/>
      <c r="V15" s="53"/>
    </row>
    <row r="16" spans="1:38" s="51" customFormat="1" x14ac:dyDescent="0.2">
      <c r="A16" s="63" t="s">
        <v>72</v>
      </c>
      <c r="B16" s="63"/>
      <c r="C16" s="63"/>
      <c r="D16" s="64">
        <v>61049795.369999997</v>
      </c>
      <c r="E16" s="64">
        <v>61049795.369999997</v>
      </c>
      <c r="F16" s="64">
        <v>10570.3</v>
      </c>
      <c r="G16" s="64">
        <v>1122562.2999999998</v>
      </c>
      <c r="H16" s="64">
        <v>0</v>
      </c>
      <c r="I16" s="64">
        <f t="shared" si="20"/>
        <v>1122562.2999999998</v>
      </c>
      <c r="J16" s="64">
        <f t="shared" si="21"/>
        <v>59927233.07</v>
      </c>
      <c r="K16" s="65">
        <f t="shared" si="22"/>
        <v>0.98161234950589815</v>
      </c>
      <c r="L16" s="65">
        <f t="shared" si="23"/>
        <v>-0.99982685773251267</v>
      </c>
      <c r="M16" s="65">
        <f t="shared" si="24"/>
        <v>-0.9799407449155253</v>
      </c>
      <c r="R16" s="53"/>
      <c r="S16" s="53"/>
      <c r="T16" s="53"/>
      <c r="U16" s="53"/>
      <c r="V16" s="53"/>
    </row>
    <row r="17" spans="1:22" s="51" customFormat="1" x14ac:dyDescent="0.2">
      <c r="A17" s="51" t="s">
        <v>22</v>
      </c>
      <c r="B17" s="51" t="s">
        <v>23</v>
      </c>
      <c r="C17" s="51" t="s">
        <v>24</v>
      </c>
      <c r="D17" s="56">
        <v>0</v>
      </c>
      <c r="E17" s="56">
        <v>0</v>
      </c>
      <c r="F17" s="56">
        <v>0</v>
      </c>
      <c r="G17" s="56">
        <v>129539.55</v>
      </c>
      <c r="H17" s="56">
        <v>0</v>
      </c>
      <c r="I17" s="56">
        <f t="shared" si="20"/>
        <v>129539.55</v>
      </c>
      <c r="J17" s="56">
        <f t="shared" si="21"/>
        <v>-129539.55</v>
      </c>
      <c r="K17" s="57" t="str">
        <f t="shared" si="22"/>
        <v>NA</v>
      </c>
      <c r="L17" s="57" t="str">
        <f t="shared" si="23"/>
        <v>NA</v>
      </c>
      <c r="M17" s="57" t="str">
        <f t="shared" si="24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25</v>
      </c>
      <c r="B18" s="63"/>
      <c r="C18" s="63"/>
      <c r="D18" s="64">
        <v>0</v>
      </c>
      <c r="E18" s="64">
        <v>0</v>
      </c>
      <c r="F18" s="64">
        <v>0</v>
      </c>
      <c r="G18" s="64">
        <v>129539.55</v>
      </c>
      <c r="H18" s="64">
        <v>0</v>
      </c>
      <c r="I18" s="64">
        <f t="shared" si="20"/>
        <v>129539.55</v>
      </c>
      <c r="J18" s="64">
        <f t="shared" si="21"/>
        <v>-129539.55</v>
      </c>
      <c r="K18" s="65" t="str">
        <f t="shared" si="22"/>
        <v>NA</v>
      </c>
      <c r="L18" s="65" t="str">
        <f t="shared" si="23"/>
        <v>NA</v>
      </c>
      <c r="M18" s="65" t="str">
        <f t="shared" si="24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73</v>
      </c>
      <c r="B19" s="51" t="s">
        <v>74</v>
      </c>
      <c r="C19" s="51" t="s">
        <v>75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20"/>
        <v>0</v>
      </c>
      <c r="J19" s="56">
        <f t="shared" si="21"/>
        <v>0</v>
      </c>
      <c r="K19" s="57" t="str">
        <f t="shared" si="22"/>
        <v>NA</v>
      </c>
      <c r="L19" s="57" t="str">
        <f t="shared" si="23"/>
        <v>NA</v>
      </c>
      <c r="M19" s="57" t="str">
        <f t="shared" si="24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536</v>
      </c>
      <c r="C20" s="51" t="s">
        <v>537</v>
      </c>
      <c r="D20" s="56">
        <v>0</v>
      </c>
      <c r="E20" s="56">
        <v>0</v>
      </c>
      <c r="F20" s="56">
        <v>128380.00000000004</v>
      </c>
      <c r="G20" s="56">
        <v>1198543.0000000009</v>
      </c>
      <c r="H20" s="56">
        <v>0</v>
      </c>
      <c r="I20" s="56">
        <f t="shared" si="20"/>
        <v>1198543.0000000009</v>
      </c>
      <c r="J20" s="56">
        <f t="shared" si="21"/>
        <v>-1198543.0000000009</v>
      </c>
      <c r="K20" s="57" t="str">
        <f t="shared" si="22"/>
        <v>NA</v>
      </c>
      <c r="L20" s="57" t="str">
        <f t="shared" si="23"/>
        <v>NA</v>
      </c>
      <c r="M20" s="57" t="str">
        <f t="shared" si="24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92</v>
      </c>
      <c r="B21" s="63"/>
      <c r="C21" s="63"/>
      <c r="D21" s="64">
        <v>0</v>
      </c>
      <c r="E21" s="64">
        <v>0</v>
      </c>
      <c r="F21" s="64">
        <v>128380.00000000004</v>
      </c>
      <c r="G21" s="64">
        <v>1198543.0000000009</v>
      </c>
      <c r="H21" s="64">
        <v>0</v>
      </c>
      <c r="I21" s="64">
        <f t="shared" si="20"/>
        <v>1198543.0000000009</v>
      </c>
      <c r="J21" s="64">
        <f t="shared" si="21"/>
        <v>-1198543.0000000009</v>
      </c>
      <c r="K21" s="65" t="str">
        <f t="shared" si="22"/>
        <v>NA</v>
      </c>
      <c r="L21" s="65" t="str">
        <f t="shared" si="23"/>
        <v>NA</v>
      </c>
      <c r="M21" s="65" t="str">
        <f t="shared" si="24"/>
        <v>NA</v>
      </c>
      <c r="R21" s="53"/>
      <c r="S21" s="53"/>
      <c r="T21" s="53"/>
      <c r="U21" s="53"/>
      <c r="V21" s="53"/>
    </row>
    <row r="22" spans="1:22" s="51" customFormat="1" x14ac:dyDescent="0.2">
      <c r="A22" s="51" t="s">
        <v>93</v>
      </c>
      <c r="B22" s="51" t="s">
        <v>538</v>
      </c>
      <c r="C22" s="51" t="s">
        <v>539</v>
      </c>
      <c r="D22" s="56">
        <v>2375836</v>
      </c>
      <c r="E22" s="56">
        <v>2375836</v>
      </c>
      <c r="F22" s="56">
        <v>0</v>
      </c>
      <c r="G22" s="56">
        <v>33882016.109999985</v>
      </c>
      <c r="H22" s="56">
        <v>0</v>
      </c>
      <c r="I22" s="56">
        <f t="shared" si="20"/>
        <v>33882016.109999985</v>
      </c>
      <c r="J22" s="56">
        <f t="shared" si="21"/>
        <v>-31506180.109999985</v>
      </c>
      <c r="K22" s="57">
        <f t="shared" si="22"/>
        <v>-13.261092141881841</v>
      </c>
      <c r="L22" s="57">
        <f t="shared" si="23"/>
        <v>-1</v>
      </c>
      <c r="M22" s="57">
        <f t="shared" si="24"/>
        <v>14.557555063871096</v>
      </c>
      <c r="R22" s="53"/>
      <c r="S22" s="53"/>
      <c r="T22" s="53"/>
      <c r="U22" s="53"/>
      <c r="V22" s="53"/>
    </row>
    <row r="23" spans="1:22" s="51" customFormat="1" x14ac:dyDescent="0.2">
      <c r="B23" s="51" t="s">
        <v>540</v>
      </c>
      <c r="C23" s="51" t="s">
        <v>541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20"/>
        <v>0</v>
      </c>
      <c r="J23" s="56">
        <f t="shared" si="21"/>
        <v>0</v>
      </c>
      <c r="K23" s="57" t="str">
        <f t="shared" si="22"/>
        <v>NA</v>
      </c>
      <c r="L23" s="57" t="str">
        <f t="shared" si="23"/>
        <v>NA</v>
      </c>
      <c r="M23" s="57" t="str">
        <f t="shared" si="24"/>
        <v>NA</v>
      </c>
      <c r="R23" s="53"/>
      <c r="S23" s="53"/>
      <c r="T23" s="53"/>
      <c r="U23" s="53"/>
      <c r="V23" s="53"/>
    </row>
    <row r="24" spans="1:22" s="51" customFormat="1" x14ac:dyDescent="0.2">
      <c r="B24" s="51" t="s">
        <v>542</v>
      </c>
      <c r="C24" s="51" t="s">
        <v>543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20"/>
        <v>0</v>
      </c>
      <c r="J24" s="56">
        <f t="shared" si="21"/>
        <v>0</v>
      </c>
      <c r="K24" s="57" t="str">
        <f t="shared" si="22"/>
        <v>NA</v>
      </c>
      <c r="L24" s="57" t="str">
        <f t="shared" si="23"/>
        <v>NA</v>
      </c>
      <c r="M24" s="57" t="str">
        <f t="shared" si="24"/>
        <v>NA</v>
      </c>
      <c r="R24" s="53"/>
      <c r="S24" s="53"/>
      <c r="T24" s="53"/>
      <c r="U24" s="53"/>
      <c r="V24" s="53"/>
    </row>
    <row r="25" spans="1:22" s="51" customFormat="1" x14ac:dyDescent="0.2">
      <c r="B25" s="51" t="s">
        <v>544</v>
      </c>
      <c r="C25" s="51" t="s">
        <v>545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f t="shared" si="20"/>
        <v>0</v>
      </c>
      <c r="J25" s="56">
        <f t="shared" si="21"/>
        <v>0</v>
      </c>
      <c r="K25" s="57" t="str">
        <f t="shared" si="22"/>
        <v>NA</v>
      </c>
      <c r="L25" s="57" t="str">
        <f t="shared" si="23"/>
        <v>NA</v>
      </c>
      <c r="M25" s="57" t="str">
        <f t="shared" si="24"/>
        <v>NA</v>
      </c>
      <c r="R25" s="53"/>
      <c r="S25" s="53"/>
      <c r="T25" s="53"/>
      <c r="U25" s="53"/>
      <c r="V25" s="53"/>
    </row>
    <row r="26" spans="1:22" s="51" customFormat="1" x14ac:dyDescent="0.2">
      <c r="B26" s="51" t="s">
        <v>546</v>
      </c>
      <c r="C26" s="51" t="s">
        <v>547</v>
      </c>
      <c r="D26" s="56">
        <v>4247392</v>
      </c>
      <c r="E26" s="56">
        <v>4247392</v>
      </c>
      <c r="F26" s="56">
        <v>0</v>
      </c>
      <c r="G26" s="56">
        <v>11814871.970000004</v>
      </c>
      <c r="H26" s="56">
        <v>0</v>
      </c>
      <c r="I26" s="56">
        <f t="shared" si="20"/>
        <v>11814871.970000004</v>
      </c>
      <c r="J26" s="56">
        <f t="shared" si="21"/>
        <v>-7567479.9700000044</v>
      </c>
      <c r="K26" s="57">
        <f t="shared" si="22"/>
        <v>-1.7816768431074892</v>
      </c>
      <c r="L26" s="57">
        <f t="shared" si="23"/>
        <v>-1</v>
      </c>
      <c r="M26" s="57">
        <f t="shared" si="24"/>
        <v>2.0345565561172609</v>
      </c>
      <c r="R26" s="53"/>
      <c r="S26" s="53"/>
      <c r="T26" s="53"/>
      <c r="U26" s="53"/>
      <c r="V26" s="53"/>
    </row>
    <row r="27" spans="1:22" s="51" customFormat="1" x14ac:dyDescent="0.2">
      <c r="B27" s="51" t="s">
        <v>548</v>
      </c>
      <c r="C27" s="51" t="s">
        <v>549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20"/>
        <v>0</v>
      </c>
      <c r="J27" s="56">
        <f t="shared" si="21"/>
        <v>0</v>
      </c>
      <c r="K27" s="57" t="str">
        <f t="shared" si="22"/>
        <v>NA</v>
      </c>
      <c r="L27" s="57" t="str">
        <f t="shared" si="23"/>
        <v>NA</v>
      </c>
      <c r="M27" s="57" t="str">
        <f t="shared" si="24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550</v>
      </c>
      <c r="C28" s="51" t="s">
        <v>551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si="20"/>
        <v>0</v>
      </c>
      <c r="J28" s="56">
        <f t="shared" si="21"/>
        <v>0</v>
      </c>
      <c r="K28" s="57" t="str">
        <f t="shared" si="22"/>
        <v>NA</v>
      </c>
      <c r="L28" s="57" t="str">
        <f t="shared" si="23"/>
        <v>NA</v>
      </c>
      <c r="M28" s="57" t="str">
        <f t="shared" si="24"/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552</v>
      </c>
      <c r="C29" s="51" t="s">
        <v>553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20"/>
        <v>0</v>
      </c>
      <c r="J29" s="56">
        <f t="shared" si="21"/>
        <v>0</v>
      </c>
      <c r="K29" s="57" t="str">
        <f t="shared" si="22"/>
        <v>NA</v>
      </c>
      <c r="L29" s="57" t="str">
        <f t="shared" si="23"/>
        <v>NA</v>
      </c>
      <c r="M29" s="57" t="str">
        <f t="shared" si="24"/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554</v>
      </c>
      <c r="C30" s="51" t="s">
        <v>555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20"/>
        <v>0</v>
      </c>
      <c r="J30" s="56">
        <f t="shared" si="21"/>
        <v>0</v>
      </c>
      <c r="K30" s="57" t="str">
        <f t="shared" si="22"/>
        <v>NA</v>
      </c>
      <c r="L30" s="57" t="str">
        <f t="shared" si="23"/>
        <v>NA</v>
      </c>
      <c r="M30" s="57" t="str">
        <f t="shared" si="24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556</v>
      </c>
      <c r="C31" s="51" t="s">
        <v>557</v>
      </c>
      <c r="D31" s="56">
        <v>500000</v>
      </c>
      <c r="E31" s="56">
        <v>500000</v>
      </c>
      <c r="F31" s="56">
        <v>0</v>
      </c>
      <c r="G31" s="56">
        <v>411666.6700000001</v>
      </c>
      <c r="H31" s="56">
        <v>0</v>
      </c>
      <c r="I31" s="56">
        <f t="shared" si="20"/>
        <v>411666.6700000001</v>
      </c>
      <c r="J31" s="56">
        <f t="shared" si="21"/>
        <v>88333.3299999999</v>
      </c>
      <c r="K31" s="57">
        <f t="shared" si="22"/>
        <v>0.17666665999999981</v>
      </c>
      <c r="L31" s="57">
        <f t="shared" si="23"/>
        <v>-1</v>
      </c>
      <c r="M31" s="57">
        <f t="shared" si="24"/>
        <v>-0.10181817454545429</v>
      </c>
      <c r="R31" s="53"/>
      <c r="S31" s="53"/>
      <c r="T31" s="53"/>
      <c r="U31" s="53"/>
      <c r="V31" s="53"/>
    </row>
    <row r="32" spans="1:22" s="51" customFormat="1" x14ac:dyDescent="0.2">
      <c r="B32" s="51" t="s">
        <v>558</v>
      </c>
      <c r="C32" s="51" t="s">
        <v>559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20"/>
        <v>0</v>
      </c>
      <c r="J32" s="56">
        <f t="shared" si="21"/>
        <v>0</v>
      </c>
      <c r="K32" s="57" t="str">
        <f t="shared" si="22"/>
        <v>NA</v>
      </c>
      <c r="L32" s="57" t="str">
        <f t="shared" si="23"/>
        <v>NA</v>
      </c>
      <c r="M32" s="57" t="str">
        <f t="shared" si="24"/>
        <v>NA</v>
      </c>
      <c r="R32" s="53"/>
      <c r="S32" s="53"/>
      <c r="T32" s="53"/>
      <c r="U32" s="53"/>
      <c r="V32" s="53"/>
    </row>
    <row r="33" spans="1:38" s="51" customFormat="1" x14ac:dyDescent="0.2">
      <c r="B33" s="51" t="s">
        <v>560</v>
      </c>
      <c r="C33" s="51" t="s">
        <v>561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20"/>
        <v>0</v>
      </c>
      <c r="J33" s="56">
        <f t="shared" si="21"/>
        <v>0</v>
      </c>
      <c r="K33" s="57" t="str">
        <f t="shared" si="22"/>
        <v>NA</v>
      </c>
      <c r="L33" s="57" t="str">
        <f t="shared" si="23"/>
        <v>NA</v>
      </c>
      <c r="M33" s="57" t="str">
        <f t="shared" si="24"/>
        <v>NA</v>
      </c>
      <c r="R33" s="53"/>
      <c r="S33" s="53"/>
      <c r="T33" s="53"/>
      <c r="U33" s="53"/>
      <c r="V33" s="53"/>
    </row>
    <row r="34" spans="1:38" s="51" customFormat="1" x14ac:dyDescent="0.2">
      <c r="B34" s="51" t="s">
        <v>562</v>
      </c>
      <c r="C34" s="51" t="s">
        <v>563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20"/>
        <v>0</v>
      </c>
      <c r="J34" s="56">
        <f t="shared" si="21"/>
        <v>0</v>
      </c>
      <c r="K34" s="57" t="str">
        <f t="shared" si="22"/>
        <v>NA</v>
      </c>
      <c r="L34" s="57" t="str">
        <f t="shared" si="23"/>
        <v>NA</v>
      </c>
      <c r="M34" s="57" t="str">
        <f t="shared" si="24"/>
        <v>NA</v>
      </c>
      <c r="R34" s="53"/>
      <c r="S34" s="53"/>
      <c r="T34" s="53"/>
      <c r="U34" s="53"/>
      <c r="V34" s="53"/>
    </row>
    <row r="35" spans="1:38" s="51" customFormat="1" x14ac:dyDescent="0.2">
      <c r="B35" s="51" t="s">
        <v>439</v>
      </c>
      <c r="C35" s="51" t="s">
        <v>440</v>
      </c>
      <c r="D35" s="56">
        <v>50000</v>
      </c>
      <c r="E35" s="56">
        <v>50000</v>
      </c>
      <c r="F35" s="56">
        <v>0</v>
      </c>
      <c r="G35" s="56">
        <v>85242.39</v>
      </c>
      <c r="H35" s="56">
        <v>0</v>
      </c>
      <c r="I35" s="56">
        <f t="shared" ref="I35:I42" si="25">SUM(G35:H35)</f>
        <v>85242.39</v>
      </c>
      <c r="J35" s="56">
        <f t="shared" ref="J35:J42" si="26">E35-I35</f>
        <v>-35242.39</v>
      </c>
      <c r="K35" s="57">
        <f t="shared" ref="K35:K42" si="27">IF(E35=0,"NA",J35/E35)</f>
        <v>-0.70484780000000002</v>
      </c>
      <c r="L35" s="57">
        <f t="shared" ref="L35:L42" si="28">IF(E35=0,"NA",(  ( F35 - (E35/$L$6)) / (E35/$L$6)))</f>
        <v>-1</v>
      </c>
      <c r="M35" s="57">
        <f t="shared" ref="M35:M42" si="29">IF(E35=0,"NA",(  ( G35 - ($M$6*(E35/12))) / ($M$6*(E35/12))))</f>
        <v>0.85983396363636355</v>
      </c>
      <c r="R35" s="53"/>
      <c r="S35" s="53"/>
      <c r="T35" s="53"/>
      <c r="U35" s="53"/>
      <c r="V35" s="53"/>
    </row>
    <row r="36" spans="1:38" s="51" customFormat="1" x14ac:dyDescent="0.2">
      <c r="B36" s="51" t="s">
        <v>441</v>
      </c>
      <c r="C36" s="51" t="s">
        <v>442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25"/>
        <v>0</v>
      </c>
      <c r="J36" s="56">
        <f t="shared" si="26"/>
        <v>0</v>
      </c>
      <c r="K36" s="57" t="str">
        <f t="shared" si="27"/>
        <v>NA</v>
      </c>
      <c r="L36" s="57" t="str">
        <f t="shared" si="28"/>
        <v>NA</v>
      </c>
      <c r="M36" s="57" t="str">
        <f t="shared" si="29"/>
        <v>NA</v>
      </c>
      <c r="R36" s="53"/>
      <c r="S36" s="53"/>
      <c r="T36" s="53"/>
      <c r="U36" s="53"/>
      <c r="V36" s="53"/>
    </row>
    <row r="37" spans="1:38" s="51" customFormat="1" x14ac:dyDescent="0.2">
      <c r="B37" s="51" t="s">
        <v>94</v>
      </c>
      <c r="C37" s="51" t="s">
        <v>95</v>
      </c>
      <c r="D37" s="56">
        <v>0</v>
      </c>
      <c r="E37" s="56">
        <v>6611145.3700000001</v>
      </c>
      <c r="F37" s="56">
        <v>0</v>
      </c>
      <c r="G37" s="56">
        <v>2299578.41</v>
      </c>
      <c r="H37" s="56">
        <v>0</v>
      </c>
      <c r="I37" s="56">
        <f t="shared" si="25"/>
        <v>2299578.41</v>
      </c>
      <c r="J37" s="56">
        <f t="shared" si="26"/>
        <v>4311566.96</v>
      </c>
      <c r="K37" s="57">
        <f t="shared" si="27"/>
        <v>0.65216641273159603</v>
      </c>
      <c r="L37" s="57">
        <f t="shared" si="28"/>
        <v>-1</v>
      </c>
      <c r="M37" s="57">
        <f t="shared" si="29"/>
        <v>-0.62054517752537752</v>
      </c>
      <c r="R37" s="53"/>
      <c r="S37" s="53"/>
      <c r="T37" s="53"/>
      <c r="U37" s="53"/>
      <c r="V37" s="53"/>
    </row>
    <row r="38" spans="1:38" s="51" customFormat="1" x14ac:dyDescent="0.2">
      <c r="B38" s="51" t="s">
        <v>564</v>
      </c>
      <c r="C38" s="51" t="s">
        <v>565</v>
      </c>
      <c r="D38" s="56">
        <v>4628750</v>
      </c>
      <c r="E38" s="56">
        <v>5502641.3999999985</v>
      </c>
      <c r="F38" s="56">
        <v>0</v>
      </c>
      <c r="G38" s="56">
        <v>4094502.5200000005</v>
      </c>
      <c r="H38" s="56">
        <v>0</v>
      </c>
      <c r="I38" s="56">
        <f t="shared" si="25"/>
        <v>4094502.5200000005</v>
      </c>
      <c r="J38" s="56">
        <f t="shared" si="26"/>
        <v>1408138.879999998</v>
      </c>
      <c r="K38" s="57">
        <f t="shared" si="27"/>
        <v>0.25590235264104227</v>
      </c>
      <c r="L38" s="57">
        <f t="shared" si="28"/>
        <v>-1</v>
      </c>
      <c r="M38" s="57">
        <f t="shared" si="29"/>
        <v>-0.1882571119720462</v>
      </c>
      <c r="R38" s="53"/>
      <c r="S38" s="53"/>
      <c r="T38" s="53"/>
      <c r="U38" s="53"/>
      <c r="V38" s="53"/>
    </row>
    <row r="39" spans="1:38" s="51" customFormat="1" x14ac:dyDescent="0.2">
      <c r="A39" s="63" t="s">
        <v>96</v>
      </c>
      <c r="B39" s="63"/>
      <c r="C39" s="63"/>
      <c r="D39" s="64">
        <v>11801978</v>
      </c>
      <c r="E39" s="64">
        <v>19287014.77</v>
      </c>
      <c r="F39" s="64">
        <v>0</v>
      </c>
      <c r="G39" s="64">
        <v>52587878.07</v>
      </c>
      <c r="H39" s="64">
        <v>0</v>
      </c>
      <c r="I39" s="64">
        <f t="shared" si="25"/>
        <v>52587878.07</v>
      </c>
      <c r="J39" s="64">
        <f t="shared" si="26"/>
        <v>-33300863.300000001</v>
      </c>
      <c r="K39" s="65">
        <f t="shared" si="27"/>
        <v>-1.7265950017209428</v>
      </c>
      <c r="L39" s="65">
        <f t="shared" si="28"/>
        <v>-1</v>
      </c>
      <c r="M39" s="65">
        <f t="shared" si="29"/>
        <v>1.974467274604665</v>
      </c>
      <c r="R39" s="53"/>
      <c r="S39" s="53"/>
      <c r="T39" s="53"/>
      <c r="U39" s="53"/>
      <c r="V39" s="53"/>
    </row>
    <row r="40" spans="1:38" s="51" customFormat="1" x14ac:dyDescent="0.2">
      <c r="A40" s="51" t="s">
        <v>26</v>
      </c>
      <c r="B40" s="51" t="s">
        <v>566</v>
      </c>
      <c r="C40" s="51" t="s">
        <v>567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25"/>
        <v>0</v>
      </c>
      <c r="J40" s="56">
        <f t="shared" si="26"/>
        <v>0</v>
      </c>
      <c r="K40" s="57" t="str">
        <f t="shared" si="27"/>
        <v>NA</v>
      </c>
      <c r="L40" s="57" t="str">
        <f t="shared" si="28"/>
        <v>NA</v>
      </c>
      <c r="M40" s="57" t="str">
        <f t="shared" si="29"/>
        <v>NA</v>
      </c>
      <c r="R40" s="53"/>
      <c r="S40" s="53"/>
      <c r="T40" s="53"/>
      <c r="U40" s="53"/>
      <c r="V40" s="53"/>
    </row>
    <row r="41" spans="1:38" s="51" customFormat="1" x14ac:dyDescent="0.2">
      <c r="B41" s="51" t="s">
        <v>27</v>
      </c>
      <c r="C41" s="51" t="s">
        <v>28</v>
      </c>
      <c r="D41" s="56">
        <v>2800000</v>
      </c>
      <c r="E41" s="56">
        <v>2800000</v>
      </c>
      <c r="F41" s="56">
        <v>0</v>
      </c>
      <c r="G41" s="56">
        <v>0</v>
      </c>
      <c r="H41" s="56">
        <v>0</v>
      </c>
      <c r="I41" s="56">
        <f t="shared" si="25"/>
        <v>0</v>
      </c>
      <c r="J41" s="56">
        <f t="shared" si="26"/>
        <v>2800000</v>
      </c>
      <c r="K41" s="57">
        <f t="shared" si="27"/>
        <v>1</v>
      </c>
      <c r="L41" s="57">
        <f t="shared" si="28"/>
        <v>-1</v>
      </c>
      <c r="M41" s="57">
        <f t="shared" si="29"/>
        <v>-1</v>
      </c>
      <c r="R41" s="53"/>
      <c r="S41" s="53"/>
      <c r="T41" s="53"/>
      <c r="U41" s="53"/>
      <c r="V41" s="53"/>
    </row>
    <row r="42" spans="1:38" s="51" customFormat="1" x14ac:dyDescent="0.2">
      <c r="A42" s="63" t="s">
        <v>29</v>
      </c>
      <c r="B42" s="63"/>
      <c r="C42" s="63"/>
      <c r="D42" s="64">
        <v>2800000</v>
      </c>
      <c r="E42" s="64">
        <v>2800000</v>
      </c>
      <c r="F42" s="64">
        <v>0</v>
      </c>
      <c r="G42" s="64">
        <v>0</v>
      </c>
      <c r="H42" s="64">
        <v>0</v>
      </c>
      <c r="I42" s="64">
        <f t="shared" si="25"/>
        <v>0</v>
      </c>
      <c r="J42" s="64">
        <f t="shared" si="26"/>
        <v>2800000</v>
      </c>
      <c r="K42" s="65">
        <f t="shared" si="27"/>
        <v>1</v>
      </c>
      <c r="L42" s="65">
        <f t="shared" si="28"/>
        <v>-1</v>
      </c>
      <c r="M42" s="65">
        <f t="shared" si="29"/>
        <v>-1</v>
      </c>
      <c r="R42" s="53"/>
      <c r="S42" s="53"/>
      <c r="T42" s="53"/>
      <c r="U42" s="53"/>
      <c r="V42" s="53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75651773.370000005</v>
      </c>
      <c r="E44" s="6">
        <f t="shared" ref="E44:J44" si="30">+E16+E18+E21+E39+E42</f>
        <v>83136810.140000001</v>
      </c>
      <c r="F44" s="6">
        <f t="shared" si="30"/>
        <v>138950.30000000005</v>
      </c>
      <c r="G44" s="6">
        <f t="shared" si="30"/>
        <v>55038522.920000002</v>
      </c>
      <c r="H44" s="6">
        <f t="shared" si="30"/>
        <v>0</v>
      </c>
      <c r="I44" s="6">
        <f t="shared" si="30"/>
        <v>55038522.920000002</v>
      </c>
      <c r="J44" s="6">
        <f t="shared" si="30"/>
        <v>28098287.220000003</v>
      </c>
      <c r="K44" s="38">
        <f t="shared" ref="K44:K90" si="31">IF(E44=0,"NA",J44/E44)</f>
        <v>0.33797648926730883</v>
      </c>
      <c r="L44" s="38">
        <f>IF(E44=0,"NA",(  ( F44 - (E44/$L$6)) / (E44/$L$6)))</f>
        <v>-0.99832865490309275</v>
      </c>
      <c r="M44" s="38">
        <f>IF(E44=0,"NA",(  ( G44 - ($M$6*(E44/12))) / ($M$6*(E44/12))))</f>
        <v>-0.27779253374615503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276</v>
      </c>
      <c r="B46" s="51" t="s">
        <v>163</v>
      </c>
      <c r="C46" s="51" t="s">
        <v>164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48" si="32">SUM(G46:H46)</f>
        <v>0</v>
      </c>
      <c r="J46" s="56">
        <f t="shared" ref="J46:J48" si="33">E46-I46</f>
        <v>0</v>
      </c>
      <c r="K46" s="57" t="str">
        <f t="shared" ref="K46:K48" si="34">IF(E46=0,"NA",J46/E46)</f>
        <v>NA</v>
      </c>
      <c r="L46" s="57" t="str">
        <f t="shared" ref="L46:L48" si="35">IF(E46=0,"NA",(  ( F46 - (E46/$L$6)) / (E46/$L$6)))</f>
        <v>NA</v>
      </c>
      <c r="M46" s="57" t="str">
        <f t="shared" ref="M46:M48" si="36">IF(E46=0,"NA",(  ( G46 - ($M$6*(E46/12))) / ($M$6*(E46/12))))</f>
        <v>NA</v>
      </c>
      <c r="R46" s="53"/>
      <c r="S46" s="53"/>
      <c r="T46" s="53"/>
      <c r="U46" s="53"/>
      <c r="V46" s="53"/>
    </row>
    <row r="47" spans="1:38" s="51" customFormat="1" x14ac:dyDescent="0.2">
      <c r="B47" s="51" t="s">
        <v>201</v>
      </c>
      <c r="C47" s="51" t="s">
        <v>202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32"/>
        <v>0</v>
      </c>
      <c r="J47" s="56">
        <f t="shared" si="33"/>
        <v>0</v>
      </c>
      <c r="K47" s="57" t="str">
        <f t="shared" si="34"/>
        <v>NA</v>
      </c>
      <c r="L47" s="57" t="str">
        <f t="shared" si="35"/>
        <v>NA</v>
      </c>
      <c r="M47" s="57" t="str">
        <f t="shared" si="36"/>
        <v>NA</v>
      </c>
      <c r="R47" s="53"/>
      <c r="S47" s="53"/>
      <c r="T47" s="53"/>
      <c r="U47" s="53"/>
      <c r="V47" s="53"/>
    </row>
    <row r="48" spans="1:38" s="51" customFormat="1" x14ac:dyDescent="0.2">
      <c r="B48" s="51" t="s">
        <v>470</v>
      </c>
      <c r="C48" s="51" t="s">
        <v>471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32"/>
        <v>0</v>
      </c>
      <c r="J48" s="56">
        <f t="shared" si="33"/>
        <v>0</v>
      </c>
      <c r="K48" s="57" t="str">
        <f t="shared" si="34"/>
        <v>NA</v>
      </c>
      <c r="L48" s="57" t="str">
        <f t="shared" si="35"/>
        <v>NA</v>
      </c>
      <c r="M48" s="57" t="str">
        <f t="shared" si="36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314</v>
      </c>
      <c r="B49" s="63"/>
      <c r="C49" s="63"/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f t="shared" ref="I49:I88" si="37">SUM(G49:H49)</f>
        <v>0</v>
      </c>
      <c r="J49" s="64">
        <f t="shared" ref="J49:J88" si="38">E49-I49</f>
        <v>0</v>
      </c>
      <c r="K49" s="65" t="str">
        <f t="shared" ref="K49:K88" si="39">IF(E49=0,"NA",J49/E49)</f>
        <v>NA</v>
      </c>
      <c r="L49" s="65" t="str">
        <f t="shared" ref="L49:L88" si="40">IF(E49=0,"NA",(  ( F49 - (E49/$L$6)) / (E49/$L$6)))</f>
        <v>NA</v>
      </c>
      <c r="M49" s="65" t="str">
        <f t="shared" ref="M49:M88" si="41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A50" s="51" t="s">
        <v>321</v>
      </c>
      <c r="B50" s="51" t="s">
        <v>322</v>
      </c>
      <c r="C50" s="51" t="s">
        <v>323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37"/>
        <v>0</v>
      </c>
      <c r="J50" s="56">
        <f t="shared" si="38"/>
        <v>0</v>
      </c>
      <c r="K50" s="57" t="str">
        <f t="shared" si="39"/>
        <v>NA</v>
      </c>
      <c r="L50" s="57" t="str">
        <f t="shared" si="40"/>
        <v>NA</v>
      </c>
      <c r="M50" s="57" t="str">
        <f t="shared" si="41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137</v>
      </c>
      <c r="C51" s="51" t="s">
        <v>138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37"/>
        <v>0</v>
      </c>
      <c r="J51" s="56">
        <f t="shared" si="38"/>
        <v>0</v>
      </c>
      <c r="K51" s="57" t="str">
        <f t="shared" si="39"/>
        <v>NA</v>
      </c>
      <c r="L51" s="57" t="str">
        <f t="shared" si="40"/>
        <v>NA</v>
      </c>
      <c r="M51" s="57" t="str">
        <f t="shared" si="41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147</v>
      </c>
      <c r="C52" s="51" t="s">
        <v>148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ref="I52:I57" si="42">SUM(G52:H52)</f>
        <v>0</v>
      </c>
      <c r="J52" s="56">
        <f t="shared" ref="J52:J57" si="43">E52-I52</f>
        <v>0</v>
      </c>
      <c r="K52" s="57" t="str">
        <f t="shared" ref="K52:K57" si="44">IF(E52=0,"NA",J52/E52)</f>
        <v>NA</v>
      </c>
      <c r="L52" s="57" t="str">
        <f t="shared" ref="L52:L57" si="45">IF(E52=0,"NA",(  ( F52 - (E52/$L$6)) / (E52/$L$6)))</f>
        <v>NA</v>
      </c>
      <c r="M52" s="57" t="str">
        <f t="shared" ref="M52:M57" si="46">IF(E52=0,"NA",(  ( G52 - ($M$6*(E52/12))) / ($M$6*(E52/12))))</f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161</v>
      </c>
      <c r="C53" s="51" t="s">
        <v>162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42"/>
        <v>0</v>
      </c>
      <c r="J53" s="56">
        <f t="shared" si="43"/>
        <v>0</v>
      </c>
      <c r="K53" s="57" t="str">
        <f t="shared" si="44"/>
        <v>NA</v>
      </c>
      <c r="L53" s="57" t="str">
        <f t="shared" si="45"/>
        <v>NA</v>
      </c>
      <c r="M53" s="57" t="str">
        <f t="shared" si="46"/>
        <v>NA</v>
      </c>
      <c r="R53" s="53"/>
      <c r="S53" s="53"/>
      <c r="T53" s="53"/>
      <c r="U53" s="53"/>
      <c r="V53" s="53"/>
    </row>
    <row r="54" spans="1:22" s="51" customFormat="1" x14ac:dyDescent="0.2">
      <c r="A54" s="63" t="s">
        <v>328</v>
      </c>
      <c r="B54" s="63"/>
      <c r="C54" s="63"/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f t="shared" si="42"/>
        <v>0</v>
      </c>
      <c r="J54" s="64">
        <f t="shared" si="43"/>
        <v>0</v>
      </c>
      <c r="K54" s="65" t="str">
        <f t="shared" si="44"/>
        <v>NA</v>
      </c>
      <c r="L54" s="65" t="str">
        <f t="shared" si="45"/>
        <v>NA</v>
      </c>
      <c r="M54" s="65" t="str">
        <f t="shared" si="46"/>
        <v>NA</v>
      </c>
      <c r="R54" s="53"/>
      <c r="S54" s="53"/>
      <c r="T54" s="53"/>
      <c r="U54" s="53"/>
      <c r="V54" s="53"/>
    </row>
    <row r="55" spans="1:22" s="51" customFormat="1" x14ac:dyDescent="0.2">
      <c r="A55" s="51" t="s">
        <v>399</v>
      </c>
      <c r="B55" s="51" t="s">
        <v>147</v>
      </c>
      <c r="C55" s="51" t="s">
        <v>148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42"/>
        <v>0</v>
      </c>
      <c r="J55" s="56">
        <f t="shared" si="43"/>
        <v>0</v>
      </c>
      <c r="K55" s="57" t="str">
        <f t="shared" si="44"/>
        <v>NA</v>
      </c>
      <c r="L55" s="57" t="str">
        <f t="shared" si="45"/>
        <v>NA</v>
      </c>
      <c r="M55" s="57" t="str">
        <f t="shared" si="46"/>
        <v>NA</v>
      </c>
      <c r="R55" s="53"/>
      <c r="S55" s="53"/>
      <c r="T55" s="53"/>
      <c r="U55" s="53"/>
      <c r="V55" s="53"/>
    </row>
    <row r="56" spans="1:22" s="51" customFormat="1" x14ac:dyDescent="0.2">
      <c r="A56" s="63" t="s">
        <v>402</v>
      </c>
      <c r="B56" s="63"/>
      <c r="C56" s="63"/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2"/>
        <v>0</v>
      </c>
      <c r="J56" s="64">
        <f t="shared" si="43"/>
        <v>0</v>
      </c>
      <c r="K56" s="65" t="str">
        <f t="shared" si="44"/>
        <v>NA</v>
      </c>
      <c r="L56" s="65" t="str">
        <f t="shared" si="45"/>
        <v>NA</v>
      </c>
      <c r="M56" s="65" t="str">
        <f t="shared" si="46"/>
        <v>NA</v>
      </c>
      <c r="R56" s="53"/>
      <c r="S56" s="53"/>
      <c r="T56" s="53"/>
      <c r="U56" s="53"/>
      <c r="V56" s="53"/>
    </row>
    <row r="57" spans="1:22" s="51" customFormat="1" x14ac:dyDescent="0.2">
      <c r="A57" s="51" t="s">
        <v>405</v>
      </c>
      <c r="B57" s="51" t="s">
        <v>121</v>
      </c>
      <c r="C57" s="51" t="s">
        <v>122</v>
      </c>
      <c r="D57" s="56">
        <v>96678.28</v>
      </c>
      <c r="E57" s="56">
        <v>96678.28</v>
      </c>
      <c r="F57" s="56">
        <v>3861.48</v>
      </c>
      <c r="G57" s="56">
        <v>95670.64</v>
      </c>
      <c r="H57" s="56">
        <v>0</v>
      </c>
      <c r="I57" s="56">
        <f t="shared" si="42"/>
        <v>95670.64</v>
      </c>
      <c r="J57" s="56">
        <f t="shared" si="43"/>
        <v>1007.6399999999994</v>
      </c>
      <c r="K57" s="57">
        <f t="shared" si="44"/>
        <v>1.0422609918173963E-2</v>
      </c>
      <c r="L57" s="57">
        <f t="shared" si="45"/>
        <v>-0.96005845366715259</v>
      </c>
      <c r="M57" s="57">
        <f t="shared" si="46"/>
        <v>7.9538970998355649E-2</v>
      </c>
      <c r="R57" s="53"/>
      <c r="S57" s="53"/>
      <c r="T57" s="53"/>
      <c r="U57" s="53"/>
      <c r="V57" s="53"/>
    </row>
    <row r="58" spans="1:22" s="51" customFormat="1" x14ac:dyDescent="0.2">
      <c r="B58" s="51" t="s">
        <v>473</v>
      </c>
      <c r="C58" s="51" t="s">
        <v>474</v>
      </c>
      <c r="D58" s="56">
        <v>20215024.330000006</v>
      </c>
      <c r="E58" s="56">
        <v>20215024.330000006</v>
      </c>
      <c r="F58" s="56">
        <v>1272203.5699999996</v>
      </c>
      <c r="G58" s="56">
        <v>13650217.26</v>
      </c>
      <c r="H58" s="56">
        <v>0</v>
      </c>
      <c r="I58" s="56">
        <f t="shared" si="37"/>
        <v>13650217.26</v>
      </c>
      <c r="J58" s="56">
        <f t="shared" si="38"/>
        <v>6564807.0700000059</v>
      </c>
      <c r="K58" s="57">
        <f t="shared" si="39"/>
        <v>0.32474890768533665</v>
      </c>
      <c r="L58" s="57">
        <f t="shared" si="40"/>
        <v>-0.93706643389431921</v>
      </c>
      <c r="M58" s="57">
        <f t="shared" si="41"/>
        <v>-0.26336244474764003</v>
      </c>
      <c r="R58" s="53"/>
      <c r="S58" s="53"/>
      <c r="T58" s="53"/>
      <c r="U58" s="53"/>
      <c r="V58" s="53"/>
    </row>
    <row r="59" spans="1:22" s="51" customFormat="1" x14ac:dyDescent="0.2">
      <c r="B59" s="51" t="s">
        <v>133</v>
      </c>
      <c r="C59" s="51" t="s">
        <v>134</v>
      </c>
      <c r="D59" s="56">
        <v>2038478.68</v>
      </c>
      <c r="E59" s="56">
        <v>2038478.68</v>
      </c>
      <c r="F59" s="56">
        <v>134875.10999999999</v>
      </c>
      <c r="G59" s="56">
        <v>1457343.21</v>
      </c>
      <c r="H59" s="56">
        <v>0</v>
      </c>
      <c r="I59" s="56">
        <f t="shared" si="37"/>
        <v>1457343.21</v>
      </c>
      <c r="J59" s="56">
        <f t="shared" si="38"/>
        <v>581135.47</v>
      </c>
      <c r="K59" s="57">
        <f t="shared" si="39"/>
        <v>0.28508292762718518</v>
      </c>
      <c r="L59" s="57">
        <f t="shared" si="40"/>
        <v>-0.93383540807991172</v>
      </c>
      <c r="M59" s="57">
        <f t="shared" si="41"/>
        <v>-0.22009046650238381</v>
      </c>
      <c r="R59" s="53"/>
      <c r="S59" s="53"/>
      <c r="T59" s="53"/>
      <c r="U59" s="53"/>
      <c r="V59" s="53"/>
    </row>
    <row r="60" spans="1:22" s="51" customFormat="1" x14ac:dyDescent="0.2">
      <c r="B60" s="51" t="s">
        <v>135</v>
      </c>
      <c r="C60" s="51" t="s">
        <v>136</v>
      </c>
      <c r="D60" s="56">
        <v>178653</v>
      </c>
      <c r="E60" s="56">
        <v>178653</v>
      </c>
      <c r="F60" s="56">
        <v>0</v>
      </c>
      <c r="G60" s="56">
        <v>0</v>
      </c>
      <c r="H60" s="56">
        <v>0</v>
      </c>
      <c r="I60" s="56">
        <f t="shared" ref="I60:I80" si="47">SUM(G60:H60)</f>
        <v>0</v>
      </c>
      <c r="J60" s="56">
        <f t="shared" ref="J60:J80" si="48">E60-I60</f>
        <v>178653</v>
      </c>
      <c r="K60" s="57">
        <f t="shared" ref="K60:K80" si="49">IF(E60=0,"NA",J60/E60)</f>
        <v>1</v>
      </c>
      <c r="L60" s="57">
        <f t="shared" ref="L60:L80" si="50">IF(E60=0,"NA",(  ( F60 - (E60/$L$6)) / (E60/$L$6)))</f>
        <v>-1</v>
      </c>
      <c r="M60" s="57">
        <f t="shared" ref="M60:M80" si="51">IF(E60=0,"NA",(  ( G60 - ($M$6*(E60/12))) / ($M$6*(E60/12))))</f>
        <v>-1</v>
      </c>
      <c r="R60" s="53"/>
      <c r="S60" s="53"/>
      <c r="T60" s="53"/>
      <c r="U60" s="53"/>
      <c r="V60" s="53"/>
    </row>
    <row r="61" spans="1:22" s="51" customFormat="1" x14ac:dyDescent="0.2">
      <c r="B61" s="51" t="s">
        <v>137</v>
      </c>
      <c r="C61" s="51" t="s">
        <v>138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f t="shared" si="47"/>
        <v>0</v>
      </c>
      <c r="J61" s="56">
        <f t="shared" si="48"/>
        <v>0</v>
      </c>
      <c r="K61" s="57" t="str">
        <f t="shared" si="49"/>
        <v>NA</v>
      </c>
      <c r="L61" s="57" t="str">
        <f t="shared" si="50"/>
        <v>NA</v>
      </c>
      <c r="M61" s="57" t="str">
        <f t="shared" si="51"/>
        <v>NA</v>
      </c>
      <c r="R61" s="53"/>
      <c r="S61" s="53"/>
      <c r="T61" s="53"/>
      <c r="U61" s="53"/>
      <c r="V61" s="53"/>
    </row>
    <row r="62" spans="1:22" s="51" customFormat="1" x14ac:dyDescent="0.2">
      <c r="B62" s="51" t="s">
        <v>143</v>
      </c>
      <c r="C62" s="51" t="s">
        <v>144</v>
      </c>
      <c r="D62" s="56">
        <v>10972968.75</v>
      </c>
      <c r="E62" s="56">
        <v>10972968.75</v>
      </c>
      <c r="F62" s="56">
        <v>433959.38999999996</v>
      </c>
      <c r="G62" s="56">
        <v>3753298.77</v>
      </c>
      <c r="H62" s="56">
        <v>0</v>
      </c>
      <c r="I62" s="56">
        <f t="shared" si="47"/>
        <v>3753298.77</v>
      </c>
      <c r="J62" s="56">
        <f t="shared" si="48"/>
        <v>7219669.9800000004</v>
      </c>
      <c r="K62" s="57">
        <f t="shared" si="49"/>
        <v>0.65795047306591481</v>
      </c>
      <c r="L62" s="57">
        <f t="shared" si="50"/>
        <v>-0.96045196155324875</v>
      </c>
      <c r="M62" s="57">
        <f t="shared" si="51"/>
        <v>-0.62685506152645254</v>
      </c>
      <c r="R62" s="53"/>
      <c r="S62" s="53"/>
      <c r="T62" s="53"/>
      <c r="U62" s="53"/>
      <c r="V62" s="53"/>
    </row>
    <row r="63" spans="1:22" s="51" customFormat="1" x14ac:dyDescent="0.2">
      <c r="B63" s="51" t="s">
        <v>145</v>
      </c>
      <c r="C63" s="51" t="s">
        <v>146</v>
      </c>
      <c r="D63" s="56">
        <v>0</v>
      </c>
      <c r="E63" s="56">
        <v>0</v>
      </c>
      <c r="F63" s="56">
        <v>2556.2199999999998</v>
      </c>
      <c r="G63" s="56">
        <v>19988.03</v>
      </c>
      <c r="H63" s="56">
        <v>0</v>
      </c>
      <c r="I63" s="56">
        <f t="shared" si="47"/>
        <v>19988.03</v>
      </c>
      <c r="J63" s="56">
        <f t="shared" si="48"/>
        <v>-19988.03</v>
      </c>
      <c r="K63" s="57" t="str">
        <f t="shared" si="49"/>
        <v>NA</v>
      </c>
      <c r="L63" s="57" t="str">
        <f t="shared" si="50"/>
        <v>NA</v>
      </c>
      <c r="M63" s="57" t="str">
        <f t="shared" si="51"/>
        <v>NA</v>
      </c>
      <c r="R63" s="53"/>
      <c r="S63" s="53"/>
      <c r="T63" s="53"/>
      <c r="U63" s="53"/>
      <c r="V63" s="53"/>
    </row>
    <row r="64" spans="1:22" s="51" customFormat="1" x14ac:dyDescent="0.2">
      <c r="B64" s="51" t="s">
        <v>147</v>
      </c>
      <c r="C64" s="51" t="s">
        <v>148</v>
      </c>
      <c r="D64" s="56">
        <v>4332477.3400000017</v>
      </c>
      <c r="E64" s="56">
        <v>4332477.3400000017</v>
      </c>
      <c r="F64" s="56">
        <v>108725.72999999995</v>
      </c>
      <c r="G64" s="56">
        <v>1034570.1</v>
      </c>
      <c r="H64" s="56">
        <v>0</v>
      </c>
      <c r="I64" s="56">
        <f t="shared" si="47"/>
        <v>1034570.1</v>
      </c>
      <c r="J64" s="56">
        <f t="shared" si="48"/>
        <v>3297907.2400000016</v>
      </c>
      <c r="K64" s="57">
        <f t="shared" si="49"/>
        <v>0.76120588319107063</v>
      </c>
      <c r="L64" s="57">
        <f t="shared" si="50"/>
        <v>-0.97490448963317611</v>
      </c>
      <c r="M64" s="57">
        <f t="shared" si="51"/>
        <v>-0.73949732711753158</v>
      </c>
      <c r="R64" s="53"/>
      <c r="S64" s="53"/>
      <c r="T64" s="53"/>
      <c r="U64" s="53"/>
      <c r="V64" s="53"/>
    </row>
    <row r="65" spans="2:22" s="51" customFormat="1" x14ac:dyDescent="0.2">
      <c r="B65" s="51" t="s">
        <v>149</v>
      </c>
      <c r="C65" s="51" t="s">
        <v>150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f t="shared" si="47"/>
        <v>0</v>
      </c>
      <c r="J65" s="56">
        <f t="shared" si="48"/>
        <v>0</v>
      </c>
      <c r="K65" s="57" t="str">
        <f t="shared" si="49"/>
        <v>NA</v>
      </c>
      <c r="L65" s="57" t="str">
        <f t="shared" si="50"/>
        <v>NA</v>
      </c>
      <c r="M65" s="57" t="str">
        <f t="shared" si="51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151</v>
      </c>
      <c r="C66" s="51" t="s">
        <v>152</v>
      </c>
      <c r="D66" s="56">
        <v>0</v>
      </c>
      <c r="E66" s="56">
        <v>0</v>
      </c>
      <c r="F66" s="56">
        <v>127344.29</v>
      </c>
      <c r="G66" s="56">
        <v>735147.34000000008</v>
      </c>
      <c r="H66" s="56">
        <v>0</v>
      </c>
      <c r="I66" s="56">
        <f t="shared" si="47"/>
        <v>735147.34000000008</v>
      </c>
      <c r="J66" s="56">
        <f t="shared" si="48"/>
        <v>-735147.34000000008</v>
      </c>
      <c r="K66" s="57" t="str">
        <f t="shared" si="49"/>
        <v>NA</v>
      </c>
      <c r="L66" s="57" t="str">
        <f t="shared" si="50"/>
        <v>NA</v>
      </c>
      <c r="M66" s="57" t="str">
        <f t="shared" si="51"/>
        <v>NA</v>
      </c>
      <c r="R66" s="53"/>
      <c r="S66" s="53"/>
      <c r="T66" s="53"/>
      <c r="U66" s="53"/>
      <c r="V66" s="53"/>
    </row>
    <row r="67" spans="2:22" s="51" customFormat="1" x14ac:dyDescent="0.2">
      <c r="B67" s="51" t="s">
        <v>159</v>
      </c>
      <c r="C67" s="51" t="s">
        <v>160</v>
      </c>
      <c r="D67" s="56">
        <v>0</v>
      </c>
      <c r="E67" s="56">
        <v>0</v>
      </c>
      <c r="F67" s="56">
        <v>1271.5</v>
      </c>
      <c r="G67" s="56">
        <v>8298.76</v>
      </c>
      <c r="H67" s="56">
        <v>0</v>
      </c>
      <c r="I67" s="56">
        <f t="shared" si="47"/>
        <v>8298.76</v>
      </c>
      <c r="J67" s="56">
        <f t="shared" si="48"/>
        <v>-8298.76</v>
      </c>
      <c r="K67" s="57" t="str">
        <f t="shared" si="49"/>
        <v>NA</v>
      </c>
      <c r="L67" s="57" t="str">
        <f t="shared" si="50"/>
        <v>NA</v>
      </c>
      <c r="M67" s="57" t="str">
        <f t="shared" si="51"/>
        <v>NA</v>
      </c>
      <c r="R67" s="53"/>
      <c r="S67" s="53"/>
      <c r="T67" s="53"/>
      <c r="U67" s="53"/>
      <c r="V67" s="53"/>
    </row>
    <row r="68" spans="2:22" s="51" customFormat="1" x14ac:dyDescent="0.2">
      <c r="B68" s="51" t="s">
        <v>161</v>
      </c>
      <c r="C68" s="51" t="s">
        <v>162</v>
      </c>
      <c r="D68" s="56">
        <v>579436.92000000004</v>
      </c>
      <c r="E68" s="56">
        <v>579436.92000000004</v>
      </c>
      <c r="F68" s="56">
        <v>90667.760000000038</v>
      </c>
      <c r="G68" s="56">
        <v>983368.89000000025</v>
      </c>
      <c r="H68" s="56">
        <v>0</v>
      </c>
      <c r="I68" s="56">
        <f t="shared" si="47"/>
        <v>983368.89000000025</v>
      </c>
      <c r="J68" s="56">
        <f t="shared" si="48"/>
        <v>-403931.9700000002</v>
      </c>
      <c r="K68" s="57">
        <f t="shared" si="49"/>
        <v>-0.69711120582375075</v>
      </c>
      <c r="L68" s="57">
        <f t="shared" si="50"/>
        <v>-0.84352436499904082</v>
      </c>
      <c r="M68" s="57">
        <f t="shared" si="51"/>
        <v>0.85139404271681907</v>
      </c>
      <c r="R68" s="53"/>
      <c r="S68" s="53"/>
      <c r="T68" s="53"/>
      <c r="U68" s="53"/>
      <c r="V68" s="53"/>
    </row>
    <row r="69" spans="2:22" s="51" customFormat="1" x14ac:dyDescent="0.2">
      <c r="B69" s="51" t="s">
        <v>163</v>
      </c>
      <c r="C69" s="51" t="s">
        <v>164</v>
      </c>
      <c r="D69" s="56">
        <v>374660</v>
      </c>
      <c r="E69" s="56">
        <v>330660</v>
      </c>
      <c r="F69" s="56">
        <v>0</v>
      </c>
      <c r="G69" s="56">
        <v>0</v>
      </c>
      <c r="H69" s="56">
        <v>0</v>
      </c>
      <c r="I69" s="56">
        <f t="shared" si="47"/>
        <v>0</v>
      </c>
      <c r="J69" s="56">
        <f t="shared" si="48"/>
        <v>330660</v>
      </c>
      <c r="K69" s="57">
        <f t="shared" si="49"/>
        <v>1</v>
      </c>
      <c r="L69" s="57">
        <f t="shared" si="50"/>
        <v>-1</v>
      </c>
      <c r="M69" s="57">
        <f t="shared" si="51"/>
        <v>-1</v>
      </c>
      <c r="R69" s="53"/>
      <c r="S69" s="53"/>
      <c r="T69" s="53"/>
      <c r="U69" s="53"/>
      <c r="V69" s="53"/>
    </row>
    <row r="70" spans="2:22" s="51" customFormat="1" x14ac:dyDescent="0.2">
      <c r="B70" s="51" t="s">
        <v>171</v>
      </c>
      <c r="C70" s="51" t="s">
        <v>172</v>
      </c>
      <c r="D70" s="56">
        <v>300000</v>
      </c>
      <c r="E70" s="56">
        <v>295000</v>
      </c>
      <c r="F70" s="56">
        <v>0</v>
      </c>
      <c r="G70" s="56">
        <v>95626.61</v>
      </c>
      <c r="H70" s="56">
        <v>2961.01</v>
      </c>
      <c r="I70" s="56">
        <f t="shared" si="47"/>
        <v>98587.62</v>
      </c>
      <c r="J70" s="56">
        <f t="shared" si="48"/>
        <v>196412.38</v>
      </c>
      <c r="K70" s="57">
        <f t="shared" si="49"/>
        <v>0.66580467796610177</v>
      </c>
      <c r="L70" s="57">
        <f t="shared" si="50"/>
        <v>-1</v>
      </c>
      <c r="M70" s="57">
        <f t="shared" si="51"/>
        <v>-0.6463730909090909</v>
      </c>
      <c r="R70" s="53"/>
      <c r="S70" s="53"/>
      <c r="T70" s="53"/>
      <c r="U70" s="53"/>
      <c r="V70" s="53"/>
    </row>
    <row r="71" spans="2:22" s="51" customFormat="1" x14ac:dyDescent="0.2">
      <c r="B71" s="51" t="s">
        <v>247</v>
      </c>
      <c r="C71" s="51" t="s">
        <v>248</v>
      </c>
      <c r="D71" s="56">
        <v>108160.9</v>
      </c>
      <c r="E71" s="56">
        <v>108160.9</v>
      </c>
      <c r="F71" s="56">
        <v>0</v>
      </c>
      <c r="G71" s="56">
        <v>105748.52</v>
      </c>
      <c r="H71" s="56">
        <v>2362.42</v>
      </c>
      <c r="I71" s="56">
        <f t="shared" si="47"/>
        <v>108110.94</v>
      </c>
      <c r="J71" s="56">
        <f t="shared" si="48"/>
        <v>49.959999999991851</v>
      </c>
      <c r="K71" s="57">
        <f t="shared" si="49"/>
        <v>4.6190444051401065E-4</v>
      </c>
      <c r="L71" s="57">
        <f t="shared" si="50"/>
        <v>-1</v>
      </c>
      <c r="M71" s="57">
        <f t="shared" si="51"/>
        <v>6.6577865182166754E-2</v>
      </c>
      <c r="R71" s="53"/>
      <c r="S71" s="53"/>
      <c r="T71" s="53"/>
      <c r="U71" s="53"/>
      <c r="V71" s="53"/>
    </row>
    <row r="72" spans="2:22" s="51" customFormat="1" x14ac:dyDescent="0.2">
      <c r="B72" s="51" t="s">
        <v>173</v>
      </c>
      <c r="C72" s="51" t="s">
        <v>174</v>
      </c>
      <c r="D72" s="56">
        <v>300000</v>
      </c>
      <c r="E72" s="56">
        <v>300000</v>
      </c>
      <c r="F72" s="56">
        <v>8784.57</v>
      </c>
      <c r="G72" s="56">
        <v>236841.28</v>
      </c>
      <c r="H72" s="56">
        <v>53621.9</v>
      </c>
      <c r="I72" s="56">
        <f t="shared" si="47"/>
        <v>290463.18</v>
      </c>
      <c r="J72" s="56">
        <f t="shared" si="48"/>
        <v>9536.820000000007</v>
      </c>
      <c r="K72" s="57">
        <f t="shared" si="49"/>
        <v>3.1789400000000023E-2</v>
      </c>
      <c r="L72" s="57">
        <f t="shared" si="50"/>
        <v>-0.97071810000000003</v>
      </c>
      <c r="M72" s="57">
        <f t="shared" si="51"/>
        <v>-0.13875898181818183</v>
      </c>
      <c r="R72" s="53"/>
      <c r="S72" s="53"/>
      <c r="T72" s="53"/>
      <c r="U72" s="53"/>
      <c r="V72" s="53"/>
    </row>
    <row r="73" spans="2:22" s="51" customFormat="1" x14ac:dyDescent="0.2">
      <c r="B73" s="51" t="s">
        <v>175</v>
      </c>
      <c r="C73" s="51" t="s">
        <v>176</v>
      </c>
      <c r="D73" s="56">
        <v>55000</v>
      </c>
      <c r="E73" s="56">
        <v>99000</v>
      </c>
      <c r="F73" s="56">
        <v>0</v>
      </c>
      <c r="G73" s="56">
        <v>16268.26</v>
      </c>
      <c r="H73" s="56">
        <v>18018.259999999998</v>
      </c>
      <c r="I73" s="56">
        <f t="shared" si="47"/>
        <v>34286.519999999997</v>
      </c>
      <c r="J73" s="56">
        <f t="shared" si="48"/>
        <v>64713.48</v>
      </c>
      <c r="K73" s="57">
        <f t="shared" si="49"/>
        <v>0.65367151515151523</v>
      </c>
      <c r="L73" s="57">
        <f t="shared" si="50"/>
        <v>-1</v>
      </c>
      <c r="M73" s="57">
        <f t="shared" si="51"/>
        <v>-0.82073542699724522</v>
      </c>
      <c r="R73" s="53"/>
      <c r="S73" s="53"/>
      <c r="T73" s="53"/>
      <c r="U73" s="53"/>
      <c r="V73" s="53"/>
    </row>
    <row r="74" spans="2:22" s="51" customFormat="1" x14ac:dyDescent="0.2">
      <c r="B74" s="51" t="s">
        <v>185</v>
      </c>
      <c r="C74" s="51" t="s">
        <v>186</v>
      </c>
      <c r="D74" s="56">
        <v>150000</v>
      </c>
      <c r="E74" s="56">
        <v>150000</v>
      </c>
      <c r="F74" s="56">
        <v>0</v>
      </c>
      <c r="G74" s="56">
        <v>9238.15</v>
      </c>
      <c r="H74" s="56">
        <v>0</v>
      </c>
      <c r="I74" s="56">
        <f t="shared" si="47"/>
        <v>9238.15</v>
      </c>
      <c r="J74" s="56">
        <f t="shared" si="48"/>
        <v>140761.85</v>
      </c>
      <c r="K74" s="57">
        <f t="shared" si="49"/>
        <v>0.9384123333333334</v>
      </c>
      <c r="L74" s="57">
        <f t="shared" si="50"/>
        <v>-1</v>
      </c>
      <c r="M74" s="57">
        <f t="shared" si="51"/>
        <v>-0.93281345454545461</v>
      </c>
      <c r="R74" s="53"/>
      <c r="S74" s="53"/>
      <c r="T74" s="53"/>
      <c r="U74" s="53"/>
      <c r="V74" s="53"/>
    </row>
    <row r="75" spans="2:22" s="51" customFormat="1" x14ac:dyDescent="0.2">
      <c r="B75" s="51" t="s">
        <v>191</v>
      </c>
      <c r="C75" s="51" t="s">
        <v>192</v>
      </c>
      <c r="D75" s="56">
        <v>300400</v>
      </c>
      <c r="E75" s="56">
        <v>300400</v>
      </c>
      <c r="F75" s="56">
        <v>9348.2000000000007</v>
      </c>
      <c r="G75" s="56">
        <v>82488.759999999995</v>
      </c>
      <c r="H75" s="56">
        <v>96159.29</v>
      </c>
      <c r="I75" s="56">
        <f t="shared" si="47"/>
        <v>178648.05</v>
      </c>
      <c r="J75" s="56">
        <f t="shared" si="48"/>
        <v>121751.95000000001</v>
      </c>
      <c r="K75" s="57">
        <f t="shared" si="49"/>
        <v>0.40529943408788288</v>
      </c>
      <c r="L75" s="57">
        <f t="shared" si="50"/>
        <v>-0.96888082556591204</v>
      </c>
      <c r="M75" s="57">
        <f t="shared" si="51"/>
        <v>-0.70044028567969974</v>
      </c>
      <c r="R75" s="53"/>
      <c r="S75" s="53"/>
      <c r="T75" s="53"/>
      <c r="U75" s="53"/>
      <c r="V75" s="53"/>
    </row>
    <row r="76" spans="2:22" s="51" customFormat="1" x14ac:dyDescent="0.2">
      <c r="B76" s="51" t="s">
        <v>193</v>
      </c>
      <c r="C76" s="51" t="s">
        <v>194</v>
      </c>
      <c r="D76" s="56">
        <v>3580446.32</v>
      </c>
      <c r="E76" s="56">
        <v>3580446.32</v>
      </c>
      <c r="F76" s="56">
        <v>195280.76</v>
      </c>
      <c r="G76" s="56">
        <v>2422785.2400000007</v>
      </c>
      <c r="H76" s="56">
        <v>503748.32999999996</v>
      </c>
      <c r="I76" s="56">
        <f t="shared" si="47"/>
        <v>2926533.5700000008</v>
      </c>
      <c r="J76" s="56">
        <f t="shared" si="48"/>
        <v>653912.74999999907</v>
      </c>
      <c r="K76" s="57">
        <f t="shared" si="49"/>
        <v>0.18263442363241439</v>
      </c>
      <c r="L76" s="57">
        <f t="shared" si="50"/>
        <v>-0.94545910131114597</v>
      </c>
      <c r="M76" s="57">
        <f t="shared" si="51"/>
        <v>-0.2618131351746214</v>
      </c>
      <c r="R76" s="53"/>
      <c r="S76" s="53"/>
      <c r="T76" s="53"/>
      <c r="U76" s="53"/>
      <c r="V76" s="53"/>
    </row>
    <row r="77" spans="2:22" s="51" customFormat="1" x14ac:dyDescent="0.2">
      <c r="B77" s="51" t="s">
        <v>197</v>
      </c>
      <c r="C77" s="51" t="s">
        <v>198</v>
      </c>
      <c r="D77" s="56">
        <v>0</v>
      </c>
      <c r="E77" s="56">
        <v>5000</v>
      </c>
      <c r="F77" s="56">
        <v>385.22</v>
      </c>
      <c r="G77" s="56">
        <v>385.22</v>
      </c>
      <c r="H77" s="56">
        <v>0</v>
      </c>
      <c r="I77" s="56">
        <f t="shared" si="47"/>
        <v>385.22</v>
      </c>
      <c r="J77" s="56">
        <f t="shared" si="48"/>
        <v>4614.78</v>
      </c>
      <c r="K77" s="57">
        <f t="shared" si="49"/>
        <v>0.922956</v>
      </c>
      <c r="L77" s="57">
        <f t="shared" si="50"/>
        <v>-0.922956</v>
      </c>
      <c r="M77" s="57">
        <f t="shared" si="51"/>
        <v>-0.91595199999999999</v>
      </c>
      <c r="R77" s="53"/>
      <c r="S77" s="53"/>
      <c r="T77" s="53"/>
      <c r="U77" s="53"/>
      <c r="V77" s="53"/>
    </row>
    <row r="78" spans="2:22" s="51" customFormat="1" x14ac:dyDescent="0.2">
      <c r="B78" s="51" t="s">
        <v>201</v>
      </c>
      <c r="C78" s="51" t="s">
        <v>202</v>
      </c>
      <c r="D78" s="56">
        <v>290409</v>
      </c>
      <c r="E78" s="56">
        <v>290409</v>
      </c>
      <c r="F78" s="56">
        <v>0</v>
      </c>
      <c r="G78" s="56">
        <v>143116.81</v>
      </c>
      <c r="H78" s="56">
        <v>20463.28</v>
      </c>
      <c r="I78" s="56">
        <f t="shared" si="47"/>
        <v>163580.09</v>
      </c>
      <c r="J78" s="56">
        <f t="shared" si="48"/>
        <v>126828.91</v>
      </c>
      <c r="K78" s="57">
        <f t="shared" si="49"/>
        <v>0.43672513592898293</v>
      </c>
      <c r="L78" s="57">
        <f t="shared" si="50"/>
        <v>-1</v>
      </c>
      <c r="M78" s="57">
        <f t="shared" si="51"/>
        <v>-0.46238777348185117</v>
      </c>
      <c r="R78" s="53"/>
      <c r="S78" s="53"/>
      <c r="T78" s="53"/>
      <c r="U78" s="53"/>
      <c r="V78" s="53"/>
    </row>
    <row r="79" spans="2:22" s="51" customFormat="1" x14ac:dyDescent="0.2">
      <c r="B79" s="51" t="s">
        <v>205</v>
      </c>
      <c r="C79" s="51" t="s">
        <v>206</v>
      </c>
      <c r="D79" s="56">
        <v>125000</v>
      </c>
      <c r="E79" s="56">
        <v>475000</v>
      </c>
      <c r="F79" s="56">
        <v>0</v>
      </c>
      <c r="G79" s="56">
        <v>113681.69</v>
      </c>
      <c r="H79" s="56">
        <v>353049</v>
      </c>
      <c r="I79" s="56">
        <f t="shared" si="47"/>
        <v>466730.69</v>
      </c>
      <c r="J79" s="56">
        <f t="shared" si="48"/>
        <v>8269.3099999999977</v>
      </c>
      <c r="K79" s="57">
        <f t="shared" si="49"/>
        <v>1.7409073684210522E-2</v>
      </c>
      <c r="L79" s="57">
        <f t="shared" si="50"/>
        <v>-1</v>
      </c>
      <c r="M79" s="57">
        <f t="shared" si="51"/>
        <v>-0.73891286507177034</v>
      </c>
      <c r="R79" s="53"/>
      <c r="S79" s="53"/>
      <c r="T79" s="53"/>
      <c r="U79" s="53"/>
      <c r="V79" s="53"/>
    </row>
    <row r="80" spans="2:22" s="51" customFormat="1" x14ac:dyDescent="0.2">
      <c r="B80" s="51" t="s">
        <v>475</v>
      </c>
      <c r="C80" s="51" t="s">
        <v>476</v>
      </c>
      <c r="D80" s="56">
        <v>25150230.050000001</v>
      </c>
      <c r="E80" s="56">
        <v>31411375.420000002</v>
      </c>
      <c r="F80" s="56">
        <v>725581.5</v>
      </c>
      <c r="G80" s="56">
        <v>20676900.260000002</v>
      </c>
      <c r="H80" s="56">
        <v>4289466.9799999995</v>
      </c>
      <c r="I80" s="56">
        <f t="shared" si="47"/>
        <v>24966367.240000002</v>
      </c>
      <c r="J80" s="56">
        <f t="shared" si="48"/>
        <v>6445008.1799999997</v>
      </c>
      <c r="K80" s="57">
        <f t="shared" si="49"/>
        <v>0.20518070583742681</v>
      </c>
      <c r="L80" s="57">
        <f t="shared" si="50"/>
        <v>-0.9769006772133253</v>
      </c>
      <c r="M80" s="57">
        <f t="shared" si="51"/>
        <v>-0.28189650520389264</v>
      </c>
      <c r="R80" s="53"/>
      <c r="S80" s="53"/>
      <c r="T80" s="53"/>
      <c r="U80" s="53"/>
      <c r="V80" s="53"/>
    </row>
    <row r="81" spans="1:23" s="51" customFormat="1" x14ac:dyDescent="0.2">
      <c r="B81" s="51" t="s">
        <v>477</v>
      </c>
      <c r="C81" s="51" t="s">
        <v>478</v>
      </c>
      <c r="D81" s="56">
        <v>4628750</v>
      </c>
      <c r="E81" s="56">
        <v>5502641.4000000004</v>
      </c>
      <c r="F81" s="56">
        <v>22270.720000000001</v>
      </c>
      <c r="G81" s="56">
        <v>5128945.8999999994</v>
      </c>
      <c r="H81" s="56">
        <v>325401.53000000003</v>
      </c>
      <c r="I81" s="56">
        <f t="shared" si="37"/>
        <v>5454347.4299999997</v>
      </c>
      <c r="J81" s="56">
        <f t="shared" si="38"/>
        <v>48293.970000000671</v>
      </c>
      <c r="K81" s="57">
        <f t="shared" si="39"/>
        <v>8.7765068608687945E-3</v>
      </c>
      <c r="L81" s="57">
        <f t="shared" si="40"/>
        <v>-0.99595272190551987</v>
      </c>
      <c r="M81" s="57">
        <f t="shared" si="41"/>
        <v>1.6823249483585878E-2</v>
      </c>
      <c r="R81" s="53"/>
      <c r="S81" s="53"/>
      <c r="T81" s="53"/>
      <c r="U81" s="53"/>
      <c r="V81" s="53"/>
    </row>
    <row r="82" spans="1:23" s="51" customFormat="1" x14ac:dyDescent="0.2">
      <c r="B82" s="51" t="s">
        <v>213</v>
      </c>
      <c r="C82" s="51" t="s">
        <v>214</v>
      </c>
      <c r="D82" s="56">
        <v>4000</v>
      </c>
      <c r="E82" s="56">
        <v>4000</v>
      </c>
      <c r="F82" s="56">
        <v>0</v>
      </c>
      <c r="G82" s="56">
        <v>0</v>
      </c>
      <c r="H82" s="56">
        <v>0</v>
      </c>
      <c r="I82" s="56">
        <f t="shared" si="37"/>
        <v>0</v>
      </c>
      <c r="J82" s="56">
        <f t="shared" si="38"/>
        <v>4000</v>
      </c>
      <c r="K82" s="57">
        <f t="shared" si="39"/>
        <v>1</v>
      </c>
      <c r="L82" s="57">
        <f t="shared" si="40"/>
        <v>-1</v>
      </c>
      <c r="M82" s="57">
        <f t="shared" si="41"/>
        <v>-1</v>
      </c>
      <c r="R82" s="53"/>
      <c r="S82" s="53"/>
      <c r="T82" s="53"/>
      <c r="U82" s="53"/>
      <c r="V82" s="53"/>
    </row>
    <row r="83" spans="1:23" s="51" customFormat="1" x14ac:dyDescent="0.2">
      <c r="B83" s="51" t="s">
        <v>219</v>
      </c>
      <c r="C83" s="51" t="s">
        <v>220</v>
      </c>
      <c r="D83" s="56">
        <v>1250000</v>
      </c>
      <c r="E83" s="56">
        <v>1250000</v>
      </c>
      <c r="F83" s="56">
        <v>0</v>
      </c>
      <c r="G83" s="56">
        <v>31079.23</v>
      </c>
      <c r="H83" s="56">
        <v>1151631.17</v>
      </c>
      <c r="I83" s="56">
        <f t="shared" si="37"/>
        <v>1182710.3999999999</v>
      </c>
      <c r="J83" s="56">
        <f t="shared" si="38"/>
        <v>67289.600000000093</v>
      </c>
      <c r="K83" s="57">
        <f t="shared" si="39"/>
        <v>5.3831680000000076E-2</v>
      </c>
      <c r="L83" s="57">
        <f t="shared" si="40"/>
        <v>-1</v>
      </c>
      <c r="M83" s="57">
        <f t="shared" si="41"/>
        <v>-0.97287630836363637</v>
      </c>
      <c r="R83" s="53"/>
      <c r="S83" s="53"/>
      <c r="T83" s="53"/>
      <c r="U83" s="53"/>
      <c r="V83" s="53"/>
    </row>
    <row r="84" spans="1:23" s="51" customFormat="1" x14ac:dyDescent="0.2">
      <c r="B84" s="51" t="s">
        <v>223</v>
      </c>
      <c r="C84" s="51" t="s">
        <v>224</v>
      </c>
      <c r="D84" s="56">
        <v>25000</v>
      </c>
      <c r="E84" s="56">
        <v>25000</v>
      </c>
      <c r="F84" s="56">
        <v>0</v>
      </c>
      <c r="G84" s="56">
        <v>700</v>
      </c>
      <c r="H84" s="56">
        <v>0</v>
      </c>
      <c r="I84" s="56">
        <f t="shared" si="37"/>
        <v>700</v>
      </c>
      <c r="J84" s="56">
        <f t="shared" si="38"/>
        <v>24300</v>
      </c>
      <c r="K84" s="57">
        <f t="shared" si="39"/>
        <v>0.97199999999999998</v>
      </c>
      <c r="L84" s="57">
        <f t="shared" si="40"/>
        <v>-1</v>
      </c>
      <c r="M84" s="57">
        <f t="shared" si="41"/>
        <v>-0.96945454545454546</v>
      </c>
      <c r="R84" s="53"/>
      <c r="S84" s="53"/>
      <c r="T84" s="53"/>
      <c r="U84" s="53"/>
      <c r="V84" s="53"/>
    </row>
    <row r="85" spans="1:23" s="51" customFormat="1" x14ac:dyDescent="0.2">
      <c r="B85" s="51" t="s">
        <v>470</v>
      </c>
      <c r="C85" s="51" t="s">
        <v>471</v>
      </c>
      <c r="D85" s="56">
        <v>596000</v>
      </c>
      <c r="E85" s="56">
        <v>596000</v>
      </c>
      <c r="F85" s="56">
        <v>0</v>
      </c>
      <c r="G85" s="56">
        <v>0</v>
      </c>
      <c r="H85" s="56">
        <v>0</v>
      </c>
      <c r="I85" s="56">
        <f t="shared" si="37"/>
        <v>0</v>
      </c>
      <c r="J85" s="56">
        <f t="shared" si="38"/>
        <v>596000</v>
      </c>
      <c r="K85" s="57">
        <f t="shared" si="39"/>
        <v>1</v>
      </c>
      <c r="L85" s="57">
        <f t="shared" si="40"/>
        <v>-1</v>
      </c>
      <c r="M85" s="57">
        <f t="shared" si="41"/>
        <v>-1</v>
      </c>
      <c r="R85" s="53"/>
      <c r="S85" s="53"/>
      <c r="T85" s="53"/>
      <c r="U85" s="53"/>
      <c r="V85" s="53"/>
    </row>
    <row r="86" spans="1:23" s="51" customFormat="1" x14ac:dyDescent="0.2">
      <c r="A86" s="63" t="s">
        <v>406</v>
      </c>
      <c r="B86" s="63"/>
      <c r="C86" s="63"/>
      <c r="D86" s="64">
        <v>75651773.570000008</v>
      </c>
      <c r="E86" s="64">
        <v>83136810.340000018</v>
      </c>
      <c r="F86" s="64">
        <v>3137116.0200000005</v>
      </c>
      <c r="G86" s="64">
        <v>50801708.930000007</v>
      </c>
      <c r="H86" s="64">
        <v>6816883.1699999999</v>
      </c>
      <c r="I86" s="64">
        <f t="shared" si="37"/>
        <v>57618592.100000009</v>
      </c>
      <c r="J86" s="64">
        <f t="shared" si="38"/>
        <v>25518218.24000001</v>
      </c>
      <c r="K86" s="65">
        <f t="shared" si="39"/>
        <v>0.30694247392508278</v>
      </c>
      <c r="L86" s="65">
        <f t="shared" si="40"/>
        <v>-0.96226561967953417</v>
      </c>
      <c r="M86" s="65">
        <f t="shared" si="41"/>
        <v>-0.33338739026904862</v>
      </c>
      <c r="R86" s="53"/>
      <c r="S86" s="53"/>
      <c r="T86" s="53"/>
      <c r="U86" s="53"/>
      <c r="V86" s="53"/>
    </row>
    <row r="87" spans="1:23" s="51" customFormat="1" x14ac:dyDescent="0.2">
      <c r="A87" s="51" t="s">
        <v>32</v>
      </c>
      <c r="B87" s="51" t="s">
        <v>33</v>
      </c>
      <c r="C87" s="51" t="s">
        <v>34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f t="shared" si="37"/>
        <v>0</v>
      </c>
      <c r="J87" s="56">
        <f t="shared" si="38"/>
        <v>0</v>
      </c>
      <c r="K87" s="57" t="str">
        <f t="shared" si="39"/>
        <v>NA</v>
      </c>
      <c r="L87" s="57" t="str">
        <f t="shared" si="40"/>
        <v>NA</v>
      </c>
      <c r="M87" s="57" t="str">
        <f t="shared" si="41"/>
        <v>NA</v>
      </c>
      <c r="R87" s="53"/>
      <c r="S87" s="53"/>
      <c r="T87" s="53"/>
      <c r="U87" s="53"/>
      <c r="V87" s="53"/>
    </row>
    <row r="88" spans="1:23" s="51" customFormat="1" x14ac:dyDescent="0.2">
      <c r="A88" s="63" t="s">
        <v>35</v>
      </c>
      <c r="B88" s="63"/>
      <c r="C88" s="63"/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f t="shared" si="37"/>
        <v>0</v>
      </c>
      <c r="J88" s="64">
        <f t="shared" si="38"/>
        <v>0</v>
      </c>
      <c r="K88" s="65" t="str">
        <f t="shared" si="39"/>
        <v>NA</v>
      </c>
      <c r="L88" s="65" t="str">
        <f t="shared" si="40"/>
        <v>NA</v>
      </c>
      <c r="M88" s="65" t="str">
        <f t="shared" si="41"/>
        <v>NA</v>
      </c>
      <c r="R88" s="53"/>
      <c r="S88" s="53"/>
      <c r="T88" s="53"/>
      <c r="U88" s="53"/>
      <c r="V88" s="53"/>
    </row>
    <row r="89" spans="1:23" s="17" customFormat="1" x14ac:dyDescent="0.2">
      <c r="A89" s="23"/>
      <c r="B89" s="23"/>
      <c r="C89" s="23"/>
      <c r="D89" s="18"/>
      <c r="E89" s="18"/>
      <c r="F89" s="18"/>
      <c r="G89" s="18"/>
      <c r="H89" s="18"/>
      <c r="I89" s="18"/>
      <c r="J89" s="18"/>
      <c r="K89" s="37"/>
      <c r="L89" s="37"/>
      <c r="M89" s="37"/>
    </row>
    <row r="90" spans="1:23" s="17" customFormat="1" ht="15.75" x14ac:dyDescent="0.25">
      <c r="A90" s="25" t="s">
        <v>11</v>
      </c>
      <c r="B90" s="32"/>
      <c r="C90" s="25"/>
      <c r="D90" s="6">
        <f>+D49+D54+D56+D86+D88</f>
        <v>75651773.570000008</v>
      </c>
      <c r="E90" s="6">
        <f t="shared" ref="E90:J90" si="52">+E49+E54+E56+E86+E88</f>
        <v>83136810.340000018</v>
      </c>
      <c r="F90" s="6">
        <f t="shared" si="52"/>
        <v>3137116.0200000005</v>
      </c>
      <c r="G90" s="6">
        <f t="shared" si="52"/>
        <v>50801708.930000007</v>
      </c>
      <c r="H90" s="6">
        <f t="shared" si="52"/>
        <v>6816883.1699999999</v>
      </c>
      <c r="I90" s="6">
        <f t="shared" si="52"/>
        <v>57618592.100000009</v>
      </c>
      <c r="J90" s="6">
        <f t="shared" si="52"/>
        <v>25518218.24000001</v>
      </c>
      <c r="K90" s="38">
        <f t="shared" si="31"/>
        <v>0.30694247392508278</v>
      </c>
      <c r="L90" s="38">
        <f>IF(E90=0,"NA",(  ( F90 - (E90/$L$6)) / (E90/$L$6)))</f>
        <v>-0.96226561967953417</v>
      </c>
      <c r="M90" s="38">
        <f>IF(E90=0,"NA",(  ( G90 - ($M$6*(E90/12))) / ($M$6*(E90/12))))</f>
        <v>-0.33338739026904862</v>
      </c>
      <c r="O90" s="10"/>
      <c r="P90" s="10"/>
      <c r="Q90" s="10"/>
      <c r="R90" s="10"/>
      <c r="S90" s="10"/>
      <c r="T90" s="10"/>
      <c r="U90" s="10"/>
      <c r="V90" s="10"/>
      <c r="W90" s="10"/>
    </row>
    <row r="92" spans="1:23" ht="15" x14ac:dyDescent="0.2">
      <c r="A92" s="35"/>
    </row>
    <row r="94" spans="1:23" x14ac:dyDescent="0.2">
      <c r="K94" s="5"/>
    </row>
    <row r="95" spans="1:23" x14ac:dyDescent="0.2">
      <c r="K95" s="5"/>
    </row>
    <row r="97" spans="4:11" x14ac:dyDescent="0.2">
      <c r="D97" s="34"/>
      <c r="E97" s="21"/>
      <c r="K97" s="5"/>
    </row>
    <row r="98" spans="4:11" x14ac:dyDescent="0.2">
      <c r="D98" s="34"/>
      <c r="E98" s="34"/>
      <c r="F98" s="34"/>
      <c r="G98" s="34"/>
      <c r="H98" s="34"/>
      <c r="I98" s="34"/>
      <c r="J98" s="34"/>
      <c r="K98" s="34"/>
    </row>
    <row r="99" spans="4:11" x14ac:dyDescent="0.2">
      <c r="D99" s="34"/>
      <c r="E99" s="34"/>
      <c r="F99" s="34"/>
      <c r="G99" s="34"/>
      <c r="H99" s="34"/>
      <c r="I99" s="34"/>
      <c r="J99" s="34"/>
      <c r="K99" s="34"/>
    </row>
    <row r="100" spans="4:11" x14ac:dyDescent="0.2">
      <c r="K100" s="5"/>
    </row>
    <row r="101" spans="4:11" x14ac:dyDescent="0.2">
      <c r="K101" s="5"/>
    </row>
  </sheetData>
  <autoFilter ref="A7:M90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882871-F829-42B5-B69B-D4FBAAF9328A}">
  <ds:schemaRefs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0595AD-15D8-4C94-AB91-BB3E145A8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2024-06-12T17:32:12Z</cp:lastPrinted>
  <dcterms:created xsi:type="dcterms:W3CDTF">2020-04-20T19:14:57Z</dcterms:created>
  <dcterms:modified xsi:type="dcterms:W3CDTF">2024-06-12T18:09:59Z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